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Dropbox\3D\KSP\kiwiTechTree\Source\"/>
    </mc:Choice>
  </mc:AlternateContent>
  <xr:revisionPtr revIDLastSave="0" documentId="13_ncr:1_{657ABEB8-1651-498E-B0DF-08270D172974}" xr6:coauthVersionLast="47" xr6:coauthVersionMax="47" xr10:uidLastSave="{00000000-0000-0000-0000-000000000000}"/>
  <bookViews>
    <workbookView xWindow="-110" yWindow="-110" windowWidth="38620" windowHeight="21220" xr2:uid="{60B31522-CCDD-4E30-A4CA-BDEAEB821CD0}"/>
  </bookViews>
  <sheets>
    <sheet name="Parts" sheetId="6" r:id="rId1"/>
    <sheet name="TreeDesign" sheetId="1" r:id="rId2"/>
    <sheet name="TreeDetails" sheetId="2" r:id="rId3"/>
    <sheet name="Templates" sheetId="5" r:id="rId4"/>
    <sheet name="Background" sheetId="4" r:id="rId5"/>
    <sheet name="TierCosts" sheetId="3" r:id="rId6"/>
    <sheet name="UpgradeTypes" sheetId="7" r:id="rId7"/>
  </sheets>
  <definedNames>
    <definedName name="Actuators">Tbl_Actuators[Tier]</definedName>
    <definedName name="AirIntakes">Tbl_AirIntakes[Tier]</definedName>
    <definedName name="Antenna">Tbl_Antenna[Tier]</definedName>
    <definedName name="BatteriesFuelCells">Tbl_BatteriesFuelCells[Tier]</definedName>
    <definedName name="CockpitsCommercial">Tbl_CockpitsCommercial[Tier]</definedName>
    <definedName name="CockpitsNonCommercial">Tbl_CockpitsNonCommercial[Tier]</definedName>
    <definedName name="Colonization">Tbl_Colonization[Tier]</definedName>
    <definedName name="CommandModules">Tbl_CommandModules[Tier]</definedName>
    <definedName name="DecouplersSeparators">Tbl_DecouplersSeparators[Tier]</definedName>
    <definedName name="Deprecated">Tbl_Deprecated[Tier]</definedName>
    <definedName name="DockingPorts">Tbl_DockingPorts[Tier]</definedName>
    <definedName name="EnginePlates">Tbl_EnginePlates[Tier]</definedName>
    <definedName name="EngineUpgrades">tbl_EngineUpgrades[EngineUpgrades]</definedName>
    <definedName name="Fairings">Tbl_Fairings[Tier]</definedName>
    <definedName name="FasterThanLight">Tbl_FasterThanLight[Tier]</definedName>
    <definedName name="FuelTankBalloon">Tbl_FuelTankBalloon[Tier]</definedName>
    <definedName name="FuelTankNobleGas">Tbl_FuelTankNobleGas[Tier]</definedName>
    <definedName name="FuelTankNuclear">Tbl_FuelTankNuclear[Tier]</definedName>
    <definedName name="FuelTankStandard">Tbl_FuelTankStandard[Tier]</definedName>
    <definedName name="FusionPower">Tbl_FusionPower[Tier]</definedName>
    <definedName name="HeatShields">Tbl_HeatShields[Tier]</definedName>
    <definedName name="HeatUpgrades">tbl_HeatUpgrades[HeatUpgrades]</definedName>
    <definedName name="LaddersLights">Tbl_LaddersLights[Tier]</definedName>
    <definedName name="Landers">Tbl_Landers[Tier]</definedName>
    <definedName name="LandingGearRoverWheels">Tbl_LandingGearRoverWheels[Tier]</definedName>
    <definedName name="LandingSkidsBaseFrames">Tbl_LandingSkidsBaseFrames[Tier]</definedName>
    <definedName name="LaunchEscape">Tbl_LaunchEscape[Tier]</definedName>
    <definedName name="LifeSupport">Tbl_LifeSupport[Tier]</definedName>
    <definedName name="NoseCones">Tbl_NoseCones[Tier]</definedName>
    <definedName name="NuclearPower">Tbl_NuclearPower[Tier]</definedName>
    <definedName name="OtherParts">Tbl_OtherParts[Tier]</definedName>
    <definedName name="ProbesAvionics">Tbl_ProbesAvionics[Tier]</definedName>
    <definedName name="ProbesSatellite">Tbl_ProbesSatellite[Tier]</definedName>
    <definedName name="PropulsionFusion">Tbl_PropulsionFusion[Tier]</definedName>
    <definedName name="PropulsionIon">Tbl_PropulsionIon[Tier]</definedName>
    <definedName name="PropulsionNuclear">Tbl_PropulsionNuclear[Tier]</definedName>
    <definedName name="PropulsionPlasma">Tbl_PropulsionPlasma[Tier]</definedName>
    <definedName name="PropulsionTurboFan">Tbl_PropulsionTurboFan[Tier]</definedName>
    <definedName name="PropulsionTurboFanAfterburner">Tbl_PropulsionTurboFanAfterburner[Tier]</definedName>
    <definedName name="PropulsionTurboJet">Tbl_PropulsionTurboJet[Tier]</definedName>
    <definedName name="RCSThrusters">Tbl_RCSThrusters[Tier]</definedName>
    <definedName name="RCSUpgrades">tbl_RCSUpgrades[RCSUpgrades]</definedName>
    <definedName name="ReEntryModules">Tbl_ReEntryModules[Tier]</definedName>
    <definedName name="Resources">Tbl_Resources[Tier]</definedName>
    <definedName name="RocketryAdvancedPumpFed">Tbl_RocketryAdvancedPumpFed[Tier]</definedName>
    <definedName name="RocketryPressureFed">Tbl_RocketryPressureFed[Tier]</definedName>
    <definedName name="RocketryPumpFed">Tbl_RocketryPumpFed[Tier]</definedName>
    <definedName name="RotorsVTOL">Tbl_RotorsVTOL[Tier]</definedName>
    <definedName name="SASModules">Tbl_SASModules[Tier]</definedName>
    <definedName name="ScienceGround">Tbl_ScienceGround[Tier]</definedName>
    <definedName name="ScienceProbes">Tbl_ScienceProbes[Tier]</definedName>
    <definedName name="SolarBeamed">Tbl_SolarBeamed[Tier]</definedName>
    <definedName name="SolarPanels">Tbl_SolarPanels[Tier]</definedName>
    <definedName name="SolidRocketBoosters">Tbl_SolidRocketBoosters[Tier]</definedName>
    <definedName name="Stations">Tbl_Stations[Tier]</definedName>
    <definedName name="Storage">Tbl_Storage[Tier]</definedName>
    <definedName name="StructuralAdapters">Tbl_StructuralAdapters[Tier]</definedName>
    <definedName name="StructuralPlaneParts">Tbl_StructuralPlaneParts[Tier]</definedName>
    <definedName name="StructuralStationRocketParts">Tbl_StructuralStationRocketParts[Tier]</definedName>
    <definedName name="TechTypes">tbl_techtypes[TechTypes]</definedName>
    <definedName name="Thermal">Tbl_Thermal[Tier]</definedName>
    <definedName name="Unresearchable">Tbl_Unresearchable[Tier]</definedName>
    <definedName name="UpgradeTypes">tbl_UpgradeTypes[UpgradeTypes]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W2" i="6" l="1"/>
  <c r="AW3" i="6"/>
  <c r="AW4" i="6"/>
  <c r="AW5" i="6"/>
  <c r="AW6" i="6"/>
  <c r="AW7" i="6"/>
  <c r="AW8" i="6"/>
  <c r="AW9" i="6"/>
  <c r="AW10" i="6"/>
  <c r="AW11" i="6"/>
  <c r="AW12" i="6"/>
  <c r="AW13" i="6"/>
  <c r="AW14" i="6"/>
  <c r="AW15" i="6"/>
  <c r="AW16" i="6"/>
  <c r="AW17" i="6"/>
  <c r="AW18" i="6"/>
  <c r="AW19" i="6"/>
  <c r="AW20" i="6"/>
  <c r="AW21" i="6"/>
  <c r="AW22" i="6"/>
  <c r="AW23" i="6"/>
  <c r="AW24" i="6"/>
  <c r="AW25" i="6"/>
  <c r="AW26" i="6"/>
  <c r="AW27" i="6"/>
  <c r="AW28" i="6"/>
  <c r="AW29" i="6"/>
  <c r="AW30" i="6"/>
  <c r="AW31" i="6"/>
  <c r="AW32" i="6"/>
  <c r="AW33" i="6"/>
  <c r="AW34" i="6"/>
  <c r="AW35" i="6"/>
  <c r="AW36" i="6"/>
  <c r="AW37" i="6"/>
  <c r="AW38" i="6"/>
  <c r="AW39" i="6"/>
  <c r="AW40" i="6"/>
  <c r="AW41" i="6"/>
  <c r="AW42" i="6"/>
  <c r="AW43" i="6"/>
  <c r="AW44" i="6"/>
  <c r="AW45" i="6"/>
  <c r="AW46" i="6"/>
  <c r="AW47" i="6"/>
  <c r="AW48" i="6"/>
  <c r="AW49" i="6"/>
  <c r="AW50" i="6"/>
  <c r="AW51" i="6"/>
  <c r="AW52" i="6"/>
  <c r="AW53" i="6"/>
  <c r="AW54" i="6"/>
  <c r="AW55" i="6"/>
  <c r="AW56" i="6"/>
  <c r="AW57" i="6"/>
  <c r="AW58" i="6"/>
  <c r="AW59" i="6"/>
  <c r="AW60" i="6"/>
  <c r="AW61" i="6"/>
  <c r="AW62" i="6"/>
  <c r="AW63" i="6"/>
  <c r="AW64" i="6"/>
  <c r="AW65" i="6"/>
  <c r="AW66" i="6"/>
  <c r="AW67" i="6"/>
  <c r="AW68" i="6"/>
  <c r="AW69" i="6"/>
  <c r="AW70" i="6"/>
  <c r="AW71" i="6"/>
  <c r="AW72" i="6"/>
  <c r="AW73" i="6"/>
  <c r="AW74" i="6"/>
  <c r="AW75" i="6"/>
  <c r="AW76" i="6"/>
  <c r="AW77" i="6"/>
  <c r="AW78" i="6"/>
  <c r="AW79" i="6"/>
  <c r="AW80" i="6"/>
  <c r="AW81" i="6"/>
  <c r="AW82" i="6"/>
  <c r="AW83" i="6"/>
  <c r="AW84" i="6"/>
  <c r="AW85" i="6"/>
  <c r="AW86" i="6"/>
  <c r="AW87" i="6"/>
  <c r="AW88" i="6"/>
  <c r="AW89" i="6"/>
  <c r="AW90" i="6"/>
  <c r="AW91" i="6"/>
  <c r="AW92" i="6"/>
  <c r="AW93" i="6"/>
  <c r="AW94" i="6"/>
  <c r="AW95" i="6"/>
  <c r="AW96" i="6"/>
  <c r="AW97" i="6"/>
  <c r="AW98" i="6"/>
  <c r="AW99" i="6"/>
  <c r="AW100" i="6"/>
  <c r="AW101" i="6"/>
  <c r="AW102" i="6"/>
  <c r="AW103" i="6"/>
  <c r="AW104" i="6"/>
  <c r="AW105" i="6"/>
  <c r="AW106" i="6"/>
  <c r="AW107" i="6"/>
  <c r="AW108" i="6"/>
  <c r="AW109" i="6"/>
  <c r="AW110" i="6"/>
  <c r="AW111" i="6"/>
  <c r="AW112" i="6"/>
  <c r="AW113" i="6"/>
  <c r="AW114" i="6"/>
  <c r="AW115" i="6"/>
  <c r="AW116" i="6"/>
  <c r="AW117" i="6"/>
  <c r="AW118" i="6"/>
  <c r="AW119" i="6"/>
  <c r="AW120" i="6"/>
  <c r="AW121" i="6"/>
  <c r="AW122" i="6"/>
  <c r="AW123" i="6"/>
  <c r="AW124" i="6"/>
  <c r="AW125" i="6"/>
  <c r="AW126" i="6"/>
  <c r="AW127" i="6"/>
  <c r="AW128" i="6"/>
  <c r="AW129" i="6"/>
  <c r="AW130" i="6"/>
  <c r="AW131" i="6"/>
  <c r="AW132" i="6"/>
  <c r="AW133" i="6"/>
  <c r="AW134" i="6"/>
  <c r="AW135" i="6"/>
  <c r="AW136" i="6"/>
  <c r="AW137" i="6"/>
  <c r="AW138" i="6"/>
  <c r="AW139" i="6"/>
  <c r="AW140" i="6"/>
  <c r="AW141" i="6"/>
  <c r="AW142" i="6"/>
  <c r="AW143" i="6"/>
  <c r="AW144" i="6"/>
  <c r="AW145" i="6"/>
  <c r="AW146" i="6"/>
  <c r="AW147" i="6"/>
  <c r="AW148" i="6"/>
  <c r="AW149" i="6"/>
  <c r="AW150" i="6"/>
  <c r="AW151" i="6"/>
  <c r="AW152" i="6"/>
  <c r="AW153" i="6"/>
  <c r="AW154" i="6"/>
  <c r="AW155" i="6"/>
  <c r="AW156" i="6"/>
  <c r="AW157" i="6"/>
  <c r="AW158" i="6"/>
  <c r="AW159" i="6"/>
  <c r="AW160" i="6"/>
  <c r="AW161" i="6"/>
  <c r="AW162" i="6"/>
  <c r="AW163" i="6"/>
  <c r="AW164" i="6"/>
  <c r="AW165" i="6"/>
  <c r="AW166" i="6"/>
  <c r="AW167" i="6"/>
  <c r="AW168" i="6"/>
  <c r="AW169" i="6"/>
  <c r="AW170" i="6"/>
  <c r="AW171" i="6"/>
  <c r="AW172" i="6"/>
  <c r="AW173" i="6"/>
  <c r="AW174" i="6"/>
  <c r="AW175" i="6"/>
  <c r="AW176" i="6"/>
  <c r="AW177" i="6"/>
  <c r="AW178" i="6"/>
  <c r="AW179" i="6"/>
  <c r="AW180" i="6"/>
  <c r="AW181" i="6"/>
  <c r="AW182" i="6"/>
  <c r="AW183" i="6"/>
  <c r="AW184" i="6"/>
  <c r="AW185" i="6"/>
  <c r="AW186" i="6"/>
  <c r="AW187" i="6"/>
  <c r="AW188" i="6"/>
  <c r="AW189" i="6"/>
  <c r="AW190" i="6"/>
  <c r="AW191" i="6"/>
  <c r="AW192" i="6"/>
  <c r="AW193" i="6"/>
  <c r="AW194" i="6"/>
  <c r="AW195" i="6"/>
  <c r="AW196" i="6"/>
  <c r="AW197" i="6"/>
  <c r="AW198" i="6"/>
  <c r="AW199" i="6"/>
  <c r="AW200" i="6"/>
  <c r="AW201" i="6"/>
  <c r="AW202" i="6"/>
  <c r="AW203" i="6"/>
  <c r="AW204" i="6"/>
  <c r="AW205" i="6"/>
  <c r="AW206" i="6"/>
  <c r="AW207" i="6"/>
  <c r="AW208" i="6"/>
  <c r="AW209" i="6"/>
  <c r="AW210" i="6"/>
  <c r="AW211" i="6"/>
  <c r="AW212" i="6"/>
  <c r="AW213" i="6"/>
  <c r="AW214" i="6"/>
  <c r="AW215" i="6"/>
  <c r="AW216" i="6"/>
  <c r="AW217" i="6"/>
  <c r="AW218" i="6"/>
  <c r="AW219" i="6"/>
  <c r="AW220" i="6"/>
  <c r="AW221" i="6"/>
  <c r="AW222" i="6"/>
  <c r="AW223" i="6"/>
  <c r="AW224" i="6"/>
  <c r="AW225" i="6"/>
  <c r="AW226" i="6"/>
  <c r="AW227" i="6"/>
  <c r="AW228" i="6"/>
  <c r="AW229" i="6"/>
  <c r="AW230" i="6"/>
  <c r="AW231" i="6"/>
  <c r="AW232" i="6"/>
  <c r="AW233" i="6"/>
  <c r="AW234" i="6"/>
  <c r="AW235" i="6"/>
  <c r="AW236" i="6"/>
  <c r="AW237" i="6"/>
  <c r="AW238" i="6"/>
  <c r="AW239" i="6"/>
  <c r="AW240" i="6"/>
  <c r="AW241" i="6"/>
  <c r="AW242" i="6"/>
  <c r="AW243" i="6"/>
  <c r="AW244" i="6"/>
  <c r="AW245" i="6"/>
  <c r="AW246" i="6"/>
  <c r="AW247" i="6"/>
  <c r="AW248" i="6"/>
  <c r="AW249" i="6"/>
  <c r="AW250" i="6"/>
  <c r="AW251" i="6"/>
  <c r="AW252" i="6"/>
  <c r="AW253" i="6"/>
  <c r="AW254" i="6"/>
  <c r="AW255" i="6"/>
  <c r="AW256" i="6"/>
  <c r="AW257" i="6"/>
  <c r="AW258" i="6"/>
  <c r="AW259" i="6"/>
  <c r="AW260" i="6"/>
  <c r="AW261" i="6"/>
  <c r="AW262" i="6"/>
  <c r="AW263" i="6"/>
  <c r="AW264" i="6"/>
  <c r="AW265" i="6"/>
  <c r="AW266" i="6"/>
  <c r="AW267" i="6"/>
  <c r="AW268" i="6"/>
  <c r="AW269" i="6"/>
  <c r="AW270" i="6"/>
  <c r="AW271" i="6"/>
  <c r="AW272" i="6"/>
  <c r="AW273" i="6"/>
  <c r="AW274" i="6"/>
  <c r="AW275" i="6"/>
  <c r="AW276" i="6"/>
  <c r="AW277" i="6"/>
  <c r="AW278" i="6"/>
  <c r="AW279" i="6"/>
  <c r="AW280" i="6"/>
  <c r="AW281" i="6"/>
  <c r="AW282" i="6"/>
  <c r="AW283" i="6"/>
  <c r="AW284" i="6"/>
  <c r="AW285" i="6"/>
  <c r="AW286" i="6"/>
  <c r="AW287" i="6"/>
  <c r="AW288" i="6"/>
  <c r="AW289" i="6"/>
  <c r="AW290" i="6"/>
  <c r="AW291" i="6"/>
  <c r="AW292" i="6"/>
  <c r="AW293" i="6"/>
  <c r="AW294" i="6"/>
  <c r="AW295" i="6"/>
  <c r="AW296" i="6"/>
  <c r="AW297" i="6"/>
  <c r="AW298" i="6"/>
  <c r="AW299" i="6"/>
  <c r="AW300" i="6"/>
  <c r="AW301" i="6"/>
  <c r="AW302" i="6"/>
  <c r="AW303" i="6"/>
  <c r="AW304" i="6"/>
  <c r="AW305" i="6"/>
  <c r="AW306" i="6"/>
  <c r="AW307" i="6"/>
  <c r="AW308" i="6"/>
  <c r="AW309" i="6"/>
  <c r="AW310" i="6"/>
  <c r="AW311" i="6"/>
  <c r="AW312" i="6"/>
  <c r="AW313" i="6"/>
  <c r="AW314" i="6"/>
  <c r="AW315" i="6"/>
  <c r="AW316" i="6"/>
  <c r="AW317" i="6"/>
  <c r="AW318" i="6"/>
  <c r="AW319" i="6"/>
  <c r="AW320" i="6"/>
  <c r="AW321" i="6"/>
  <c r="AW322" i="6"/>
  <c r="AW323" i="6"/>
  <c r="AW324" i="6"/>
  <c r="AW325" i="6"/>
  <c r="AW326" i="6"/>
  <c r="AW327" i="6"/>
  <c r="AW328" i="6"/>
  <c r="AW329" i="6"/>
  <c r="AW330" i="6"/>
  <c r="AW331" i="6"/>
  <c r="AW332" i="6"/>
  <c r="AW333" i="6"/>
  <c r="AW334" i="6"/>
  <c r="AW335" i="6"/>
  <c r="AW336" i="6"/>
  <c r="AW337" i="6"/>
  <c r="AW338" i="6"/>
  <c r="AW339" i="6"/>
  <c r="AW340" i="6"/>
  <c r="AW341" i="6"/>
  <c r="AW342" i="6"/>
  <c r="AW343" i="6"/>
  <c r="AW344" i="6"/>
  <c r="AW345" i="6"/>
  <c r="AW346" i="6"/>
  <c r="AW347" i="6"/>
  <c r="AW348" i="6"/>
  <c r="AW349" i="6"/>
  <c r="AW350" i="6"/>
  <c r="AW351" i="6"/>
  <c r="AW352" i="6"/>
  <c r="AW353" i="6"/>
  <c r="AW354" i="6"/>
  <c r="AW355" i="6"/>
  <c r="AW356" i="6"/>
  <c r="AW357" i="6"/>
  <c r="AW358" i="6"/>
  <c r="AW359" i="6"/>
  <c r="AW360" i="6"/>
  <c r="AW361" i="6"/>
  <c r="AW362" i="6"/>
  <c r="AW363" i="6"/>
  <c r="AW364" i="6"/>
  <c r="AW365" i="6"/>
  <c r="AW366" i="6"/>
  <c r="AW367" i="6"/>
  <c r="AW368" i="6"/>
  <c r="AW369" i="6"/>
  <c r="AW370" i="6"/>
  <c r="AW371" i="6"/>
  <c r="AW372" i="6"/>
  <c r="AW373" i="6"/>
  <c r="AW374" i="6"/>
  <c r="AW375" i="6"/>
  <c r="AW376" i="6"/>
  <c r="AW377" i="6"/>
  <c r="AW378" i="6"/>
  <c r="AW379" i="6"/>
  <c r="AW380" i="6"/>
  <c r="AW381" i="6"/>
  <c r="AW382" i="6"/>
  <c r="AW383" i="6"/>
  <c r="AW384" i="6"/>
  <c r="AW385" i="6"/>
  <c r="AW386" i="6"/>
  <c r="AW387" i="6"/>
  <c r="AW388" i="6"/>
  <c r="AW389" i="6"/>
  <c r="AW390" i="6"/>
  <c r="AW391" i="6"/>
  <c r="AW392" i="6"/>
  <c r="AW393" i="6"/>
  <c r="AW394" i="6"/>
  <c r="AW395" i="6"/>
  <c r="AW396" i="6"/>
  <c r="AW397" i="6"/>
  <c r="AW398" i="6"/>
  <c r="AW399" i="6"/>
  <c r="AW400" i="6"/>
  <c r="AW401" i="6"/>
  <c r="AW402" i="6"/>
  <c r="AW403" i="6"/>
  <c r="AW404" i="6"/>
  <c r="AW405" i="6"/>
  <c r="AW406" i="6"/>
  <c r="AW407" i="6"/>
  <c r="AW408" i="6"/>
  <c r="AW409" i="6"/>
  <c r="AW410" i="6"/>
  <c r="AW411" i="6"/>
  <c r="AW412" i="6"/>
  <c r="AW413" i="6"/>
  <c r="AW414" i="6"/>
  <c r="AW415" i="6"/>
  <c r="AW416" i="6"/>
  <c r="AW417" i="6"/>
  <c r="AW418" i="6"/>
  <c r="AW419" i="6"/>
  <c r="AW420" i="6"/>
  <c r="AW421" i="6"/>
  <c r="AW422" i="6"/>
  <c r="AW423" i="6"/>
  <c r="AW424" i="6"/>
  <c r="AW425" i="6"/>
  <c r="AW426" i="6"/>
  <c r="AW427" i="6"/>
  <c r="AW428" i="6"/>
  <c r="AW429" i="6"/>
  <c r="AW430" i="6"/>
  <c r="AW431" i="6"/>
  <c r="AW432" i="6"/>
  <c r="AW433" i="6"/>
  <c r="AW434" i="6"/>
  <c r="AW435" i="6"/>
  <c r="AW436" i="6"/>
  <c r="AW437" i="6"/>
  <c r="AW438" i="6"/>
  <c r="AW439" i="6"/>
  <c r="AW440" i="6"/>
  <c r="AW441" i="6"/>
  <c r="AW442" i="6"/>
  <c r="AW443" i="6"/>
  <c r="AW444" i="6"/>
  <c r="AW445" i="6"/>
  <c r="AW446" i="6"/>
  <c r="AW447" i="6"/>
  <c r="AW448" i="6"/>
  <c r="AW449" i="6"/>
  <c r="AW450" i="6"/>
  <c r="AW451" i="6"/>
  <c r="AW452" i="6"/>
  <c r="AW453" i="6"/>
  <c r="AW454" i="6"/>
  <c r="AW455" i="6"/>
  <c r="AW456" i="6"/>
  <c r="AW457" i="6"/>
  <c r="AW458" i="6"/>
  <c r="AW459" i="6"/>
  <c r="AW460" i="6"/>
  <c r="AW461" i="6"/>
  <c r="AW462" i="6"/>
  <c r="AW463" i="6"/>
  <c r="AW464" i="6"/>
  <c r="AW465" i="6"/>
  <c r="AW466" i="6"/>
  <c r="AW467" i="6"/>
  <c r="AW468" i="6"/>
  <c r="AW469" i="6"/>
  <c r="AW470" i="6"/>
  <c r="AW471" i="6"/>
  <c r="AW472" i="6"/>
  <c r="AW473" i="6"/>
  <c r="AW474" i="6"/>
  <c r="AW475" i="6"/>
  <c r="AW476" i="6"/>
  <c r="AW477" i="6"/>
  <c r="AW478" i="6"/>
  <c r="AW479" i="6"/>
  <c r="AW480" i="6"/>
  <c r="AW481" i="6"/>
  <c r="AW482" i="6"/>
  <c r="AW483" i="6"/>
  <c r="AW484" i="6"/>
  <c r="AW485" i="6"/>
  <c r="AW486" i="6"/>
  <c r="AW487" i="6"/>
  <c r="AW488" i="6"/>
  <c r="AW489" i="6"/>
  <c r="AW490" i="6"/>
  <c r="AW491" i="6"/>
  <c r="AW492" i="6"/>
  <c r="AW493" i="6"/>
  <c r="AW494" i="6"/>
  <c r="AW495" i="6"/>
  <c r="AW496" i="6"/>
  <c r="AW497" i="6"/>
  <c r="AW498" i="6"/>
  <c r="AW499" i="6"/>
  <c r="AW500" i="6"/>
  <c r="AW501" i="6"/>
  <c r="AW502" i="6"/>
  <c r="AW503" i="6"/>
  <c r="AW504" i="6"/>
  <c r="AW505" i="6"/>
  <c r="AW506" i="6"/>
  <c r="AW507" i="6"/>
  <c r="AW508" i="6"/>
  <c r="AW509" i="6"/>
  <c r="AW510" i="6"/>
  <c r="AW511" i="6"/>
  <c r="AW512" i="6"/>
  <c r="AW513" i="6"/>
  <c r="AW514" i="6"/>
  <c r="AW515" i="6"/>
  <c r="AW516" i="6"/>
  <c r="AW517" i="6"/>
  <c r="AW518" i="6"/>
  <c r="AW519" i="6"/>
  <c r="AW520" i="6"/>
  <c r="AW521" i="6"/>
  <c r="AW522" i="6"/>
  <c r="AW523" i="6"/>
  <c r="AW524" i="6"/>
  <c r="AW525" i="6"/>
  <c r="AW526" i="6"/>
  <c r="AW527" i="6"/>
  <c r="AW528" i="6"/>
  <c r="AW529" i="6"/>
  <c r="AW530" i="6"/>
  <c r="AW531" i="6"/>
  <c r="AW532" i="6"/>
  <c r="AW533" i="6"/>
  <c r="AW534" i="6"/>
  <c r="AW535" i="6"/>
  <c r="AW536" i="6"/>
  <c r="AW537" i="6"/>
  <c r="AW538" i="6"/>
  <c r="AW539" i="6"/>
  <c r="AW540" i="6"/>
  <c r="AW541" i="6"/>
  <c r="AW542" i="6"/>
  <c r="AW543" i="6"/>
  <c r="AW544" i="6"/>
  <c r="AW545" i="6"/>
  <c r="AW546" i="6"/>
  <c r="AW547" i="6"/>
  <c r="AW548" i="6"/>
  <c r="AW549" i="6"/>
  <c r="AW550" i="6"/>
  <c r="AW551" i="6"/>
  <c r="AW552" i="6"/>
  <c r="AW553" i="6"/>
  <c r="AW554" i="6"/>
  <c r="AW555" i="6"/>
  <c r="AW556" i="6"/>
  <c r="AW557" i="6"/>
  <c r="AW558" i="6"/>
  <c r="AW559" i="6"/>
  <c r="AW560" i="6"/>
  <c r="AW561" i="6"/>
  <c r="AW562" i="6"/>
  <c r="AW563" i="6"/>
  <c r="AW564" i="6"/>
  <c r="AW565" i="6"/>
  <c r="AW566" i="6"/>
  <c r="AW567" i="6"/>
  <c r="AW568" i="6"/>
  <c r="AW569" i="6"/>
  <c r="AW570" i="6"/>
  <c r="AW571" i="6"/>
  <c r="AW572" i="6"/>
  <c r="AW573" i="6"/>
  <c r="AW574" i="6"/>
  <c r="AW575" i="6"/>
  <c r="AW576" i="6"/>
  <c r="AW577" i="6"/>
  <c r="AW578" i="6"/>
  <c r="AW579" i="6"/>
  <c r="AW580" i="6"/>
  <c r="AW581" i="6"/>
  <c r="AW582" i="6"/>
  <c r="AW583" i="6"/>
  <c r="AW584" i="6"/>
  <c r="AW585" i="6"/>
  <c r="AW586" i="6"/>
  <c r="AW587" i="6"/>
  <c r="AW588" i="6"/>
  <c r="AW589" i="6"/>
  <c r="AW590" i="6"/>
  <c r="AW591" i="6"/>
  <c r="AW592" i="6"/>
  <c r="AW593" i="6"/>
  <c r="AW594" i="6"/>
  <c r="AW595" i="6"/>
  <c r="AW596" i="6"/>
  <c r="AW597" i="6"/>
  <c r="AW598" i="6"/>
  <c r="AW599" i="6"/>
  <c r="AW600" i="6"/>
  <c r="AW601" i="6"/>
  <c r="AW602" i="6"/>
  <c r="AW603" i="6"/>
  <c r="AW604" i="6"/>
  <c r="AW605" i="6"/>
  <c r="AW606" i="6"/>
  <c r="AW607" i="6"/>
  <c r="AW608" i="6"/>
  <c r="AW609" i="6"/>
  <c r="AW610" i="6"/>
  <c r="AW611" i="6"/>
  <c r="AW612" i="6"/>
  <c r="AW613" i="6"/>
  <c r="AW614" i="6"/>
  <c r="AW615" i="6"/>
  <c r="AW616" i="6"/>
  <c r="AW617" i="6"/>
  <c r="AW618" i="6"/>
  <c r="AW619" i="6"/>
  <c r="AW620" i="6"/>
  <c r="AW621" i="6"/>
  <c r="AW622" i="6"/>
  <c r="AW623" i="6"/>
  <c r="AW624" i="6"/>
  <c r="AW625" i="6"/>
  <c r="AW626" i="6"/>
  <c r="AW627" i="6"/>
  <c r="AW628" i="6"/>
  <c r="AW629" i="6"/>
  <c r="AW630" i="6"/>
  <c r="AW631" i="6"/>
  <c r="AW632" i="6"/>
  <c r="AW633" i="6"/>
  <c r="AW634" i="6"/>
  <c r="AW635" i="6"/>
  <c r="AW636" i="6"/>
  <c r="AW637" i="6"/>
  <c r="AW638" i="6"/>
  <c r="AW639" i="6"/>
  <c r="AW640" i="6"/>
  <c r="AW641" i="6"/>
  <c r="AW642" i="6"/>
  <c r="AW643" i="6"/>
  <c r="AW644" i="6"/>
  <c r="AW645" i="6"/>
  <c r="AW646" i="6"/>
  <c r="AW647" i="6"/>
  <c r="AW648" i="6"/>
  <c r="AW649" i="6"/>
  <c r="AW650" i="6"/>
  <c r="AW651" i="6"/>
  <c r="AW652" i="6"/>
  <c r="AW653" i="6"/>
  <c r="AW654" i="6"/>
  <c r="AW655" i="6"/>
  <c r="AW656" i="6"/>
  <c r="AW657" i="6"/>
  <c r="AW658" i="6"/>
  <c r="AW659" i="6"/>
  <c r="AW660" i="6"/>
  <c r="AW661" i="6"/>
  <c r="AW662" i="6"/>
  <c r="AW663" i="6"/>
  <c r="AW664" i="6"/>
  <c r="AW665" i="6"/>
  <c r="AW666" i="6"/>
  <c r="AW667" i="6"/>
  <c r="AW668" i="6"/>
  <c r="AW669" i="6"/>
  <c r="AW670" i="6"/>
  <c r="AW671" i="6"/>
  <c r="AW672" i="6"/>
  <c r="AW673" i="6"/>
  <c r="AW674" i="6"/>
  <c r="AW675" i="6"/>
  <c r="AW676" i="6"/>
  <c r="AW677" i="6"/>
  <c r="AW678" i="6"/>
  <c r="AW679" i="6"/>
  <c r="AW680" i="6"/>
  <c r="AW681" i="6"/>
  <c r="AW682" i="6"/>
  <c r="AW683" i="6"/>
  <c r="AW684" i="6"/>
  <c r="AW685" i="6"/>
  <c r="AW686" i="6"/>
  <c r="AW687" i="6"/>
  <c r="AW688" i="6"/>
  <c r="AW689" i="6"/>
  <c r="AW690" i="6"/>
  <c r="AW691" i="6"/>
  <c r="AW692" i="6"/>
  <c r="AW693" i="6"/>
  <c r="AW694" i="6"/>
  <c r="AW695" i="6"/>
  <c r="AW696" i="6"/>
  <c r="AW697" i="6"/>
  <c r="AW698" i="6"/>
  <c r="AW699" i="6"/>
  <c r="AW700" i="6"/>
  <c r="AW701" i="6"/>
  <c r="AW702" i="6"/>
  <c r="AW703" i="6"/>
  <c r="AW704" i="6"/>
  <c r="AW705" i="6"/>
  <c r="AW706" i="6"/>
  <c r="AW707" i="6"/>
  <c r="AW708" i="6"/>
  <c r="AW709" i="6"/>
  <c r="AW710" i="6"/>
  <c r="AW711" i="6"/>
  <c r="AW712" i="6"/>
  <c r="AW713" i="6"/>
  <c r="AW714" i="6"/>
  <c r="AW715" i="6"/>
  <c r="AW716" i="6"/>
  <c r="AW717" i="6"/>
  <c r="AW718" i="6"/>
  <c r="AW719" i="6"/>
  <c r="AW720" i="6"/>
  <c r="AW721" i="6"/>
  <c r="AW722" i="6"/>
  <c r="AW723" i="6"/>
  <c r="AW724" i="6"/>
  <c r="AW725" i="6"/>
  <c r="AW726" i="6"/>
  <c r="AW727" i="6"/>
  <c r="AW728" i="6"/>
  <c r="AW729" i="6"/>
  <c r="AW730" i="6"/>
  <c r="AY2" i="6"/>
  <c r="AY4" i="6"/>
  <c r="AY5" i="6"/>
  <c r="AY6" i="6"/>
  <c r="AY7" i="6"/>
  <c r="AY8" i="6"/>
  <c r="AY9" i="6"/>
  <c r="AY10" i="6"/>
  <c r="AY11" i="6"/>
  <c r="AY12" i="6"/>
  <c r="AY13" i="6"/>
  <c r="AY14" i="6"/>
  <c r="AY15" i="6"/>
  <c r="AY16" i="6"/>
  <c r="AY17" i="6"/>
  <c r="AY18" i="6"/>
  <c r="AY19" i="6"/>
  <c r="AY20" i="6"/>
  <c r="AY21" i="6"/>
  <c r="AY22" i="6"/>
  <c r="AY23" i="6"/>
  <c r="AY24" i="6"/>
  <c r="AY25" i="6"/>
  <c r="AY26" i="6"/>
  <c r="AY27" i="6"/>
  <c r="AY28" i="6"/>
  <c r="AY29" i="6"/>
  <c r="AY30" i="6"/>
  <c r="AY31" i="6"/>
  <c r="AY32" i="6"/>
  <c r="AY33" i="6"/>
  <c r="AY34" i="6"/>
  <c r="AY35" i="6"/>
  <c r="AY36" i="6"/>
  <c r="AY37" i="6"/>
  <c r="AY38" i="6"/>
  <c r="AY39" i="6"/>
  <c r="AY40" i="6"/>
  <c r="AY41" i="6"/>
  <c r="AY42" i="6"/>
  <c r="AY43" i="6"/>
  <c r="AY44" i="6"/>
  <c r="AY45" i="6"/>
  <c r="AY46" i="6"/>
  <c r="AY47" i="6"/>
  <c r="AY48" i="6"/>
  <c r="AY49" i="6"/>
  <c r="AY50" i="6"/>
  <c r="AY51" i="6"/>
  <c r="AY52" i="6"/>
  <c r="AY53" i="6"/>
  <c r="AY54" i="6"/>
  <c r="AY55" i="6"/>
  <c r="AY56" i="6"/>
  <c r="AY57" i="6"/>
  <c r="AY58" i="6"/>
  <c r="AY59" i="6"/>
  <c r="AY60" i="6"/>
  <c r="AY61" i="6"/>
  <c r="AY62" i="6"/>
  <c r="AY63" i="6"/>
  <c r="AY64" i="6"/>
  <c r="AY65" i="6"/>
  <c r="AY66" i="6"/>
  <c r="AY67" i="6"/>
  <c r="AY68" i="6"/>
  <c r="AY69" i="6"/>
  <c r="AY70" i="6"/>
  <c r="AY71" i="6"/>
  <c r="AY72" i="6"/>
  <c r="AY73" i="6"/>
  <c r="AY74" i="6"/>
  <c r="AY75" i="6"/>
  <c r="AY76" i="6"/>
  <c r="AY77" i="6"/>
  <c r="AY78" i="6"/>
  <c r="AY79" i="6"/>
  <c r="AY80" i="6"/>
  <c r="AY81" i="6"/>
  <c r="AY82" i="6"/>
  <c r="AY83" i="6"/>
  <c r="AY84" i="6"/>
  <c r="AY85" i="6"/>
  <c r="AY86" i="6"/>
  <c r="AY87" i="6"/>
  <c r="AY88" i="6"/>
  <c r="AY89" i="6"/>
  <c r="AY90" i="6"/>
  <c r="AY91" i="6"/>
  <c r="AY92" i="6"/>
  <c r="AY93" i="6"/>
  <c r="AY94" i="6"/>
  <c r="AY95" i="6"/>
  <c r="AY96" i="6"/>
  <c r="AY97" i="6"/>
  <c r="AY98" i="6"/>
  <c r="AY99" i="6"/>
  <c r="AY100" i="6"/>
  <c r="AY101" i="6"/>
  <c r="AY102" i="6"/>
  <c r="AY103" i="6"/>
  <c r="AY104" i="6"/>
  <c r="AY105" i="6"/>
  <c r="AY106" i="6"/>
  <c r="AY107" i="6"/>
  <c r="AY108" i="6"/>
  <c r="AY109" i="6"/>
  <c r="AY110" i="6"/>
  <c r="AY111" i="6"/>
  <c r="AY112" i="6"/>
  <c r="AY113" i="6"/>
  <c r="AY114" i="6"/>
  <c r="AY115" i="6"/>
  <c r="AY116" i="6"/>
  <c r="AY117" i="6"/>
  <c r="AY118" i="6"/>
  <c r="AY119" i="6"/>
  <c r="AY120" i="6"/>
  <c r="AY121" i="6"/>
  <c r="AY122" i="6"/>
  <c r="AY123" i="6"/>
  <c r="AY124" i="6"/>
  <c r="AY125" i="6"/>
  <c r="AY126" i="6"/>
  <c r="AY127" i="6"/>
  <c r="AY128" i="6"/>
  <c r="AY129" i="6"/>
  <c r="AY130" i="6"/>
  <c r="AY131" i="6"/>
  <c r="AY132" i="6"/>
  <c r="AY133" i="6"/>
  <c r="AY134" i="6"/>
  <c r="AY135" i="6"/>
  <c r="AY136" i="6"/>
  <c r="AY137" i="6"/>
  <c r="AY138" i="6"/>
  <c r="AY139" i="6"/>
  <c r="AY140" i="6"/>
  <c r="AY141" i="6"/>
  <c r="AY142" i="6"/>
  <c r="AY143" i="6"/>
  <c r="AY144" i="6"/>
  <c r="AY145" i="6"/>
  <c r="AY146" i="6"/>
  <c r="AY147" i="6"/>
  <c r="AY148" i="6"/>
  <c r="AY149" i="6"/>
  <c r="AY150" i="6"/>
  <c r="AY151" i="6"/>
  <c r="AY152" i="6"/>
  <c r="AY153" i="6"/>
  <c r="AY154" i="6"/>
  <c r="AY155" i="6"/>
  <c r="AY156" i="6"/>
  <c r="AY157" i="6"/>
  <c r="AY158" i="6"/>
  <c r="AY159" i="6"/>
  <c r="AY160" i="6"/>
  <c r="AY161" i="6"/>
  <c r="AY162" i="6"/>
  <c r="AY163" i="6"/>
  <c r="AY164" i="6"/>
  <c r="AY165" i="6"/>
  <c r="AY166" i="6"/>
  <c r="AY167" i="6"/>
  <c r="AY168" i="6"/>
  <c r="AY169" i="6"/>
  <c r="AY170" i="6"/>
  <c r="AY171" i="6"/>
  <c r="AY172" i="6"/>
  <c r="AY173" i="6"/>
  <c r="AY174" i="6"/>
  <c r="AY175" i="6"/>
  <c r="AY176" i="6"/>
  <c r="AY177" i="6"/>
  <c r="AY178" i="6"/>
  <c r="AY179" i="6"/>
  <c r="AY180" i="6"/>
  <c r="AY181" i="6"/>
  <c r="AY182" i="6"/>
  <c r="AY183" i="6"/>
  <c r="AY184" i="6"/>
  <c r="AY185" i="6"/>
  <c r="AY186" i="6"/>
  <c r="AY187" i="6"/>
  <c r="AY188" i="6"/>
  <c r="AY189" i="6"/>
  <c r="AY190" i="6"/>
  <c r="AY191" i="6"/>
  <c r="AY192" i="6"/>
  <c r="AY193" i="6"/>
  <c r="AY194" i="6"/>
  <c r="AY195" i="6"/>
  <c r="AY196" i="6"/>
  <c r="AY197" i="6"/>
  <c r="AY198" i="6"/>
  <c r="AY199" i="6"/>
  <c r="AY200" i="6"/>
  <c r="AY201" i="6"/>
  <c r="AY202" i="6"/>
  <c r="AY203" i="6"/>
  <c r="AY204" i="6"/>
  <c r="AY205" i="6"/>
  <c r="AY206" i="6"/>
  <c r="AY207" i="6"/>
  <c r="AY208" i="6"/>
  <c r="AY209" i="6"/>
  <c r="AY210" i="6"/>
  <c r="AY211" i="6"/>
  <c r="AY212" i="6"/>
  <c r="AY213" i="6"/>
  <c r="AY214" i="6"/>
  <c r="AY215" i="6"/>
  <c r="AY216" i="6"/>
  <c r="AY217" i="6"/>
  <c r="AY218" i="6"/>
  <c r="AY219" i="6"/>
  <c r="AY220" i="6"/>
  <c r="AY221" i="6"/>
  <c r="AY222" i="6"/>
  <c r="AY223" i="6"/>
  <c r="AY224" i="6"/>
  <c r="AY225" i="6"/>
  <c r="AY226" i="6"/>
  <c r="AY227" i="6"/>
  <c r="AY228" i="6"/>
  <c r="AY229" i="6"/>
  <c r="AY230" i="6"/>
  <c r="AY231" i="6"/>
  <c r="AY232" i="6"/>
  <c r="AY233" i="6"/>
  <c r="AY234" i="6"/>
  <c r="AY235" i="6"/>
  <c r="AY236" i="6"/>
  <c r="AY237" i="6"/>
  <c r="AY238" i="6"/>
  <c r="AY239" i="6"/>
  <c r="AY240" i="6"/>
  <c r="AY241" i="6"/>
  <c r="AY242" i="6"/>
  <c r="AY243" i="6"/>
  <c r="AY244" i="6"/>
  <c r="AY245" i="6"/>
  <c r="AY246" i="6"/>
  <c r="AY247" i="6"/>
  <c r="AY248" i="6"/>
  <c r="AY249" i="6"/>
  <c r="AY250" i="6"/>
  <c r="AY251" i="6"/>
  <c r="AY252" i="6"/>
  <c r="AY253" i="6"/>
  <c r="AY254" i="6"/>
  <c r="AY255" i="6"/>
  <c r="AY256" i="6"/>
  <c r="AY257" i="6"/>
  <c r="AY258" i="6"/>
  <c r="AY259" i="6"/>
  <c r="AY260" i="6"/>
  <c r="AY261" i="6"/>
  <c r="AY262" i="6"/>
  <c r="AY263" i="6"/>
  <c r="AY264" i="6"/>
  <c r="AY265" i="6"/>
  <c r="AY266" i="6"/>
  <c r="AY267" i="6"/>
  <c r="AY268" i="6"/>
  <c r="AY269" i="6"/>
  <c r="AY270" i="6"/>
  <c r="AY271" i="6"/>
  <c r="AY272" i="6"/>
  <c r="AY273" i="6"/>
  <c r="AY274" i="6"/>
  <c r="AY275" i="6"/>
  <c r="AY276" i="6"/>
  <c r="AY277" i="6"/>
  <c r="AY278" i="6"/>
  <c r="AY279" i="6"/>
  <c r="AY280" i="6"/>
  <c r="AY281" i="6"/>
  <c r="AY282" i="6"/>
  <c r="AY283" i="6"/>
  <c r="AY284" i="6"/>
  <c r="AY285" i="6"/>
  <c r="AY286" i="6"/>
  <c r="AY287" i="6"/>
  <c r="AY288" i="6"/>
  <c r="AY289" i="6"/>
  <c r="AY290" i="6"/>
  <c r="AY291" i="6"/>
  <c r="AY292" i="6"/>
  <c r="AY293" i="6"/>
  <c r="AY294" i="6"/>
  <c r="AY295" i="6"/>
  <c r="AY296" i="6"/>
  <c r="AY297" i="6"/>
  <c r="AY298" i="6"/>
  <c r="AY299" i="6"/>
  <c r="AY300" i="6"/>
  <c r="AY301" i="6"/>
  <c r="AY302" i="6"/>
  <c r="AY303" i="6"/>
  <c r="AY304" i="6"/>
  <c r="AY305" i="6"/>
  <c r="AY306" i="6"/>
  <c r="AY307" i="6"/>
  <c r="AY308" i="6"/>
  <c r="AY309" i="6"/>
  <c r="AY310" i="6"/>
  <c r="AY311" i="6"/>
  <c r="AY312" i="6"/>
  <c r="AY313" i="6"/>
  <c r="AY314" i="6"/>
  <c r="AY315" i="6"/>
  <c r="AY316" i="6"/>
  <c r="AY317" i="6"/>
  <c r="AY318" i="6"/>
  <c r="AY319" i="6"/>
  <c r="AY320" i="6"/>
  <c r="AY321" i="6"/>
  <c r="AY322" i="6"/>
  <c r="AY323" i="6"/>
  <c r="AY324" i="6"/>
  <c r="AY325" i="6"/>
  <c r="AY326" i="6"/>
  <c r="AY327" i="6"/>
  <c r="AY328" i="6"/>
  <c r="AY329" i="6"/>
  <c r="AY330" i="6"/>
  <c r="AY331" i="6"/>
  <c r="AY332" i="6"/>
  <c r="AY333" i="6"/>
  <c r="AY334" i="6"/>
  <c r="AY335" i="6"/>
  <c r="AY336" i="6"/>
  <c r="AY337" i="6"/>
  <c r="AY338" i="6"/>
  <c r="AY339" i="6"/>
  <c r="AY340" i="6"/>
  <c r="AY341" i="6"/>
  <c r="AY342" i="6"/>
  <c r="AY343" i="6"/>
  <c r="AY344" i="6"/>
  <c r="AY345" i="6"/>
  <c r="AY346" i="6"/>
  <c r="AY347" i="6"/>
  <c r="AY348" i="6"/>
  <c r="AY349" i="6"/>
  <c r="AY350" i="6"/>
  <c r="AY351" i="6"/>
  <c r="AY352" i="6"/>
  <c r="AY353" i="6"/>
  <c r="AY354" i="6"/>
  <c r="AY355" i="6"/>
  <c r="AY356" i="6"/>
  <c r="AY357" i="6"/>
  <c r="AY358" i="6"/>
  <c r="AY359" i="6"/>
  <c r="AY360" i="6"/>
  <c r="AY361" i="6"/>
  <c r="AY362" i="6"/>
  <c r="AY363" i="6"/>
  <c r="AY364" i="6"/>
  <c r="AY365" i="6"/>
  <c r="AY366" i="6"/>
  <c r="AY367" i="6"/>
  <c r="AY368" i="6"/>
  <c r="AY369" i="6"/>
  <c r="AY370" i="6"/>
  <c r="AY371" i="6"/>
  <c r="AY372" i="6"/>
  <c r="AY373" i="6"/>
  <c r="AY374" i="6"/>
  <c r="AY375" i="6"/>
  <c r="AY376" i="6"/>
  <c r="AY377" i="6"/>
  <c r="AY378" i="6"/>
  <c r="AY379" i="6"/>
  <c r="AY380" i="6"/>
  <c r="AY381" i="6"/>
  <c r="AY382" i="6"/>
  <c r="AY383" i="6"/>
  <c r="AY384" i="6"/>
  <c r="AY385" i="6"/>
  <c r="AY386" i="6"/>
  <c r="AY387" i="6"/>
  <c r="AY388" i="6"/>
  <c r="AY389" i="6"/>
  <c r="AY390" i="6"/>
  <c r="AY391" i="6"/>
  <c r="AY392" i="6"/>
  <c r="AY393" i="6"/>
  <c r="AY394" i="6"/>
  <c r="AY395" i="6"/>
  <c r="AY396" i="6"/>
  <c r="AY397" i="6"/>
  <c r="AY398" i="6"/>
  <c r="AY399" i="6"/>
  <c r="AY400" i="6"/>
  <c r="AY401" i="6"/>
  <c r="AY402" i="6"/>
  <c r="AY403" i="6"/>
  <c r="AY404" i="6"/>
  <c r="AY405" i="6"/>
  <c r="AY406" i="6"/>
  <c r="AY407" i="6"/>
  <c r="AY408" i="6"/>
  <c r="AY409" i="6"/>
  <c r="AY410" i="6"/>
  <c r="AY411" i="6"/>
  <c r="AY412" i="6"/>
  <c r="AY413" i="6"/>
  <c r="AY414" i="6"/>
  <c r="AY415" i="6"/>
  <c r="AY416" i="6"/>
  <c r="AY417" i="6"/>
  <c r="AY418" i="6"/>
  <c r="AY419" i="6"/>
  <c r="AY420" i="6"/>
  <c r="AY421" i="6"/>
  <c r="AY422" i="6"/>
  <c r="AY423" i="6"/>
  <c r="AY424" i="6"/>
  <c r="AY425" i="6"/>
  <c r="AY426" i="6"/>
  <c r="AY427" i="6"/>
  <c r="AY428" i="6"/>
  <c r="AY429" i="6"/>
  <c r="AY430" i="6"/>
  <c r="AY431" i="6"/>
  <c r="AY432" i="6"/>
  <c r="AY433" i="6"/>
  <c r="AY434" i="6"/>
  <c r="AY435" i="6"/>
  <c r="AY436" i="6"/>
  <c r="AY437" i="6"/>
  <c r="AY438" i="6"/>
  <c r="AY439" i="6"/>
  <c r="AY440" i="6"/>
  <c r="AY441" i="6"/>
  <c r="AY442" i="6"/>
  <c r="AY443" i="6"/>
  <c r="AY444" i="6"/>
  <c r="AY445" i="6"/>
  <c r="AY446" i="6"/>
  <c r="AY447" i="6"/>
  <c r="AY448" i="6"/>
  <c r="AY449" i="6"/>
  <c r="AY450" i="6"/>
  <c r="AY451" i="6"/>
  <c r="AY452" i="6"/>
  <c r="AY453" i="6"/>
  <c r="AY454" i="6"/>
  <c r="AY455" i="6"/>
  <c r="AY456" i="6"/>
  <c r="AY457" i="6"/>
  <c r="AY458" i="6"/>
  <c r="AY459" i="6"/>
  <c r="AY460" i="6"/>
  <c r="AY461" i="6"/>
  <c r="AY462" i="6"/>
  <c r="AY463" i="6"/>
  <c r="AY464" i="6"/>
  <c r="AY465" i="6"/>
  <c r="AY466" i="6"/>
  <c r="AY467" i="6"/>
  <c r="AY468" i="6"/>
  <c r="AY469" i="6"/>
  <c r="AY470" i="6"/>
  <c r="AY471" i="6"/>
  <c r="AY472" i="6"/>
  <c r="AY473" i="6"/>
  <c r="AY474" i="6"/>
  <c r="AY475" i="6"/>
  <c r="AY476" i="6"/>
  <c r="AY477" i="6"/>
  <c r="AY478" i="6"/>
  <c r="AY479" i="6"/>
  <c r="AY480" i="6"/>
  <c r="AY481" i="6"/>
  <c r="AY482" i="6"/>
  <c r="AY483" i="6"/>
  <c r="AY484" i="6"/>
  <c r="AY485" i="6"/>
  <c r="AY486" i="6"/>
  <c r="AY487" i="6"/>
  <c r="AY488" i="6"/>
  <c r="AY489" i="6"/>
  <c r="AY490" i="6"/>
  <c r="AY491" i="6"/>
  <c r="AY492" i="6"/>
  <c r="AY493" i="6"/>
  <c r="AY494" i="6"/>
  <c r="AY495" i="6"/>
  <c r="AY496" i="6"/>
  <c r="AY497" i="6"/>
  <c r="AY498" i="6"/>
  <c r="AY499" i="6"/>
  <c r="AY500" i="6"/>
  <c r="AY501" i="6"/>
  <c r="AY502" i="6"/>
  <c r="AY503" i="6"/>
  <c r="AY504" i="6"/>
  <c r="AY505" i="6"/>
  <c r="AY506" i="6"/>
  <c r="AY507" i="6"/>
  <c r="AY508" i="6"/>
  <c r="AY509" i="6"/>
  <c r="AY510" i="6"/>
  <c r="AY511" i="6"/>
  <c r="AY512" i="6"/>
  <c r="AY513" i="6"/>
  <c r="AY514" i="6"/>
  <c r="AY515" i="6"/>
  <c r="AY516" i="6"/>
  <c r="AY517" i="6"/>
  <c r="AY518" i="6"/>
  <c r="AY519" i="6"/>
  <c r="AY520" i="6"/>
  <c r="AY521" i="6"/>
  <c r="AY522" i="6"/>
  <c r="AY523" i="6"/>
  <c r="AY524" i="6"/>
  <c r="AY525" i="6"/>
  <c r="AY526" i="6"/>
  <c r="AY527" i="6"/>
  <c r="AY528" i="6"/>
  <c r="AY529" i="6"/>
  <c r="AY530" i="6"/>
  <c r="AY531" i="6"/>
  <c r="AY532" i="6"/>
  <c r="AY533" i="6"/>
  <c r="AY534" i="6"/>
  <c r="AY535" i="6"/>
  <c r="AY536" i="6"/>
  <c r="AY537" i="6"/>
  <c r="AY538" i="6"/>
  <c r="AY539" i="6"/>
  <c r="AY540" i="6"/>
  <c r="AY541" i="6"/>
  <c r="AY542" i="6"/>
  <c r="AY543" i="6"/>
  <c r="AY544" i="6"/>
  <c r="AY545" i="6"/>
  <c r="AY546" i="6"/>
  <c r="AY547" i="6"/>
  <c r="AY548" i="6"/>
  <c r="AY549" i="6"/>
  <c r="AY550" i="6"/>
  <c r="AY551" i="6"/>
  <c r="AY552" i="6"/>
  <c r="AY553" i="6"/>
  <c r="AY554" i="6"/>
  <c r="AY555" i="6"/>
  <c r="AY556" i="6"/>
  <c r="AY557" i="6"/>
  <c r="AY558" i="6"/>
  <c r="AY559" i="6"/>
  <c r="AY560" i="6"/>
  <c r="AY561" i="6"/>
  <c r="AY562" i="6"/>
  <c r="AY563" i="6"/>
  <c r="AY564" i="6"/>
  <c r="AY565" i="6"/>
  <c r="AY566" i="6"/>
  <c r="AY567" i="6"/>
  <c r="AY568" i="6"/>
  <c r="AY569" i="6"/>
  <c r="AY570" i="6"/>
  <c r="AY571" i="6"/>
  <c r="AY572" i="6"/>
  <c r="AY573" i="6"/>
  <c r="AY574" i="6"/>
  <c r="AY575" i="6"/>
  <c r="AY576" i="6"/>
  <c r="AY577" i="6"/>
  <c r="AY578" i="6"/>
  <c r="AY579" i="6"/>
  <c r="AY580" i="6"/>
  <c r="AY581" i="6"/>
  <c r="AY582" i="6"/>
  <c r="AY583" i="6"/>
  <c r="AY584" i="6"/>
  <c r="AY585" i="6"/>
  <c r="AY586" i="6"/>
  <c r="AY587" i="6"/>
  <c r="AY588" i="6"/>
  <c r="AY589" i="6"/>
  <c r="AY590" i="6"/>
  <c r="AY591" i="6"/>
  <c r="AY592" i="6"/>
  <c r="AY593" i="6"/>
  <c r="AY594" i="6"/>
  <c r="AY595" i="6"/>
  <c r="AY596" i="6"/>
  <c r="AY597" i="6"/>
  <c r="AY598" i="6"/>
  <c r="AY599" i="6"/>
  <c r="AY600" i="6"/>
  <c r="AY601" i="6"/>
  <c r="AY602" i="6"/>
  <c r="AY603" i="6"/>
  <c r="AY604" i="6"/>
  <c r="AY605" i="6"/>
  <c r="AY606" i="6"/>
  <c r="AY607" i="6"/>
  <c r="AY608" i="6"/>
  <c r="AY609" i="6"/>
  <c r="AY610" i="6"/>
  <c r="AY611" i="6"/>
  <c r="AY612" i="6"/>
  <c r="AY613" i="6"/>
  <c r="AY614" i="6"/>
  <c r="AY615" i="6"/>
  <c r="AY616" i="6"/>
  <c r="AY617" i="6"/>
  <c r="AY618" i="6"/>
  <c r="AY619" i="6"/>
  <c r="AY620" i="6"/>
  <c r="AY621" i="6"/>
  <c r="AY622" i="6"/>
  <c r="AY623" i="6"/>
  <c r="AY624" i="6"/>
  <c r="AY625" i="6"/>
  <c r="AY626" i="6"/>
  <c r="AY627" i="6"/>
  <c r="AY628" i="6"/>
  <c r="AY629" i="6"/>
  <c r="AY630" i="6"/>
  <c r="AY631" i="6"/>
  <c r="AY632" i="6"/>
  <c r="AY633" i="6"/>
  <c r="AY634" i="6"/>
  <c r="AY635" i="6"/>
  <c r="AY636" i="6"/>
  <c r="AY637" i="6"/>
  <c r="AY638" i="6"/>
  <c r="AY639" i="6"/>
  <c r="AY640" i="6"/>
  <c r="AY641" i="6"/>
  <c r="AY642" i="6"/>
  <c r="AY643" i="6"/>
  <c r="AY644" i="6"/>
  <c r="AY645" i="6"/>
  <c r="AY646" i="6"/>
  <c r="AY647" i="6"/>
  <c r="AY648" i="6"/>
  <c r="AY649" i="6"/>
  <c r="AY650" i="6"/>
  <c r="AY651" i="6"/>
  <c r="AY652" i="6"/>
  <c r="AY653" i="6"/>
  <c r="AY654" i="6"/>
  <c r="AY655" i="6"/>
  <c r="AY656" i="6"/>
  <c r="AY657" i="6"/>
  <c r="AY658" i="6"/>
  <c r="AY659" i="6"/>
  <c r="AY660" i="6"/>
  <c r="AY661" i="6"/>
  <c r="AY662" i="6"/>
  <c r="AY663" i="6"/>
  <c r="AY664" i="6"/>
  <c r="AY665" i="6"/>
  <c r="AY666" i="6"/>
  <c r="AY667" i="6"/>
  <c r="AY668" i="6"/>
  <c r="AY669" i="6"/>
  <c r="AY670" i="6"/>
  <c r="AY671" i="6"/>
  <c r="AY672" i="6"/>
  <c r="AY673" i="6"/>
  <c r="AY674" i="6"/>
  <c r="AY675" i="6"/>
  <c r="AY676" i="6"/>
  <c r="AY677" i="6"/>
  <c r="AY678" i="6"/>
  <c r="AY679" i="6"/>
  <c r="AY680" i="6"/>
  <c r="AY681" i="6"/>
  <c r="AY682" i="6"/>
  <c r="AY683" i="6"/>
  <c r="AY684" i="6"/>
  <c r="AY685" i="6"/>
  <c r="AY686" i="6"/>
  <c r="AY687" i="6"/>
  <c r="AY688" i="6"/>
  <c r="AY689" i="6"/>
  <c r="AY690" i="6"/>
  <c r="AY691" i="6"/>
  <c r="AY692" i="6"/>
  <c r="AY693" i="6"/>
  <c r="AY694" i="6"/>
  <c r="AY695" i="6"/>
  <c r="AY696" i="6"/>
  <c r="AY697" i="6"/>
  <c r="AY698" i="6"/>
  <c r="AY699" i="6"/>
  <c r="AY700" i="6"/>
  <c r="AY701" i="6"/>
  <c r="AY702" i="6"/>
  <c r="AY703" i="6"/>
  <c r="AY704" i="6"/>
  <c r="AY705" i="6"/>
  <c r="AY706" i="6"/>
  <c r="AY707" i="6"/>
  <c r="AY708" i="6"/>
  <c r="AY709" i="6"/>
  <c r="AY710" i="6"/>
  <c r="AY711" i="6"/>
  <c r="AY712" i="6"/>
  <c r="AY713" i="6"/>
  <c r="AY714" i="6"/>
  <c r="AY715" i="6"/>
  <c r="AY716" i="6"/>
  <c r="AY717" i="6"/>
  <c r="AY718" i="6"/>
  <c r="AY719" i="6"/>
  <c r="AY720" i="6"/>
  <c r="AY721" i="6"/>
  <c r="AY722" i="6"/>
  <c r="AY723" i="6"/>
  <c r="AY724" i="6"/>
  <c r="AY725" i="6"/>
  <c r="AY726" i="6"/>
  <c r="AY727" i="6"/>
  <c r="AY728" i="6"/>
  <c r="AY729" i="6"/>
  <c r="AY730" i="6"/>
  <c r="N2" i="6"/>
  <c r="AV2" i="6" l="1"/>
  <c r="AI699" i="6" l="1"/>
  <c r="AI700" i="6"/>
  <c r="AI701" i="6"/>
  <c r="AI702" i="6"/>
  <c r="AI703" i="6"/>
  <c r="AI704" i="6"/>
  <c r="AI705" i="6"/>
  <c r="AI706" i="6"/>
  <c r="AI707" i="6"/>
  <c r="AI708" i="6"/>
  <c r="M708" i="6" s="1"/>
  <c r="AI709" i="6"/>
  <c r="M709" i="6" s="1"/>
  <c r="AI710" i="6"/>
  <c r="AI711" i="6"/>
  <c r="AI712" i="6"/>
  <c r="AI713" i="6"/>
  <c r="AI714" i="6"/>
  <c r="AI715" i="6"/>
  <c r="AI716" i="6"/>
  <c r="AI717" i="6"/>
  <c r="AI718" i="6"/>
  <c r="AI719" i="6"/>
  <c r="AI720" i="6"/>
  <c r="M720" i="6" s="1"/>
  <c r="AI721" i="6"/>
  <c r="M721" i="6" s="1"/>
  <c r="AI722" i="6"/>
  <c r="AI723" i="6"/>
  <c r="AI724" i="6"/>
  <c r="AI725" i="6"/>
  <c r="AI726" i="6"/>
  <c r="AI727" i="6"/>
  <c r="AI728" i="6"/>
  <c r="AI729" i="6"/>
  <c r="AI730" i="6"/>
  <c r="AV699" i="6"/>
  <c r="AV700" i="6"/>
  <c r="AV701" i="6"/>
  <c r="AV702" i="6"/>
  <c r="AV703" i="6"/>
  <c r="AV704" i="6"/>
  <c r="AV705" i="6"/>
  <c r="AV706" i="6"/>
  <c r="AV707" i="6"/>
  <c r="AV708" i="6"/>
  <c r="AV709" i="6"/>
  <c r="AV710" i="6"/>
  <c r="AV711" i="6"/>
  <c r="AV712" i="6"/>
  <c r="AV713" i="6"/>
  <c r="AV714" i="6"/>
  <c r="AV715" i="6"/>
  <c r="AV716" i="6"/>
  <c r="AV717" i="6"/>
  <c r="AV718" i="6"/>
  <c r="AV719" i="6"/>
  <c r="AV720" i="6"/>
  <c r="AV721" i="6"/>
  <c r="AV722" i="6"/>
  <c r="AV723" i="6"/>
  <c r="AV724" i="6"/>
  <c r="AV725" i="6"/>
  <c r="AV726" i="6"/>
  <c r="AV727" i="6"/>
  <c r="AV728" i="6"/>
  <c r="AV729" i="6"/>
  <c r="AV730" i="6"/>
  <c r="AX699" i="6"/>
  <c r="AX700" i="6"/>
  <c r="AX701" i="6"/>
  <c r="AX702" i="6"/>
  <c r="AX703" i="6"/>
  <c r="AX704" i="6"/>
  <c r="AX705" i="6"/>
  <c r="AX706" i="6"/>
  <c r="AX707" i="6"/>
  <c r="AX708" i="6"/>
  <c r="AX709" i="6"/>
  <c r="AX710" i="6"/>
  <c r="AX711" i="6"/>
  <c r="AX712" i="6"/>
  <c r="AX713" i="6"/>
  <c r="AX714" i="6"/>
  <c r="AX715" i="6"/>
  <c r="AX716" i="6"/>
  <c r="AX717" i="6"/>
  <c r="AX718" i="6"/>
  <c r="AX719" i="6"/>
  <c r="AX720" i="6"/>
  <c r="AX721" i="6"/>
  <c r="AX722" i="6"/>
  <c r="AX723" i="6"/>
  <c r="AX724" i="6"/>
  <c r="AX725" i="6"/>
  <c r="AX726" i="6"/>
  <c r="AX727" i="6"/>
  <c r="AX728" i="6"/>
  <c r="AX729" i="6"/>
  <c r="AX730" i="6"/>
  <c r="AZ699" i="6"/>
  <c r="AZ700" i="6"/>
  <c r="AZ701" i="6"/>
  <c r="AZ702" i="6"/>
  <c r="AZ703" i="6"/>
  <c r="AZ704" i="6"/>
  <c r="AZ705" i="6"/>
  <c r="AZ706" i="6"/>
  <c r="AZ707" i="6"/>
  <c r="AZ708" i="6"/>
  <c r="AZ709" i="6"/>
  <c r="AZ710" i="6"/>
  <c r="AZ711" i="6"/>
  <c r="AZ712" i="6"/>
  <c r="AZ713" i="6"/>
  <c r="AZ714" i="6"/>
  <c r="AZ715" i="6"/>
  <c r="AZ716" i="6"/>
  <c r="AZ717" i="6"/>
  <c r="AZ718" i="6"/>
  <c r="AZ719" i="6"/>
  <c r="AZ720" i="6"/>
  <c r="AZ721" i="6"/>
  <c r="AZ722" i="6"/>
  <c r="AZ723" i="6"/>
  <c r="AZ724" i="6"/>
  <c r="AZ725" i="6"/>
  <c r="AZ726" i="6"/>
  <c r="AZ727" i="6"/>
  <c r="AZ728" i="6"/>
  <c r="AZ729" i="6"/>
  <c r="AZ730" i="6"/>
  <c r="BC699" i="6"/>
  <c r="BC700" i="6"/>
  <c r="BC701" i="6"/>
  <c r="BC702" i="6"/>
  <c r="BC703" i="6"/>
  <c r="BC704" i="6"/>
  <c r="BC705" i="6"/>
  <c r="BC706" i="6"/>
  <c r="BC707" i="6"/>
  <c r="BC708" i="6"/>
  <c r="BC709" i="6"/>
  <c r="BC710" i="6"/>
  <c r="BC711" i="6"/>
  <c r="BC712" i="6"/>
  <c r="BC713" i="6"/>
  <c r="BC714" i="6"/>
  <c r="BC715" i="6"/>
  <c r="BC716" i="6"/>
  <c r="BC717" i="6"/>
  <c r="BC718" i="6"/>
  <c r="BC719" i="6"/>
  <c r="BC720" i="6"/>
  <c r="BC721" i="6"/>
  <c r="BC722" i="6"/>
  <c r="BC723" i="6"/>
  <c r="BC724" i="6"/>
  <c r="BC725" i="6"/>
  <c r="BC726" i="6"/>
  <c r="BC727" i="6"/>
  <c r="BC728" i="6"/>
  <c r="BC729" i="6"/>
  <c r="BC730" i="6"/>
  <c r="BC2" i="6"/>
  <c r="BC3" i="6"/>
  <c r="BC4" i="6"/>
  <c r="BC5" i="6"/>
  <c r="BC6" i="6"/>
  <c r="BC7" i="6"/>
  <c r="BC8" i="6"/>
  <c r="BC9" i="6"/>
  <c r="BC10" i="6"/>
  <c r="BC11" i="6"/>
  <c r="BC12" i="6"/>
  <c r="BC13" i="6"/>
  <c r="BC14" i="6"/>
  <c r="BC15" i="6"/>
  <c r="BC16" i="6"/>
  <c r="BC17" i="6"/>
  <c r="BC18" i="6"/>
  <c r="BC19" i="6"/>
  <c r="BC20" i="6"/>
  <c r="BC21" i="6"/>
  <c r="BC22" i="6"/>
  <c r="BC23" i="6"/>
  <c r="BC24" i="6"/>
  <c r="BC25" i="6"/>
  <c r="BC26" i="6"/>
  <c r="BC27" i="6"/>
  <c r="BC28" i="6"/>
  <c r="BC29" i="6"/>
  <c r="BC30" i="6"/>
  <c r="BC31" i="6"/>
  <c r="BC32" i="6"/>
  <c r="BC33" i="6"/>
  <c r="BC34" i="6"/>
  <c r="BC35" i="6"/>
  <c r="BC36" i="6"/>
  <c r="BC37" i="6"/>
  <c r="BC38" i="6"/>
  <c r="BC39" i="6"/>
  <c r="BC40" i="6"/>
  <c r="BC41" i="6"/>
  <c r="BC42" i="6"/>
  <c r="BC43" i="6"/>
  <c r="BC44" i="6"/>
  <c r="BC45" i="6"/>
  <c r="BC46" i="6"/>
  <c r="BC47" i="6"/>
  <c r="BC48" i="6"/>
  <c r="BC49" i="6"/>
  <c r="BC50" i="6"/>
  <c r="BC51" i="6"/>
  <c r="BC52" i="6"/>
  <c r="BC53" i="6"/>
  <c r="BC54" i="6"/>
  <c r="BC55" i="6"/>
  <c r="BC56" i="6"/>
  <c r="BC57" i="6"/>
  <c r="BC58" i="6"/>
  <c r="BC59" i="6"/>
  <c r="BC60" i="6"/>
  <c r="BC61" i="6"/>
  <c r="BC62" i="6"/>
  <c r="BC63" i="6"/>
  <c r="BC64" i="6"/>
  <c r="BC65" i="6"/>
  <c r="BC66" i="6"/>
  <c r="BC67" i="6"/>
  <c r="BC68" i="6"/>
  <c r="BC69" i="6"/>
  <c r="BC70" i="6"/>
  <c r="BC71" i="6"/>
  <c r="BC72" i="6"/>
  <c r="BC73" i="6"/>
  <c r="BC74" i="6"/>
  <c r="BC75" i="6"/>
  <c r="BC76" i="6"/>
  <c r="BC77" i="6"/>
  <c r="BC78" i="6"/>
  <c r="BC79" i="6"/>
  <c r="BC80" i="6"/>
  <c r="BC81" i="6"/>
  <c r="BC82" i="6"/>
  <c r="BC83" i="6"/>
  <c r="BC84" i="6"/>
  <c r="BC85" i="6"/>
  <c r="BC86" i="6"/>
  <c r="BC87" i="6"/>
  <c r="BC88" i="6"/>
  <c r="BC89" i="6"/>
  <c r="BC90" i="6"/>
  <c r="BC91" i="6"/>
  <c r="BC92" i="6"/>
  <c r="BC93" i="6"/>
  <c r="BC94" i="6"/>
  <c r="BC95" i="6"/>
  <c r="BC96" i="6"/>
  <c r="BC97" i="6"/>
  <c r="BC98" i="6"/>
  <c r="BC99" i="6"/>
  <c r="BC100" i="6"/>
  <c r="BC101" i="6"/>
  <c r="BC102" i="6"/>
  <c r="BC103" i="6"/>
  <c r="BC104" i="6"/>
  <c r="BC105" i="6"/>
  <c r="BC106" i="6"/>
  <c r="BC107" i="6"/>
  <c r="BC108" i="6"/>
  <c r="BC109" i="6"/>
  <c r="BC110" i="6"/>
  <c r="BC111" i="6"/>
  <c r="BC112" i="6"/>
  <c r="BC113" i="6"/>
  <c r="BC114" i="6"/>
  <c r="BC115" i="6"/>
  <c r="BC116" i="6"/>
  <c r="BC117" i="6"/>
  <c r="BC118" i="6"/>
  <c r="BC119" i="6"/>
  <c r="BC120" i="6"/>
  <c r="BC121" i="6"/>
  <c r="BC122" i="6"/>
  <c r="BC123" i="6"/>
  <c r="BC124" i="6"/>
  <c r="BC125" i="6"/>
  <c r="BC126" i="6"/>
  <c r="BC127" i="6"/>
  <c r="BC128" i="6"/>
  <c r="BC129" i="6"/>
  <c r="BC130" i="6"/>
  <c r="BC131" i="6"/>
  <c r="BC132" i="6"/>
  <c r="BC133" i="6"/>
  <c r="BC134" i="6"/>
  <c r="BC135" i="6"/>
  <c r="BC136" i="6"/>
  <c r="BC137" i="6"/>
  <c r="BC138" i="6"/>
  <c r="BC139" i="6"/>
  <c r="BC140" i="6"/>
  <c r="BC141" i="6"/>
  <c r="BC142" i="6"/>
  <c r="BC143" i="6"/>
  <c r="BC144" i="6"/>
  <c r="BC145" i="6"/>
  <c r="BC146" i="6"/>
  <c r="BC147" i="6"/>
  <c r="BC148" i="6"/>
  <c r="BC149" i="6"/>
  <c r="BC150" i="6"/>
  <c r="BC151" i="6"/>
  <c r="BC152" i="6"/>
  <c r="BC153" i="6"/>
  <c r="BC154" i="6"/>
  <c r="BC155" i="6"/>
  <c r="BC156" i="6"/>
  <c r="BC157" i="6"/>
  <c r="BC158" i="6"/>
  <c r="BC159" i="6"/>
  <c r="BC160" i="6"/>
  <c r="BC161" i="6"/>
  <c r="BC162" i="6"/>
  <c r="BC163" i="6"/>
  <c r="BC164" i="6"/>
  <c r="BC165" i="6"/>
  <c r="BC166" i="6"/>
  <c r="BC167" i="6"/>
  <c r="BC168" i="6"/>
  <c r="BC169" i="6"/>
  <c r="BC170" i="6"/>
  <c r="BC171" i="6"/>
  <c r="BC172" i="6"/>
  <c r="BC173" i="6"/>
  <c r="BC174" i="6"/>
  <c r="BC175" i="6"/>
  <c r="BC176" i="6"/>
  <c r="BC177" i="6"/>
  <c r="BC178" i="6"/>
  <c r="BC179" i="6"/>
  <c r="BC180" i="6"/>
  <c r="BC181" i="6"/>
  <c r="BC182" i="6"/>
  <c r="BC183" i="6"/>
  <c r="BC184" i="6"/>
  <c r="BC185" i="6"/>
  <c r="BC186" i="6"/>
  <c r="BC187" i="6"/>
  <c r="BC188" i="6"/>
  <c r="BC189" i="6"/>
  <c r="BC190" i="6"/>
  <c r="BC191" i="6"/>
  <c r="BC192" i="6"/>
  <c r="BC193" i="6"/>
  <c r="BC194" i="6"/>
  <c r="BC195" i="6"/>
  <c r="BC196" i="6"/>
  <c r="BC197" i="6"/>
  <c r="BC198" i="6"/>
  <c r="BC199" i="6"/>
  <c r="BC200" i="6"/>
  <c r="BC201" i="6"/>
  <c r="BC202" i="6"/>
  <c r="BC203" i="6"/>
  <c r="BC204" i="6"/>
  <c r="BC205" i="6"/>
  <c r="BC206" i="6"/>
  <c r="BC207" i="6"/>
  <c r="BC208" i="6"/>
  <c r="BC209" i="6"/>
  <c r="BC210" i="6"/>
  <c r="BC211" i="6"/>
  <c r="BC212" i="6"/>
  <c r="BC213" i="6"/>
  <c r="BC214" i="6"/>
  <c r="BC215" i="6"/>
  <c r="BC216" i="6"/>
  <c r="BC217" i="6"/>
  <c r="BC218" i="6"/>
  <c r="BC219" i="6"/>
  <c r="BC220" i="6"/>
  <c r="BC221" i="6"/>
  <c r="BC222" i="6"/>
  <c r="BC223" i="6"/>
  <c r="BC224" i="6"/>
  <c r="BC225" i="6"/>
  <c r="BC226" i="6"/>
  <c r="BC227" i="6"/>
  <c r="BC228" i="6"/>
  <c r="BC229" i="6"/>
  <c r="BC230" i="6"/>
  <c r="BC231" i="6"/>
  <c r="BC232" i="6"/>
  <c r="BC233" i="6"/>
  <c r="BC234" i="6"/>
  <c r="BC235" i="6"/>
  <c r="BC236" i="6"/>
  <c r="BC237" i="6"/>
  <c r="BC238" i="6"/>
  <c r="BC239" i="6"/>
  <c r="BC240" i="6"/>
  <c r="BC241" i="6"/>
  <c r="BC242" i="6"/>
  <c r="BC243" i="6"/>
  <c r="BC244" i="6"/>
  <c r="BC245" i="6"/>
  <c r="BC246" i="6"/>
  <c r="BC247" i="6"/>
  <c r="BC248" i="6"/>
  <c r="BC249" i="6"/>
  <c r="BC250" i="6"/>
  <c r="BC251" i="6"/>
  <c r="BC252" i="6"/>
  <c r="BC253" i="6"/>
  <c r="BC254" i="6"/>
  <c r="BC255" i="6"/>
  <c r="BC256" i="6"/>
  <c r="BC257" i="6"/>
  <c r="BC258" i="6"/>
  <c r="BC259" i="6"/>
  <c r="BC260" i="6"/>
  <c r="BC261" i="6"/>
  <c r="BC262" i="6"/>
  <c r="BC263" i="6"/>
  <c r="BC264" i="6"/>
  <c r="BC265" i="6"/>
  <c r="BC266" i="6"/>
  <c r="BC267" i="6"/>
  <c r="BC268" i="6"/>
  <c r="BC269" i="6"/>
  <c r="BC270" i="6"/>
  <c r="BC271" i="6"/>
  <c r="BC272" i="6"/>
  <c r="BC273" i="6"/>
  <c r="BC274" i="6"/>
  <c r="BC275" i="6"/>
  <c r="BC276" i="6"/>
  <c r="BC277" i="6"/>
  <c r="BC278" i="6"/>
  <c r="BC279" i="6"/>
  <c r="BC280" i="6"/>
  <c r="BC281" i="6"/>
  <c r="BC282" i="6"/>
  <c r="BC283" i="6"/>
  <c r="BC284" i="6"/>
  <c r="BC285" i="6"/>
  <c r="BC286" i="6"/>
  <c r="BC287" i="6"/>
  <c r="BC288" i="6"/>
  <c r="BC289" i="6"/>
  <c r="BC290" i="6"/>
  <c r="BC291" i="6"/>
  <c r="BC292" i="6"/>
  <c r="BC293" i="6"/>
  <c r="BC294" i="6"/>
  <c r="BC295" i="6"/>
  <c r="BC296" i="6"/>
  <c r="BC297" i="6"/>
  <c r="BC298" i="6"/>
  <c r="BC299" i="6"/>
  <c r="BC300" i="6"/>
  <c r="BC301" i="6"/>
  <c r="BC302" i="6"/>
  <c r="BC303" i="6"/>
  <c r="BC304" i="6"/>
  <c r="BC305" i="6"/>
  <c r="BC306" i="6"/>
  <c r="BC307" i="6"/>
  <c r="BC308" i="6"/>
  <c r="BC309" i="6"/>
  <c r="BC310" i="6"/>
  <c r="BC311" i="6"/>
  <c r="BC312" i="6"/>
  <c r="BC313" i="6"/>
  <c r="BC314" i="6"/>
  <c r="BC315" i="6"/>
  <c r="BC316" i="6"/>
  <c r="BC317" i="6"/>
  <c r="BC318" i="6"/>
  <c r="BC319" i="6"/>
  <c r="BC320" i="6"/>
  <c r="BC321" i="6"/>
  <c r="BC322" i="6"/>
  <c r="BC323" i="6"/>
  <c r="BC324" i="6"/>
  <c r="BC325" i="6"/>
  <c r="BC326" i="6"/>
  <c r="BC327" i="6"/>
  <c r="BC328" i="6"/>
  <c r="BC329" i="6"/>
  <c r="BC330" i="6"/>
  <c r="BC331" i="6"/>
  <c r="BC332" i="6"/>
  <c r="BC333" i="6"/>
  <c r="BC334" i="6"/>
  <c r="BC335" i="6"/>
  <c r="BC336" i="6"/>
  <c r="BC337" i="6"/>
  <c r="BC338" i="6"/>
  <c r="BC339" i="6"/>
  <c r="BC340" i="6"/>
  <c r="BC341" i="6"/>
  <c r="BC342" i="6"/>
  <c r="BC343" i="6"/>
  <c r="BC344" i="6"/>
  <c r="BC345" i="6"/>
  <c r="BC346" i="6"/>
  <c r="BC347" i="6"/>
  <c r="BC348" i="6"/>
  <c r="BC349" i="6"/>
  <c r="BC350" i="6"/>
  <c r="BC351" i="6"/>
  <c r="BC352" i="6"/>
  <c r="BC353" i="6"/>
  <c r="BC354" i="6"/>
  <c r="BC355" i="6"/>
  <c r="BC356" i="6"/>
  <c r="BC357" i="6"/>
  <c r="BC358" i="6"/>
  <c r="BC359" i="6"/>
  <c r="BC360" i="6"/>
  <c r="BC361" i="6"/>
  <c r="BC362" i="6"/>
  <c r="BC363" i="6"/>
  <c r="BC364" i="6"/>
  <c r="BC365" i="6"/>
  <c r="BC366" i="6"/>
  <c r="BC367" i="6"/>
  <c r="BC368" i="6"/>
  <c r="BC369" i="6"/>
  <c r="BC370" i="6"/>
  <c r="BC371" i="6"/>
  <c r="BC372" i="6"/>
  <c r="BC373" i="6"/>
  <c r="BC374" i="6"/>
  <c r="BC375" i="6"/>
  <c r="BC376" i="6"/>
  <c r="BC377" i="6"/>
  <c r="BC378" i="6"/>
  <c r="BC379" i="6"/>
  <c r="BC380" i="6"/>
  <c r="BC381" i="6"/>
  <c r="BC382" i="6"/>
  <c r="BC383" i="6"/>
  <c r="BC384" i="6"/>
  <c r="BC385" i="6"/>
  <c r="BC386" i="6"/>
  <c r="BC387" i="6"/>
  <c r="BC388" i="6"/>
  <c r="BC389" i="6"/>
  <c r="BC390" i="6"/>
  <c r="BC391" i="6"/>
  <c r="BC392" i="6"/>
  <c r="BC393" i="6"/>
  <c r="BC394" i="6"/>
  <c r="BC395" i="6"/>
  <c r="BC396" i="6"/>
  <c r="BC397" i="6"/>
  <c r="BC398" i="6"/>
  <c r="BC399" i="6"/>
  <c r="BC400" i="6"/>
  <c r="BC401" i="6"/>
  <c r="BC402" i="6"/>
  <c r="BC403" i="6"/>
  <c r="BC404" i="6"/>
  <c r="BC405" i="6"/>
  <c r="BC406" i="6"/>
  <c r="BC407" i="6"/>
  <c r="BC408" i="6"/>
  <c r="BC409" i="6"/>
  <c r="BC410" i="6"/>
  <c r="BC411" i="6"/>
  <c r="BC412" i="6"/>
  <c r="BC413" i="6"/>
  <c r="BC414" i="6"/>
  <c r="BC415" i="6"/>
  <c r="BC416" i="6"/>
  <c r="BC417" i="6"/>
  <c r="BC418" i="6"/>
  <c r="BC419" i="6"/>
  <c r="BC420" i="6"/>
  <c r="BC421" i="6"/>
  <c r="BC422" i="6"/>
  <c r="BC423" i="6"/>
  <c r="BC424" i="6"/>
  <c r="BC425" i="6"/>
  <c r="BC426" i="6"/>
  <c r="BC427" i="6"/>
  <c r="BC428" i="6"/>
  <c r="BC429" i="6"/>
  <c r="BC430" i="6"/>
  <c r="BC431" i="6"/>
  <c r="BC432" i="6"/>
  <c r="BC433" i="6"/>
  <c r="BC434" i="6"/>
  <c r="BC435" i="6"/>
  <c r="BC436" i="6"/>
  <c r="BC437" i="6"/>
  <c r="BC438" i="6"/>
  <c r="BC439" i="6"/>
  <c r="BC440" i="6"/>
  <c r="BC441" i="6"/>
  <c r="BC442" i="6"/>
  <c r="BC443" i="6"/>
  <c r="BC444" i="6"/>
  <c r="BC445" i="6"/>
  <c r="BC446" i="6"/>
  <c r="BC447" i="6"/>
  <c r="BC448" i="6"/>
  <c r="BC449" i="6"/>
  <c r="BC450" i="6"/>
  <c r="BC451" i="6"/>
  <c r="BC452" i="6"/>
  <c r="BC453" i="6"/>
  <c r="BC454" i="6"/>
  <c r="BC455" i="6"/>
  <c r="BC456" i="6"/>
  <c r="BC457" i="6"/>
  <c r="BC458" i="6"/>
  <c r="BC459" i="6"/>
  <c r="BC460" i="6"/>
  <c r="BC461" i="6"/>
  <c r="BC462" i="6"/>
  <c r="BC463" i="6"/>
  <c r="BC464" i="6"/>
  <c r="BC465" i="6"/>
  <c r="BC466" i="6"/>
  <c r="BC467" i="6"/>
  <c r="BC468" i="6"/>
  <c r="BC469" i="6"/>
  <c r="BC470" i="6"/>
  <c r="BC471" i="6"/>
  <c r="BC472" i="6"/>
  <c r="BC473" i="6"/>
  <c r="BC474" i="6"/>
  <c r="BC475" i="6"/>
  <c r="BC476" i="6"/>
  <c r="BC477" i="6"/>
  <c r="BC478" i="6"/>
  <c r="BC479" i="6"/>
  <c r="BC480" i="6"/>
  <c r="BC481" i="6"/>
  <c r="BC482" i="6"/>
  <c r="BC483" i="6"/>
  <c r="BC484" i="6"/>
  <c r="BC485" i="6"/>
  <c r="BC486" i="6"/>
  <c r="BC487" i="6"/>
  <c r="BC488" i="6"/>
  <c r="BC489" i="6"/>
  <c r="BC490" i="6"/>
  <c r="BC491" i="6"/>
  <c r="BC492" i="6"/>
  <c r="BC493" i="6"/>
  <c r="BC494" i="6"/>
  <c r="BC495" i="6"/>
  <c r="BC496" i="6"/>
  <c r="BC497" i="6"/>
  <c r="BC498" i="6"/>
  <c r="BC499" i="6"/>
  <c r="BC500" i="6"/>
  <c r="BC501" i="6"/>
  <c r="BC502" i="6"/>
  <c r="BC503" i="6"/>
  <c r="BC504" i="6"/>
  <c r="BC505" i="6"/>
  <c r="BC506" i="6"/>
  <c r="BC507" i="6"/>
  <c r="BC508" i="6"/>
  <c r="BC509" i="6"/>
  <c r="BC510" i="6"/>
  <c r="BC511" i="6"/>
  <c r="BC512" i="6"/>
  <c r="BC513" i="6"/>
  <c r="BC514" i="6"/>
  <c r="BC515" i="6"/>
  <c r="BC516" i="6"/>
  <c r="BC517" i="6"/>
  <c r="BC518" i="6"/>
  <c r="BC519" i="6"/>
  <c r="BC520" i="6"/>
  <c r="BC521" i="6"/>
  <c r="BC522" i="6"/>
  <c r="BC523" i="6"/>
  <c r="BC524" i="6"/>
  <c r="BC525" i="6"/>
  <c r="BC526" i="6"/>
  <c r="BC527" i="6"/>
  <c r="BC528" i="6"/>
  <c r="BC529" i="6"/>
  <c r="BC530" i="6"/>
  <c r="BC531" i="6"/>
  <c r="BC532" i="6"/>
  <c r="BC533" i="6"/>
  <c r="BC534" i="6"/>
  <c r="BC535" i="6"/>
  <c r="BC536" i="6"/>
  <c r="BC537" i="6"/>
  <c r="BC538" i="6"/>
  <c r="BC539" i="6"/>
  <c r="BC540" i="6"/>
  <c r="BC541" i="6"/>
  <c r="BC542" i="6"/>
  <c r="BC543" i="6"/>
  <c r="BC544" i="6"/>
  <c r="BC545" i="6"/>
  <c r="BC546" i="6"/>
  <c r="BC547" i="6"/>
  <c r="BC548" i="6"/>
  <c r="BC549" i="6"/>
  <c r="BC550" i="6"/>
  <c r="BC551" i="6"/>
  <c r="BC552" i="6"/>
  <c r="BC553" i="6"/>
  <c r="BC554" i="6"/>
  <c r="BC555" i="6"/>
  <c r="BC556" i="6"/>
  <c r="BC557" i="6"/>
  <c r="BC558" i="6"/>
  <c r="BC559" i="6"/>
  <c r="BC560" i="6"/>
  <c r="BC561" i="6"/>
  <c r="BC562" i="6"/>
  <c r="BC563" i="6"/>
  <c r="BC564" i="6"/>
  <c r="BC565" i="6"/>
  <c r="BC566" i="6"/>
  <c r="BC567" i="6"/>
  <c r="BC568" i="6"/>
  <c r="BC569" i="6"/>
  <c r="BC570" i="6"/>
  <c r="BC571" i="6"/>
  <c r="BC572" i="6"/>
  <c r="BC573" i="6"/>
  <c r="BC574" i="6"/>
  <c r="BC575" i="6"/>
  <c r="BC576" i="6"/>
  <c r="BC577" i="6"/>
  <c r="BC578" i="6"/>
  <c r="BC579" i="6"/>
  <c r="BC580" i="6"/>
  <c r="BC581" i="6"/>
  <c r="BC582" i="6"/>
  <c r="BC583" i="6"/>
  <c r="BC584" i="6"/>
  <c r="BC585" i="6"/>
  <c r="BC586" i="6"/>
  <c r="BC587" i="6"/>
  <c r="BC588" i="6"/>
  <c r="BC589" i="6"/>
  <c r="BC590" i="6"/>
  <c r="BC591" i="6"/>
  <c r="BC592" i="6"/>
  <c r="BC593" i="6"/>
  <c r="BC594" i="6"/>
  <c r="BC595" i="6"/>
  <c r="BC596" i="6"/>
  <c r="BC597" i="6"/>
  <c r="BC598" i="6"/>
  <c r="BC599" i="6"/>
  <c r="BC600" i="6"/>
  <c r="BC601" i="6"/>
  <c r="BC602" i="6"/>
  <c r="BC603" i="6"/>
  <c r="BC604" i="6"/>
  <c r="BC605" i="6"/>
  <c r="BC606" i="6"/>
  <c r="BC607" i="6"/>
  <c r="BC608" i="6"/>
  <c r="BC609" i="6"/>
  <c r="BC610" i="6"/>
  <c r="BC611" i="6"/>
  <c r="BC612" i="6"/>
  <c r="BC613" i="6"/>
  <c r="BC614" i="6"/>
  <c r="BC615" i="6"/>
  <c r="BC616" i="6"/>
  <c r="BC617" i="6"/>
  <c r="BC618" i="6"/>
  <c r="BC619" i="6"/>
  <c r="BC620" i="6"/>
  <c r="BC621" i="6"/>
  <c r="BC622" i="6"/>
  <c r="BC623" i="6"/>
  <c r="BC624" i="6"/>
  <c r="BC625" i="6"/>
  <c r="BC626" i="6"/>
  <c r="BC627" i="6"/>
  <c r="BC628" i="6"/>
  <c r="BC629" i="6"/>
  <c r="BC630" i="6"/>
  <c r="BC631" i="6"/>
  <c r="BC632" i="6"/>
  <c r="BC633" i="6"/>
  <c r="BC634" i="6"/>
  <c r="BC635" i="6"/>
  <c r="BC636" i="6"/>
  <c r="BC637" i="6"/>
  <c r="BC638" i="6"/>
  <c r="BC639" i="6"/>
  <c r="BC640" i="6"/>
  <c r="BC641" i="6"/>
  <c r="BC642" i="6"/>
  <c r="BC643" i="6"/>
  <c r="BC644" i="6"/>
  <c r="BC645" i="6"/>
  <c r="BC646" i="6"/>
  <c r="BC647" i="6"/>
  <c r="BC648" i="6"/>
  <c r="BC649" i="6"/>
  <c r="BC650" i="6"/>
  <c r="BC651" i="6"/>
  <c r="BC652" i="6"/>
  <c r="BC653" i="6"/>
  <c r="BC654" i="6"/>
  <c r="BC655" i="6"/>
  <c r="BC656" i="6"/>
  <c r="BC657" i="6"/>
  <c r="BC658" i="6"/>
  <c r="BC659" i="6"/>
  <c r="BC660" i="6"/>
  <c r="BC661" i="6"/>
  <c r="BC662" i="6"/>
  <c r="BC663" i="6"/>
  <c r="BC664" i="6"/>
  <c r="BC665" i="6"/>
  <c r="BC666" i="6"/>
  <c r="BC667" i="6"/>
  <c r="BC668" i="6"/>
  <c r="BC669" i="6"/>
  <c r="BC670" i="6"/>
  <c r="BC671" i="6"/>
  <c r="BC672" i="6"/>
  <c r="BC673" i="6"/>
  <c r="BC674" i="6"/>
  <c r="BC675" i="6"/>
  <c r="BC676" i="6"/>
  <c r="BC677" i="6"/>
  <c r="BC678" i="6"/>
  <c r="BC679" i="6"/>
  <c r="BC680" i="6"/>
  <c r="BC681" i="6"/>
  <c r="BC682" i="6"/>
  <c r="BC683" i="6"/>
  <c r="BC684" i="6"/>
  <c r="BC685" i="6"/>
  <c r="BC686" i="6"/>
  <c r="BC687" i="6"/>
  <c r="BC688" i="6"/>
  <c r="BC689" i="6"/>
  <c r="BC690" i="6"/>
  <c r="BC691" i="6"/>
  <c r="BC692" i="6"/>
  <c r="BC693" i="6"/>
  <c r="BC694" i="6"/>
  <c r="BC695" i="6"/>
  <c r="BC696" i="6"/>
  <c r="BC697" i="6"/>
  <c r="BC698" i="6"/>
  <c r="AI4" i="6"/>
  <c r="AI5" i="6"/>
  <c r="AI6" i="6"/>
  <c r="AI7" i="6"/>
  <c r="AI8" i="6"/>
  <c r="AI9" i="6"/>
  <c r="AI10" i="6"/>
  <c r="AI11" i="6"/>
  <c r="AI12" i="6"/>
  <c r="AI13" i="6"/>
  <c r="AI14" i="6"/>
  <c r="AI15" i="6"/>
  <c r="AI16" i="6"/>
  <c r="AI17" i="6"/>
  <c r="AI18" i="6"/>
  <c r="AI19" i="6"/>
  <c r="AI20" i="6"/>
  <c r="AI21" i="6"/>
  <c r="AI22" i="6"/>
  <c r="AI23" i="6"/>
  <c r="AI24" i="6"/>
  <c r="AI25" i="6"/>
  <c r="AI26" i="6"/>
  <c r="AI27" i="6"/>
  <c r="AI28" i="6"/>
  <c r="AI29" i="6"/>
  <c r="AI30" i="6"/>
  <c r="AI31" i="6"/>
  <c r="AI32" i="6"/>
  <c r="AI33" i="6"/>
  <c r="AI34" i="6"/>
  <c r="AI35" i="6"/>
  <c r="AI36" i="6"/>
  <c r="AI37" i="6"/>
  <c r="AI38" i="6"/>
  <c r="AI39" i="6"/>
  <c r="AI40" i="6"/>
  <c r="AI41" i="6"/>
  <c r="AI42" i="6"/>
  <c r="AI43" i="6"/>
  <c r="AI44" i="6"/>
  <c r="AI45" i="6"/>
  <c r="AI46" i="6"/>
  <c r="AI47" i="6"/>
  <c r="AI48" i="6"/>
  <c r="AI49" i="6"/>
  <c r="AI50" i="6"/>
  <c r="AI51" i="6"/>
  <c r="AI52" i="6"/>
  <c r="AI53" i="6"/>
  <c r="AI54" i="6"/>
  <c r="AI55" i="6"/>
  <c r="AI56" i="6"/>
  <c r="AI57" i="6"/>
  <c r="AI58" i="6"/>
  <c r="AI59" i="6"/>
  <c r="AI60" i="6"/>
  <c r="AI61" i="6"/>
  <c r="AI62" i="6"/>
  <c r="AI63" i="6"/>
  <c r="AI64" i="6"/>
  <c r="AI65" i="6"/>
  <c r="AI66" i="6"/>
  <c r="AI67" i="6"/>
  <c r="AI68" i="6"/>
  <c r="AI69" i="6"/>
  <c r="AI70" i="6"/>
  <c r="AI71" i="6"/>
  <c r="AI72" i="6"/>
  <c r="AI73" i="6"/>
  <c r="AI74" i="6"/>
  <c r="AI75" i="6"/>
  <c r="AI76" i="6"/>
  <c r="AI77" i="6"/>
  <c r="AI78" i="6"/>
  <c r="AI79" i="6"/>
  <c r="AI80" i="6"/>
  <c r="AI81" i="6"/>
  <c r="AI82" i="6"/>
  <c r="AI83" i="6"/>
  <c r="AI84" i="6"/>
  <c r="AI85" i="6"/>
  <c r="AI86" i="6"/>
  <c r="AI87" i="6"/>
  <c r="AI88" i="6"/>
  <c r="AI89" i="6"/>
  <c r="AI90" i="6"/>
  <c r="AI91" i="6"/>
  <c r="AI92" i="6"/>
  <c r="AI93" i="6"/>
  <c r="AI94" i="6"/>
  <c r="AI95" i="6"/>
  <c r="AI96" i="6"/>
  <c r="AI97" i="6"/>
  <c r="AI98" i="6"/>
  <c r="AI99" i="6"/>
  <c r="AI100" i="6"/>
  <c r="AI101" i="6"/>
  <c r="AI102" i="6"/>
  <c r="AI103" i="6"/>
  <c r="AI104" i="6"/>
  <c r="AI105" i="6"/>
  <c r="AI106" i="6"/>
  <c r="AI107" i="6"/>
  <c r="AI108" i="6"/>
  <c r="AI109" i="6"/>
  <c r="AI110" i="6"/>
  <c r="AI111" i="6"/>
  <c r="AI112" i="6"/>
  <c r="AI113" i="6"/>
  <c r="AI114" i="6"/>
  <c r="AI115" i="6"/>
  <c r="AI116" i="6"/>
  <c r="AI117" i="6"/>
  <c r="AI118" i="6"/>
  <c r="AI119" i="6"/>
  <c r="AI120" i="6"/>
  <c r="AI121" i="6"/>
  <c r="AI122" i="6"/>
  <c r="AI123" i="6"/>
  <c r="AI124" i="6"/>
  <c r="AI125" i="6"/>
  <c r="AI126" i="6"/>
  <c r="AI127" i="6"/>
  <c r="AI128" i="6"/>
  <c r="AI129" i="6"/>
  <c r="AI130" i="6"/>
  <c r="AI131" i="6"/>
  <c r="AI132" i="6"/>
  <c r="AI133" i="6"/>
  <c r="AI134" i="6"/>
  <c r="AI135" i="6"/>
  <c r="AI136" i="6"/>
  <c r="AI137" i="6"/>
  <c r="AI138" i="6"/>
  <c r="AI139" i="6"/>
  <c r="AI140" i="6"/>
  <c r="AI141" i="6"/>
  <c r="AI142" i="6"/>
  <c r="AI143" i="6"/>
  <c r="AI144" i="6"/>
  <c r="AI145" i="6"/>
  <c r="AI146" i="6"/>
  <c r="AI147" i="6"/>
  <c r="AI148" i="6"/>
  <c r="AI149" i="6"/>
  <c r="AI150" i="6"/>
  <c r="AI151" i="6"/>
  <c r="AI152" i="6"/>
  <c r="AI153" i="6"/>
  <c r="AI154" i="6"/>
  <c r="AI155" i="6"/>
  <c r="AI156" i="6"/>
  <c r="AI157" i="6"/>
  <c r="AI158" i="6"/>
  <c r="AI159" i="6"/>
  <c r="AI160" i="6"/>
  <c r="AI161" i="6"/>
  <c r="AI162" i="6"/>
  <c r="AI163" i="6"/>
  <c r="AI164" i="6"/>
  <c r="AI165" i="6"/>
  <c r="AI166" i="6"/>
  <c r="AI167" i="6"/>
  <c r="AI168" i="6"/>
  <c r="AI169" i="6"/>
  <c r="AI170" i="6"/>
  <c r="AI171" i="6"/>
  <c r="AI172" i="6"/>
  <c r="AI173" i="6"/>
  <c r="AI174" i="6"/>
  <c r="AI175" i="6"/>
  <c r="AI176" i="6"/>
  <c r="AI177" i="6"/>
  <c r="AI178" i="6"/>
  <c r="AI179" i="6"/>
  <c r="AI180" i="6"/>
  <c r="AI181" i="6"/>
  <c r="AI182" i="6"/>
  <c r="AI183" i="6"/>
  <c r="AI184" i="6"/>
  <c r="AI185" i="6"/>
  <c r="AI186" i="6"/>
  <c r="AI187" i="6"/>
  <c r="AI188" i="6"/>
  <c r="AI189" i="6"/>
  <c r="AI190" i="6"/>
  <c r="AI191" i="6"/>
  <c r="AI192" i="6"/>
  <c r="AI193" i="6"/>
  <c r="AI194" i="6"/>
  <c r="AI195" i="6"/>
  <c r="AI196" i="6"/>
  <c r="AI197" i="6"/>
  <c r="AI198" i="6"/>
  <c r="AI199" i="6"/>
  <c r="AI200" i="6"/>
  <c r="AI201" i="6"/>
  <c r="AI202" i="6"/>
  <c r="AI203" i="6"/>
  <c r="AI204" i="6"/>
  <c r="AI205" i="6"/>
  <c r="AI206" i="6"/>
  <c r="AI207" i="6"/>
  <c r="AI208" i="6"/>
  <c r="AI209" i="6"/>
  <c r="AI210" i="6"/>
  <c r="AI211" i="6"/>
  <c r="AI212" i="6"/>
  <c r="AI213" i="6"/>
  <c r="AI214" i="6"/>
  <c r="AI215" i="6"/>
  <c r="AI216" i="6"/>
  <c r="AI217" i="6"/>
  <c r="AI218" i="6"/>
  <c r="AI219" i="6"/>
  <c r="AI220" i="6"/>
  <c r="AI221" i="6"/>
  <c r="AI222" i="6"/>
  <c r="AI223" i="6"/>
  <c r="AI224" i="6"/>
  <c r="AI225" i="6"/>
  <c r="AI226" i="6"/>
  <c r="AI227" i="6"/>
  <c r="AI228" i="6"/>
  <c r="AI229" i="6"/>
  <c r="AI230" i="6"/>
  <c r="AI231" i="6"/>
  <c r="AI232" i="6"/>
  <c r="AI233" i="6"/>
  <c r="AI234" i="6"/>
  <c r="AI235" i="6"/>
  <c r="AI236" i="6"/>
  <c r="AI237" i="6"/>
  <c r="AI238" i="6"/>
  <c r="AI239" i="6"/>
  <c r="AI240" i="6"/>
  <c r="AI241" i="6"/>
  <c r="AI242" i="6"/>
  <c r="AI243" i="6"/>
  <c r="AI244" i="6"/>
  <c r="AI245" i="6"/>
  <c r="AI246" i="6"/>
  <c r="AI247" i="6"/>
  <c r="AI248" i="6"/>
  <c r="AI249" i="6"/>
  <c r="AI250" i="6"/>
  <c r="AI251" i="6"/>
  <c r="AI252" i="6"/>
  <c r="AI253" i="6"/>
  <c r="AI254" i="6"/>
  <c r="AI255" i="6"/>
  <c r="AI256" i="6"/>
  <c r="AI257" i="6"/>
  <c r="AI258" i="6"/>
  <c r="AI259" i="6"/>
  <c r="AI260" i="6"/>
  <c r="AI261" i="6"/>
  <c r="AI262" i="6"/>
  <c r="AI263" i="6"/>
  <c r="AI264" i="6"/>
  <c r="AI265" i="6"/>
  <c r="AI266" i="6"/>
  <c r="AI267" i="6"/>
  <c r="AI268" i="6"/>
  <c r="AI269" i="6"/>
  <c r="AI270" i="6"/>
  <c r="AI271" i="6"/>
  <c r="AI272" i="6"/>
  <c r="AI273" i="6"/>
  <c r="AI274" i="6"/>
  <c r="AI275" i="6"/>
  <c r="AI276" i="6"/>
  <c r="AI277" i="6"/>
  <c r="AI278" i="6"/>
  <c r="AI279" i="6"/>
  <c r="AI280" i="6"/>
  <c r="AI281" i="6"/>
  <c r="AI282" i="6"/>
  <c r="AI283" i="6"/>
  <c r="AI284" i="6"/>
  <c r="AI285" i="6"/>
  <c r="AI286" i="6"/>
  <c r="AI287" i="6"/>
  <c r="AI288" i="6"/>
  <c r="AI289" i="6"/>
  <c r="AI290" i="6"/>
  <c r="AI291" i="6"/>
  <c r="AI292" i="6"/>
  <c r="AI293" i="6"/>
  <c r="AI294" i="6"/>
  <c r="AI295" i="6"/>
  <c r="AI296" i="6"/>
  <c r="AI297" i="6"/>
  <c r="AI298" i="6"/>
  <c r="AI299" i="6"/>
  <c r="AI300" i="6"/>
  <c r="AI301" i="6"/>
  <c r="AI302" i="6"/>
  <c r="AI303" i="6"/>
  <c r="AI304" i="6"/>
  <c r="AI305" i="6"/>
  <c r="AI306" i="6"/>
  <c r="AI307" i="6"/>
  <c r="AI308" i="6"/>
  <c r="AI309" i="6"/>
  <c r="AI310" i="6"/>
  <c r="AI311" i="6"/>
  <c r="AI312" i="6"/>
  <c r="AI313" i="6"/>
  <c r="AI314" i="6"/>
  <c r="AI315" i="6"/>
  <c r="AI316" i="6"/>
  <c r="AI317" i="6"/>
  <c r="AI318" i="6"/>
  <c r="AI319" i="6"/>
  <c r="AI320" i="6"/>
  <c r="AI321" i="6"/>
  <c r="AI322" i="6"/>
  <c r="AI323" i="6"/>
  <c r="AI324" i="6"/>
  <c r="AI325" i="6"/>
  <c r="AI326" i="6"/>
  <c r="AI327" i="6"/>
  <c r="AI328" i="6"/>
  <c r="AI329" i="6"/>
  <c r="AI330" i="6"/>
  <c r="AI331" i="6"/>
  <c r="AI332" i="6"/>
  <c r="AI333" i="6"/>
  <c r="AI334" i="6"/>
  <c r="AI335" i="6"/>
  <c r="AI336" i="6"/>
  <c r="AI337" i="6"/>
  <c r="AI338" i="6"/>
  <c r="AI339" i="6"/>
  <c r="AI340" i="6"/>
  <c r="AI341" i="6"/>
  <c r="AI342" i="6"/>
  <c r="AI343" i="6"/>
  <c r="AI344" i="6"/>
  <c r="AI345" i="6"/>
  <c r="AI346" i="6"/>
  <c r="AI347" i="6"/>
  <c r="AI348" i="6"/>
  <c r="AI349" i="6"/>
  <c r="AI350" i="6"/>
  <c r="AI351" i="6"/>
  <c r="AI352" i="6"/>
  <c r="AI353" i="6"/>
  <c r="AI354" i="6"/>
  <c r="AI355" i="6"/>
  <c r="AI356" i="6"/>
  <c r="AI357" i="6"/>
  <c r="AI358" i="6"/>
  <c r="AI359" i="6"/>
  <c r="AI360" i="6"/>
  <c r="AI361" i="6"/>
  <c r="AI362" i="6"/>
  <c r="AI363" i="6"/>
  <c r="AI364" i="6"/>
  <c r="AI365" i="6"/>
  <c r="AI366" i="6"/>
  <c r="AI367" i="6"/>
  <c r="AI368" i="6"/>
  <c r="AI369" i="6"/>
  <c r="AI370" i="6"/>
  <c r="AI371" i="6"/>
  <c r="AI372" i="6"/>
  <c r="AI373" i="6"/>
  <c r="AI374" i="6"/>
  <c r="AI375" i="6"/>
  <c r="AI376" i="6"/>
  <c r="AI377" i="6"/>
  <c r="AI378" i="6"/>
  <c r="AI379" i="6"/>
  <c r="AI380" i="6"/>
  <c r="AI381" i="6"/>
  <c r="AI382" i="6"/>
  <c r="AI383" i="6"/>
  <c r="AI384" i="6"/>
  <c r="AI385" i="6"/>
  <c r="AI386" i="6"/>
  <c r="AI387" i="6"/>
  <c r="AI388" i="6"/>
  <c r="AI389" i="6"/>
  <c r="AI390" i="6"/>
  <c r="AI391" i="6"/>
  <c r="AI392" i="6"/>
  <c r="AI393" i="6"/>
  <c r="AI394" i="6"/>
  <c r="AI395" i="6"/>
  <c r="AI396" i="6"/>
  <c r="AI397" i="6"/>
  <c r="AI398" i="6"/>
  <c r="AI399" i="6"/>
  <c r="AI400" i="6"/>
  <c r="AI401" i="6"/>
  <c r="AI402" i="6"/>
  <c r="AI403" i="6"/>
  <c r="AI404" i="6"/>
  <c r="AI405" i="6"/>
  <c r="AI406" i="6"/>
  <c r="AI407" i="6"/>
  <c r="AI408" i="6"/>
  <c r="AI409" i="6"/>
  <c r="AI410" i="6"/>
  <c r="AI411" i="6"/>
  <c r="AI412" i="6"/>
  <c r="AI413" i="6"/>
  <c r="AI414" i="6"/>
  <c r="AI415" i="6"/>
  <c r="AI416" i="6"/>
  <c r="AI417" i="6"/>
  <c r="AI418" i="6"/>
  <c r="AI419" i="6"/>
  <c r="AI420" i="6"/>
  <c r="AI421" i="6"/>
  <c r="AI422" i="6"/>
  <c r="AI423" i="6"/>
  <c r="AI424" i="6"/>
  <c r="AI425" i="6"/>
  <c r="AI426" i="6"/>
  <c r="AI427" i="6"/>
  <c r="AI428" i="6"/>
  <c r="AI429" i="6"/>
  <c r="AI430" i="6"/>
  <c r="AI431" i="6"/>
  <c r="AI432" i="6"/>
  <c r="AI433" i="6"/>
  <c r="AI434" i="6"/>
  <c r="AI435" i="6"/>
  <c r="AI436" i="6"/>
  <c r="AI437" i="6"/>
  <c r="AI438" i="6"/>
  <c r="AI439" i="6"/>
  <c r="AI440" i="6"/>
  <c r="AI441" i="6"/>
  <c r="AI442" i="6"/>
  <c r="AI443" i="6"/>
  <c r="AI444" i="6"/>
  <c r="AI445" i="6"/>
  <c r="AI446" i="6"/>
  <c r="AI447" i="6"/>
  <c r="AI448" i="6"/>
  <c r="AI449" i="6"/>
  <c r="AI450" i="6"/>
  <c r="AI451" i="6"/>
  <c r="AI452" i="6"/>
  <c r="AI453" i="6"/>
  <c r="AI454" i="6"/>
  <c r="AI455" i="6"/>
  <c r="AI456" i="6"/>
  <c r="AI457" i="6"/>
  <c r="AI458" i="6"/>
  <c r="AI459" i="6"/>
  <c r="AI460" i="6"/>
  <c r="AI461" i="6"/>
  <c r="AI462" i="6"/>
  <c r="AI463" i="6"/>
  <c r="AI464" i="6"/>
  <c r="AI465" i="6"/>
  <c r="AI466" i="6"/>
  <c r="AI467" i="6"/>
  <c r="AI468" i="6"/>
  <c r="AI469" i="6"/>
  <c r="AI470" i="6"/>
  <c r="AI471" i="6"/>
  <c r="AI472" i="6"/>
  <c r="AI473" i="6"/>
  <c r="AI474" i="6"/>
  <c r="AI475" i="6"/>
  <c r="AI476" i="6"/>
  <c r="AI477" i="6"/>
  <c r="AI478" i="6"/>
  <c r="AI479" i="6"/>
  <c r="AI480" i="6"/>
  <c r="AI481" i="6"/>
  <c r="AI482" i="6"/>
  <c r="AI483" i="6"/>
  <c r="AI484" i="6"/>
  <c r="AI485" i="6"/>
  <c r="AI486" i="6"/>
  <c r="AI487" i="6"/>
  <c r="AI488" i="6"/>
  <c r="AI489" i="6"/>
  <c r="AI490" i="6"/>
  <c r="AI491" i="6"/>
  <c r="AI492" i="6"/>
  <c r="AI493" i="6"/>
  <c r="AI494" i="6"/>
  <c r="AI495" i="6"/>
  <c r="AI496" i="6"/>
  <c r="AI497" i="6"/>
  <c r="AI498" i="6"/>
  <c r="AI499" i="6"/>
  <c r="AI500" i="6"/>
  <c r="AI501" i="6"/>
  <c r="AI502" i="6"/>
  <c r="AI503" i="6"/>
  <c r="AI504" i="6"/>
  <c r="AI505" i="6"/>
  <c r="AI506" i="6"/>
  <c r="AI507" i="6"/>
  <c r="AI508" i="6"/>
  <c r="AI509" i="6"/>
  <c r="AI510" i="6"/>
  <c r="AI511" i="6"/>
  <c r="AI512" i="6"/>
  <c r="AI513" i="6"/>
  <c r="AI514" i="6"/>
  <c r="AI515" i="6"/>
  <c r="AI516" i="6"/>
  <c r="AI517" i="6"/>
  <c r="AI518" i="6"/>
  <c r="AI519" i="6"/>
  <c r="AI520" i="6"/>
  <c r="AI521" i="6"/>
  <c r="AI522" i="6"/>
  <c r="AI523" i="6"/>
  <c r="AI524" i="6"/>
  <c r="AI525" i="6"/>
  <c r="AI526" i="6"/>
  <c r="AI527" i="6"/>
  <c r="AI528" i="6"/>
  <c r="AI529" i="6"/>
  <c r="AI530" i="6"/>
  <c r="AI531" i="6"/>
  <c r="AI532" i="6"/>
  <c r="AI533" i="6"/>
  <c r="AI534" i="6"/>
  <c r="AI535" i="6"/>
  <c r="AI536" i="6"/>
  <c r="AI537" i="6"/>
  <c r="AI538" i="6"/>
  <c r="AI539" i="6"/>
  <c r="AI540" i="6"/>
  <c r="AI541" i="6"/>
  <c r="AI542" i="6"/>
  <c r="AI543" i="6"/>
  <c r="AI544" i="6"/>
  <c r="AI545" i="6"/>
  <c r="AI546" i="6"/>
  <c r="AI547" i="6"/>
  <c r="AI548" i="6"/>
  <c r="AI549" i="6"/>
  <c r="AI550" i="6"/>
  <c r="AI551" i="6"/>
  <c r="AI552" i="6"/>
  <c r="AI553" i="6"/>
  <c r="AI554" i="6"/>
  <c r="AI555" i="6"/>
  <c r="AI556" i="6"/>
  <c r="AI557" i="6"/>
  <c r="AI558" i="6"/>
  <c r="AI559" i="6"/>
  <c r="AI560" i="6"/>
  <c r="AI561" i="6"/>
  <c r="AI562" i="6"/>
  <c r="AI563" i="6"/>
  <c r="AI564" i="6"/>
  <c r="AI565" i="6"/>
  <c r="AI566" i="6"/>
  <c r="AI567" i="6"/>
  <c r="AI568" i="6"/>
  <c r="AI569" i="6"/>
  <c r="AI570" i="6"/>
  <c r="AI571" i="6"/>
  <c r="AI572" i="6"/>
  <c r="AI573" i="6"/>
  <c r="AI574" i="6"/>
  <c r="AI575" i="6"/>
  <c r="AI576" i="6"/>
  <c r="AI577" i="6"/>
  <c r="AI578" i="6"/>
  <c r="AI579" i="6"/>
  <c r="AI580" i="6"/>
  <c r="AI581" i="6"/>
  <c r="AI582" i="6"/>
  <c r="AI583" i="6"/>
  <c r="AI584" i="6"/>
  <c r="AI585" i="6"/>
  <c r="AI586" i="6"/>
  <c r="AI587" i="6"/>
  <c r="AI588" i="6"/>
  <c r="AI589" i="6"/>
  <c r="AI590" i="6"/>
  <c r="AI591" i="6"/>
  <c r="AI592" i="6"/>
  <c r="AI593" i="6"/>
  <c r="AI594" i="6"/>
  <c r="AI595" i="6"/>
  <c r="AI596" i="6"/>
  <c r="AI597" i="6"/>
  <c r="AI598" i="6"/>
  <c r="AI599" i="6"/>
  <c r="AI600" i="6"/>
  <c r="AI601" i="6"/>
  <c r="AI602" i="6"/>
  <c r="AI603" i="6"/>
  <c r="AI604" i="6"/>
  <c r="AI605" i="6"/>
  <c r="AI606" i="6"/>
  <c r="AI607" i="6"/>
  <c r="AI608" i="6"/>
  <c r="AI609" i="6"/>
  <c r="AI610" i="6"/>
  <c r="AI611" i="6"/>
  <c r="AI612" i="6"/>
  <c r="AI613" i="6"/>
  <c r="AI614" i="6"/>
  <c r="AI615" i="6"/>
  <c r="AI616" i="6"/>
  <c r="AI617" i="6"/>
  <c r="AI618" i="6"/>
  <c r="AI619" i="6"/>
  <c r="AI620" i="6"/>
  <c r="AI621" i="6"/>
  <c r="AI622" i="6"/>
  <c r="AI623" i="6"/>
  <c r="AI624" i="6"/>
  <c r="AI625" i="6"/>
  <c r="AI626" i="6"/>
  <c r="AI627" i="6"/>
  <c r="AI628" i="6"/>
  <c r="AI629" i="6"/>
  <c r="AI630" i="6"/>
  <c r="AI631" i="6"/>
  <c r="AI632" i="6"/>
  <c r="AI633" i="6"/>
  <c r="AI634" i="6"/>
  <c r="AI635" i="6"/>
  <c r="AI636" i="6"/>
  <c r="AI637" i="6"/>
  <c r="AI638" i="6"/>
  <c r="AI639" i="6"/>
  <c r="AI640" i="6"/>
  <c r="AI641" i="6"/>
  <c r="AI642" i="6"/>
  <c r="AI643" i="6"/>
  <c r="AI644" i="6"/>
  <c r="AI645" i="6"/>
  <c r="AI646" i="6"/>
  <c r="AI647" i="6"/>
  <c r="AI648" i="6"/>
  <c r="AI649" i="6"/>
  <c r="AI650" i="6"/>
  <c r="AI651" i="6"/>
  <c r="AI652" i="6"/>
  <c r="AI653" i="6"/>
  <c r="AI654" i="6"/>
  <c r="AI655" i="6"/>
  <c r="AI656" i="6"/>
  <c r="AI657" i="6"/>
  <c r="AI658" i="6"/>
  <c r="AI659" i="6"/>
  <c r="AI660" i="6"/>
  <c r="AI661" i="6"/>
  <c r="AI662" i="6"/>
  <c r="AI663" i="6"/>
  <c r="AI664" i="6"/>
  <c r="AI665" i="6"/>
  <c r="AI666" i="6"/>
  <c r="AI667" i="6"/>
  <c r="AI668" i="6"/>
  <c r="AI669" i="6"/>
  <c r="AI670" i="6"/>
  <c r="AI671" i="6"/>
  <c r="AI672" i="6"/>
  <c r="AI673" i="6"/>
  <c r="AI674" i="6"/>
  <c r="AI675" i="6"/>
  <c r="AI676" i="6"/>
  <c r="AI677" i="6"/>
  <c r="AI678" i="6"/>
  <c r="AI679" i="6"/>
  <c r="AI680" i="6"/>
  <c r="AI681" i="6"/>
  <c r="AI682" i="6"/>
  <c r="AI683" i="6"/>
  <c r="AI684" i="6"/>
  <c r="AI685" i="6"/>
  <c r="AI686" i="6"/>
  <c r="AI687" i="6"/>
  <c r="AI688" i="6"/>
  <c r="AI689" i="6"/>
  <c r="AI690" i="6"/>
  <c r="AI691" i="6"/>
  <c r="AI692" i="6"/>
  <c r="AI693" i="6"/>
  <c r="AI694" i="6"/>
  <c r="AI695" i="6"/>
  <c r="AI696" i="6"/>
  <c r="AI697" i="6"/>
  <c r="AI698" i="6"/>
  <c r="AV4" i="6"/>
  <c r="AV5" i="6"/>
  <c r="AV6" i="6"/>
  <c r="AV7" i="6"/>
  <c r="AV8" i="6"/>
  <c r="AV9" i="6"/>
  <c r="AV10" i="6"/>
  <c r="AV11" i="6"/>
  <c r="AV12" i="6"/>
  <c r="AV13" i="6"/>
  <c r="AV14" i="6"/>
  <c r="AV15" i="6"/>
  <c r="AV16" i="6"/>
  <c r="AV17" i="6"/>
  <c r="AV18" i="6"/>
  <c r="AV19" i="6"/>
  <c r="AV20" i="6"/>
  <c r="AV21" i="6"/>
  <c r="AV22" i="6"/>
  <c r="AV23" i="6"/>
  <c r="AV24" i="6"/>
  <c r="AV25" i="6"/>
  <c r="AV26" i="6"/>
  <c r="AV27" i="6"/>
  <c r="AV28" i="6"/>
  <c r="AV29" i="6"/>
  <c r="AV30" i="6"/>
  <c r="AV31" i="6"/>
  <c r="AV32" i="6"/>
  <c r="AV33" i="6"/>
  <c r="AV34" i="6"/>
  <c r="AV35" i="6"/>
  <c r="AV36" i="6"/>
  <c r="AV37" i="6"/>
  <c r="AV38" i="6"/>
  <c r="AV39" i="6"/>
  <c r="AV40" i="6"/>
  <c r="AV41" i="6"/>
  <c r="AV42" i="6"/>
  <c r="AV43" i="6"/>
  <c r="AV44" i="6"/>
  <c r="AV45" i="6"/>
  <c r="AV46" i="6"/>
  <c r="AV47" i="6"/>
  <c r="AV48" i="6"/>
  <c r="AV49" i="6"/>
  <c r="AV50" i="6"/>
  <c r="AV51" i="6"/>
  <c r="AV52" i="6"/>
  <c r="AV53" i="6"/>
  <c r="AV54" i="6"/>
  <c r="AV55" i="6"/>
  <c r="AV56" i="6"/>
  <c r="AV57" i="6"/>
  <c r="AV58" i="6"/>
  <c r="AV59" i="6"/>
  <c r="AV60" i="6"/>
  <c r="AV61" i="6"/>
  <c r="AV62" i="6"/>
  <c r="AV63" i="6"/>
  <c r="AV64" i="6"/>
  <c r="AV65" i="6"/>
  <c r="AV66" i="6"/>
  <c r="AV67" i="6"/>
  <c r="AV68" i="6"/>
  <c r="AV69" i="6"/>
  <c r="AV70" i="6"/>
  <c r="AV71" i="6"/>
  <c r="AV72" i="6"/>
  <c r="AV73" i="6"/>
  <c r="AV74" i="6"/>
  <c r="AV75" i="6"/>
  <c r="AV76" i="6"/>
  <c r="AV77" i="6"/>
  <c r="AV78" i="6"/>
  <c r="AV79" i="6"/>
  <c r="AV80" i="6"/>
  <c r="AV81" i="6"/>
  <c r="AV82" i="6"/>
  <c r="AV83" i="6"/>
  <c r="AV84" i="6"/>
  <c r="AV85" i="6"/>
  <c r="AV86" i="6"/>
  <c r="AV87" i="6"/>
  <c r="AV88" i="6"/>
  <c r="AV89" i="6"/>
  <c r="AV90" i="6"/>
  <c r="AV91" i="6"/>
  <c r="AV92" i="6"/>
  <c r="AV93" i="6"/>
  <c r="AV94" i="6"/>
  <c r="AV95" i="6"/>
  <c r="AV96" i="6"/>
  <c r="AV97" i="6"/>
  <c r="AV98" i="6"/>
  <c r="AV99" i="6"/>
  <c r="AV100" i="6"/>
  <c r="AV101" i="6"/>
  <c r="AV102" i="6"/>
  <c r="AV103" i="6"/>
  <c r="AV104" i="6"/>
  <c r="AV105" i="6"/>
  <c r="AV106" i="6"/>
  <c r="AV107" i="6"/>
  <c r="AV108" i="6"/>
  <c r="AV109" i="6"/>
  <c r="AV110" i="6"/>
  <c r="AV111" i="6"/>
  <c r="AV112" i="6"/>
  <c r="AV113" i="6"/>
  <c r="AV114" i="6"/>
  <c r="AV115" i="6"/>
  <c r="AV116" i="6"/>
  <c r="AV117" i="6"/>
  <c r="AV118" i="6"/>
  <c r="AV119" i="6"/>
  <c r="AV120" i="6"/>
  <c r="AV121" i="6"/>
  <c r="AV122" i="6"/>
  <c r="AV123" i="6"/>
  <c r="AV124" i="6"/>
  <c r="AV125" i="6"/>
  <c r="AV126" i="6"/>
  <c r="AV127" i="6"/>
  <c r="AV128" i="6"/>
  <c r="AV129" i="6"/>
  <c r="AV130" i="6"/>
  <c r="AV131" i="6"/>
  <c r="AV132" i="6"/>
  <c r="AV133" i="6"/>
  <c r="AV134" i="6"/>
  <c r="AV135" i="6"/>
  <c r="AV136" i="6"/>
  <c r="AV137" i="6"/>
  <c r="AV138" i="6"/>
  <c r="AV139" i="6"/>
  <c r="AV140" i="6"/>
  <c r="AV141" i="6"/>
  <c r="AV142" i="6"/>
  <c r="AV143" i="6"/>
  <c r="AV144" i="6"/>
  <c r="AV145" i="6"/>
  <c r="AV146" i="6"/>
  <c r="AV147" i="6"/>
  <c r="AV148" i="6"/>
  <c r="AV149" i="6"/>
  <c r="AV150" i="6"/>
  <c r="AV151" i="6"/>
  <c r="AV152" i="6"/>
  <c r="AV153" i="6"/>
  <c r="AV154" i="6"/>
  <c r="AV155" i="6"/>
  <c r="AV156" i="6"/>
  <c r="AV157" i="6"/>
  <c r="AV158" i="6"/>
  <c r="AV159" i="6"/>
  <c r="AV160" i="6"/>
  <c r="AV161" i="6"/>
  <c r="AV162" i="6"/>
  <c r="AV163" i="6"/>
  <c r="AV164" i="6"/>
  <c r="AV165" i="6"/>
  <c r="AV166" i="6"/>
  <c r="AV167" i="6"/>
  <c r="AV168" i="6"/>
  <c r="AV169" i="6"/>
  <c r="AV170" i="6"/>
  <c r="AV171" i="6"/>
  <c r="AV172" i="6"/>
  <c r="AV173" i="6"/>
  <c r="AV174" i="6"/>
  <c r="AV175" i="6"/>
  <c r="AV176" i="6"/>
  <c r="AV177" i="6"/>
  <c r="AV178" i="6"/>
  <c r="AV179" i="6"/>
  <c r="AV180" i="6"/>
  <c r="AV181" i="6"/>
  <c r="AV182" i="6"/>
  <c r="AV183" i="6"/>
  <c r="AV184" i="6"/>
  <c r="AV185" i="6"/>
  <c r="AV186" i="6"/>
  <c r="AV187" i="6"/>
  <c r="AV188" i="6"/>
  <c r="AV189" i="6"/>
  <c r="AV190" i="6"/>
  <c r="AV191" i="6"/>
  <c r="AV192" i="6"/>
  <c r="AV193" i="6"/>
  <c r="AV194" i="6"/>
  <c r="AV195" i="6"/>
  <c r="AV196" i="6"/>
  <c r="AV197" i="6"/>
  <c r="AV198" i="6"/>
  <c r="AV199" i="6"/>
  <c r="AV200" i="6"/>
  <c r="AV201" i="6"/>
  <c r="AV202" i="6"/>
  <c r="AV203" i="6"/>
  <c r="AV204" i="6"/>
  <c r="AV205" i="6"/>
  <c r="AV206" i="6"/>
  <c r="AV207" i="6"/>
  <c r="AV208" i="6"/>
  <c r="AV209" i="6"/>
  <c r="AV210" i="6"/>
  <c r="AV211" i="6"/>
  <c r="AV212" i="6"/>
  <c r="AV213" i="6"/>
  <c r="AV214" i="6"/>
  <c r="AV215" i="6"/>
  <c r="AV216" i="6"/>
  <c r="AV217" i="6"/>
  <c r="AV218" i="6"/>
  <c r="AV219" i="6"/>
  <c r="AV220" i="6"/>
  <c r="AV221" i="6"/>
  <c r="AV222" i="6"/>
  <c r="AV223" i="6"/>
  <c r="AV224" i="6"/>
  <c r="AV225" i="6"/>
  <c r="AV226" i="6"/>
  <c r="AV227" i="6"/>
  <c r="AV228" i="6"/>
  <c r="AV229" i="6"/>
  <c r="AV230" i="6"/>
  <c r="AV231" i="6"/>
  <c r="AV232" i="6"/>
  <c r="AV233" i="6"/>
  <c r="AV234" i="6"/>
  <c r="AV235" i="6"/>
  <c r="AV236" i="6"/>
  <c r="AV237" i="6"/>
  <c r="AV238" i="6"/>
  <c r="AV239" i="6"/>
  <c r="AV240" i="6"/>
  <c r="AV241" i="6"/>
  <c r="AV242" i="6"/>
  <c r="AV243" i="6"/>
  <c r="AV244" i="6"/>
  <c r="AV245" i="6"/>
  <c r="AV246" i="6"/>
  <c r="AV247" i="6"/>
  <c r="AV248" i="6"/>
  <c r="AV249" i="6"/>
  <c r="AV250" i="6"/>
  <c r="AV251" i="6"/>
  <c r="AV252" i="6"/>
  <c r="AV253" i="6"/>
  <c r="AV254" i="6"/>
  <c r="AV255" i="6"/>
  <c r="AV256" i="6"/>
  <c r="AV257" i="6"/>
  <c r="AV258" i="6"/>
  <c r="AV259" i="6"/>
  <c r="AV260" i="6"/>
  <c r="AV261" i="6"/>
  <c r="AV262" i="6"/>
  <c r="AV263" i="6"/>
  <c r="AV264" i="6"/>
  <c r="AV265" i="6"/>
  <c r="AV266" i="6"/>
  <c r="AV267" i="6"/>
  <c r="AV268" i="6"/>
  <c r="AV269" i="6"/>
  <c r="AV270" i="6"/>
  <c r="AV271" i="6"/>
  <c r="AV272" i="6"/>
  <c r="AV273" i="6"/>
  <c r="AV274" i="6"/>
  <c r="AV275" i="6"/>
  <c r="AV276" i="6"/>
  <c r="AV277" i="6"/>
  <c r="AV278" i="6"/>
  <c r="AV279" i="6"/>
  <c r="AV280" i="6"/>
  <c r="AV281" i="6"/>
  <c r="AV282" i="6"/>
  <c r="AV283" i="6"/>
  <c r="AV284" i="6"/>
  <c r="AV285" i="6"/>
  <c r="AV286" i="6"/>
  <c r="AV287" i="6"/>
  <c r="AV288" i="6"/>
  <c r="AV289" i="6"/>
  <c r="AV290" i="6"/>
  <c r="AV291" i="6"/>
  <c r="AV292" i="6"/>
  <c r="AV293" i="6"/>
  <c r="AV294" i="6"/>
  <c r="AV295" i="6"/>
  <c r="AV296" i="6"/>
  <c r="AV297" i="6"/>
  <c r="AV298" i="6"/>
  <c r="AV299" i="6"/>
  <c r="AV300" i="6"/>
  <c r="AV301" i="6"/>
  <c r="AV302" i="6"/>
  <c r="AV303" i="6"/>
  <c r="AV304" i="6"/>
  <c r="AV305" i="6"/>
  <c r="AV306" i="6"/>
  <c r="AV307" i="6"/>
  <c r="AV308" i="6"/>
  <c r="AV309" i="6"/>
  <c r="AV310" i="6"/>
  <c r="AV311" i="6"/>
  <c r="AV312" i="6"/>
  <c r="AV313" i="6"/>
  <c r="AV314" i="6"/>
  <c r="AV315" i="6"/>
  <c r="AV316" i="6"/>
  <c r="AV317" i="6"/>
  <c r="AV318" i="6"/>
  <c r="AV319" i="6"/>
  <c r="AV320" i="6"/>
  <c r="AV321" i="6"/>
  <c r="AV322" i="6"/>
  <c r="AV323" i="6"/>
  <c r="AV324" i="6"/>
  <c r="AV325" i="6"/>
  <c r="AV326" i="6"/>
  <c r="AV327" i="6"/>
  <c r="AV328" i="6"/>
  <c r="AV329" i="6"/>
  <c r="AV330" i="6"/>
  <c r="AV331" i="6"/>
  <c r="AV332" i="6"/>
  <c r="AV333" i="6"/>
  <c r="AV334" i="6"/>
  <c r="AV335" i="6"/>
  <c r="AV336" i="6"/>
  <c r="AV337" i="6"/>
  <c r="AV338" i="6"/>
  <c r="AV339" i="6"/>
  <c r="AV340" i="6"/>
  <c r="AV341" i="6"/>
  <c r="AV342" i="6"/>
  <c r="AV343" i="6"/>
  <c r="AV344" i="6"/>
  <c r="AV345" i="6"/>
  <c r="AV346" i="6"/>
  <c r="AV347" i="6"/>
  <c r="AV348" i="6"/>
  <c r="AV349" i="6"/>
  <c r="AV350" i="6"/>
  <c r="AV351" i="6"/>
  <c r="AV352" i="6"/>
  <c r="AV353" i="6"/>
  <c r="AV354" i="6"/>
  <c r="AV355" i="6"/>
  <c r="AV356" i="6"/>
  <c r="AV357" i="6"/>
  <c r="AV358" i="6"/>
  <c r="AV359" i="6"/>
  <c r="AV360" i="6"/>
  <c r="AV361" i="6"/>
  <c r="AV362" i="6"/>
  <c r="AV363" i="6"/>
  <c r="AV364" i="6"/>
  <c r="AV365" i="6"/>
  <c r="AV366" i="6"/>
  <c r="AV367" i="6"/>
  <c r="AV368" i="6"/>
  <c r="AV369" i="6"/>
  <c r="AV370" i="6"/>
  <c r="AV371" i="6"/>
  <c r="AV372" i="6"/>
  <c r="AV373" i="6"/>
  <c r="AV374" i="6"/>
  <c r="AV375" i="6"/>
  <c r="AV376" i="6"/>
  <c r="AV377" i="6"/>
  <c r="AV378" i="6"/>
  <c r="AV379" i="6"/>
  <c r="AV380" i="6"/>
  <c r="AV381" i="6"/>
  <c r="AV382" i="6"/>
  <c r="AV383" i="6"/>
  <c r="AV384" i="6"/>
  <c r="AV385" i="6"/>
  <c r="AV386" i="6"/>
  <c r="AV387" i="6"/>
  <c r="AV388" i="6"/>
  <c r="AV389" i="6"/>
  <c r="AV390" i="6"/>
  <c r="AV391" i="6"/>
  <c r="AV392" i="6"/>
  <c r="AV393" i="6"/>
  <c r="AV394" i="6"/>
  <c r="AV395" i="6"/>
  <c r="AV396" i="6"/>
  <c r="AV397" i="6"/>
  <c r="AV398" i="6"/>
  <c r="AV399" i="6"/>
  <c r="AV400" i="6"/>
  <c r="AV401" i="6"/>
  <c r="AV402" i="6"/>
  <c r="AV403" i="6"/>
  <c r="AV404" i="6"/>
  <c r="AV405" i="6"/>
  <c r="AV406" i="6"/>
  <c r="AV407" i="6"/>
  <c r="AV408" i="6"/>
  <c r="AV409" i="6"/>
  <c r="AV410" i="6"/>
  <c r="AV411" i="6"/>
  <c r="AV412" i="6"/>
  <c r="AV413" i="6"/>
  <c r="AV414" i="6"/>
  <c r="AV415" i="6"/>
  <c r="AV416" i="6"/>
  <c r="AV417" i="6"/>
  <c r="AV418" i="6"/>
  <c r="AV419" i="6"/>
  <c r="AV420" i="6"/>
  <c r="AV421" i="6"/>
  <c r="AV422" i="6"/>
  <c r="AV423" i="6"/>
  <c r="AV424" i="6"/>
  <c r="AV425" i="6"/>
  <c r="AV426" i="6"/>
  <c r="AV427" i="6"/>
  <c r="AV428" i="6"/>
  <c r="AV429" i="6"/>
  <c r="AV430" i="6"/>
  <c r="AV431" i="6"/>
  <c r="AV432" i="6"/>
  <c r="AV433" i="6"/>
  <c r="AV434" i="6"/>
  <c r="AV435" i="6"/>
  <c r="AV436" i="6"/>
  <c r="AV437" i="6"/>
  <c r="AV438" i="6"/>
  <c r="AV439" i="6"/>
  <c r="AV440" i="6"/>
  <c r="AV441" i="6"/>
  <c r="AV442" i="6"/>
  <c r="AV443" i="6"/>
  <c r="AV444" i="6"/>
  <c r="AV445" i="6"/>
  <c r="AV446" i="6"/>
  <c r="AV447" i="6"/>
  <c r="AV448" i="6"/>
  <c r="AV449" i="6"/>
  <c r="AV450" i="6"/>
  <c r="AV451" i="6"/>
  <c r="AV452" i="6"/>
  <c r="AV453" i="6"/>
  <c r="AV454" i="6"/>
  <c r="AV455" i="6"/>
  <c r="AV456" i="6"/>
  <c r="AV457" i="6"/>
  <c r="AV458" i="6"/>
  <c r="AV459" i="6"/>
  <c r="AV460" i="6"/>
  <c r="AV461" i="6"/>
  <c r="AV462" i="6"/>
  <c r="AV463" i="6"/>
  <c r="AV464" i="6"/>
  <c r="AV465" i="6"/>
  <c r="AV466" i="6"/>
  <c r="AV467" i="6"/>
  <c r="AV468" i="6"/>
  <c r="AV469" i="6"/>
  <c r="AV470" i="6"/>
  <c r="AV471" i="6"/>
  <c r="AV472" i="6"/>
  <c r="AV473" i="6"/>
  <c r="AV474" i="6"/>
  <c r="AV475" i="6"/>
  <c r="AV476" i="6"/>
  <c r="AV477" i="6"/>
  <c r="AV478" i="6"/>
  <c r="AV479" i="6"/>
  <c r="AV480" i="6"/>
  <c r="AV481" i="6"/>
  <c r="AV482" i="6"/>
  <c r="AV483" i="6"/>
  <c r="AV484" i="6"/>
  <c r="AV485" i="6"/>
  <c r="AV486" i="6"/>
  <c r="AV487" i="6"/>
  <c r="AV488" i="6"/>
  <c r="AV489" i="6"/>
  <c r="AV490" i="6"/>
  <c r="AV491" i="6"/>
  <c r="AV492" i="6"/>
  <c r="AV493" i="6"/>
  <c r="AV494" i="6"/>
  <c r="AV495" i="6"/>
  <c r="AV496" i="6"/>
  <c r="AV497" i="6"/>
  <c r="AV498" i="6"/>
  <c r="AV499" i="6"/>
  <c r="AV500" i="6"/>
  <c r="AV501" i="6"/>
  <c r="AV502" i="6"/>
  <c r="AV503" i="6"/>
  <c r="AV504" i="6"/>
  <c r="AV505" i="6"/>
  <c r="AV506" i="6"/>
  <c r="AV507" i="6"/>
  <c r="AV508" i="6"/>
  <c r="AV509" i="6"/>
  <c r="AV510" i="6"/>
  <c r="AV511" i="6"/>
  <c r="AV512" i="6"/>
  <c r="AV513" i="6"/>
  <c r="AV514" i="6"/>
  <c r="AV515" i="6"/>
  <c r="AV516" i="6"/>
  <c r="AV517" i="6"/>
  <c r="AV518" i="6"/>
  <c r="AV519" i="6"/>
  <c r="AV520" i="6"/>
  <c r="AV521" i="6"/>
  <c r="AV522" i="6"/>
  <c r="AV523" i="6"/>
  <c r="AV524" i="6"/>
  <c r="AV525" i="6"/>
  <c r="AV526" i="6"/>
  <c r="AV527" i="6"/>
  <c r="AV528" i="6"/>
  <c r="AV529" i="6"/>
  <c r="AV530" i="6"/>
  <c r="AV531" i="6"/>
  <c r="AV532" i="6"/>
  <c r="AV533" i="6"/>
  <c r="AV534" i="6"/>
  <c r="AV535" i="6"/>
  <c r="AV536" i="6"/>
  <c r="AV537" i="6"/>
  <c r="AV538" i="6"/>
  <c r="AV539" i="6"/>
  <c r="AV540" i="6"/>
  <c r="AV541" i="6"/>
  <c r="AV542" i="6"/>
  <c r="AV543" i="6"/>
  <c r="AV544" i="6"/>
  <c r="AV545" i="6"/>
  <c r="AV546" i="6"/>
  <c r="AV547" i="6"/>
  <c r="AV548" i="6"/>
  <c r="AV549" i="6"/>
  <c r="AV550" i="6"/>
  <c r="AV551" i="6"/>
  <c r="AV552" i="6"/>
  <c r="AV553" i="6"/>
  <c r="AV554" i="6"/>
  <c r="AV555" i="6"/>
  <c r="AV556" i="6"/>
  <c r="AV557" i="6"/>
  <c r="AV558" i="6"/>
  <c r="AV559" i="6"/>
  <c r="AV560" i="6"/>
  <c r="AV561" i="6"/>
  <c r="AV562" i="6"/>
  <c r="AV563" i="6"/>
  <c r="AV564" i="6"/>
  <c r="AV565" i="6"/>
  <c r="AV566" i="6"/>
  <c r="AV567" i="6"/>
  <c r="AV568" i="6"/>
  <c r="AV569" i="6"/>
  <c r="AV570" i="6"/>
  <c r="AV571" i="6"/>
  <c r="AV572" i="6"/>
  <c r="AV573" i="6"/>
  <c r="AV574" i="6"/>
  <c r="AV575" i="6"/>
  <c r="AV576" i="6"/>
  <c r="AV577" i="6"/>
  <c r="AV578" i="6"/>
  <c r="AV579" i="6"/>
  <c r="AV580" i="6"/>
  <c r="AV581" i="6"/>
  <c r="AV582" i="6"/>
  <c r="AV583" i="6"/>
  <c r="AV584" i="6"/>
  <c r="AV585" i="6"/>
  <c r="AV586" i="6"/>
  <c r="AV587" i="6"/>
  <c r="AV588" i="6"/>
  <c r="AV589" i="6"/>
  <c r="AV590" i="6"/>
  <c r="AV591" i="6"/>
  <c r="AV592" i="6"/>
  <c r="AV593" i="6"/>
  <c r="AV594" i="6"/>
  <c r="AV595" i="6"/>
  <c r="AV596" i="6"/>
  <c r="AV597" i="6"/>
  <c r="AV598" i="6"/>
  <c r="AV599" i="6"/>
  <c r="AV600" i="6"/>
  <c r="AV601" i="6"/>
  <c r="AV602" i="6"/>
  <c r="AV603" i="6"/>
  <c r="AV604" i="6"/>
  <c r="AV605" i="6"/>
  <c r="AV606" i="6"/>
  <c r="AV607" i="6"/>
  <c r="AV608" i="6"/>
  <c r="AV609" i="6"/>
  <c r="AV610" i="6"/>
  <c r="AV611" i="6"/>
  <c r="AV612" i="6"/>
  <c r="AV613" i="6"/>
  <c r="AV614" i="6"/>
  <c r="AV615" i="6"/>
  <c r="AV616" i="6"/>
  <c r="AV617" i="6"/>
  <c r="AV618" i="6"/>
  <c r="AV619" i="6"/>
  <c r="AV620" i="6"/>
  <c r="AV621" i="6"/>
  <c r="AV622" i="6"/>
  <c r="AV623" i="6"/>
  <c r="AV624" i="6"/>
  <c r="AV625" i="6"/>
  <c r="AV626" i="6"/>
  <c r="AV627" i="6"/>
  <c r="AV628" i="6"/>
  <c r="AV629" i="6"/>
  <c r="AV630" i="6"/>
  <c r="AV631" i="6"/>
  <c r="AV632" i="6"/>
  <c r="AV633" i="6"/>
  <c r="AV634" i="6"/>
  <c r="AV635" i="6"/>
  <c r="AV636" i="6"/>
  <c r="AV637" i="6"/>
  <c r="AV638" i="6"/>
  <c r="AV639" i="6"/>
  <c r="AV640" i="6"/>
  <c r="AV641" i="6"/>
  <c r="AV642" i="6"/>
  <c r="AV643" i="6"/>
  <c r="AV644" i="6"/>
  <c r="AV645" i="6"/>
  <c r="AV646" i="6"/>
  <c r="AV647" i="6"/>
  <c r="AV648" i="6"/>
  <c r="AV649" i="6"/>
  <c r="AV650" i="6"/>
  <c r="AV651" i="6"/>
  <c r="AV652" i="6"/>
  <c r="AV653" i="6"/>
  <c r="AV654" i="6"/>
  <c r="AV655" i="6"/>
  <c r="AV656" i="6"/>
  <c r="AV657" i="6"/>
  <c r="AV658" i="6"/>
  <c r="AV659" i="6"/>
  <c r="AV660" i="6"/>
  <c r="AV661" i="6"/>
  <c r="AV662" i="6"/>
  <c r="AV663" i="6"/>
  <c r="AV664" i="6"/>
  <c r="AV665" i="6"/>
  <c r="AV666" i="6"/>
  <c r="AV667" i="6"/>
  <c r="AV668" i="6"/>
  <c r="AV669" i="6"/>
  <c r="AV670" i="6"/>
  <c r="AV671" i="6"/>
  <c r="AV672" i="6"/>
  <c r="AV673" i="6"/>
  <c r="AV674" i="6"/>
  <c r="AV675" i="6"/>
  <c r="AV676" i="6"/>
  <c r="AV677" i="6"/>
  <c r="AV678" i="6"/>
  <c r="AV679" i="6"/>
  <c r="AV680" i="6"/>
  <c r="AV681" i="6"/>
  <c r="AV682" i="6"/>
  <c r="AV683" i="6"/>
  <c r="AV684" i="6"/>
  <c r="AV685" i="6"/>
  <c r="AV686" i="6"/>
  <c r="AV687" i="6"/>
  <c r="AV688" i="6"/>
  <c r="AV689" i="6"/>
  <c r="AV690" i="6"/>
  <c r="AV691" i="6"/>
  <c r="AV692" i="6"/>
  <c r="AV693" i="6"/>
  <c r="AV694" i="6"/>
  <c r="AV695" i="6"/>
  <c r="AV696" i="6"/>
  <c r="AV697" i="6"/>
  <c r="AV698" i="6"/>
  <c r="AX4" i="6"/>
  <c r="AX5" i="6"/>
  <c r="AX6" i="6"/>
  <c r="AX7" i="6"/>
  <c r="AX8" i="6"/>
  <c r="AX9" i="6"/>
  <c r="AX10" i="6"/>
  <c r="AX11" i="6"/>
  <c r="AX12" i="6"/>
  <c r="AX13" i="6"/>
  <c r="AX14" i="6"/>
  <c r="AX15" i="6"/>
  <c r="AX16" i="6"/>
  <c r="AX17" i="6"/>
  <c r="AX18" i="6"/>
  <c r="AX19" i="6"/>
  <c r="AX20" i="6"/>
  <c r="AX21" i="6"/>
  <c r="AX22" i="6"/>
  <c r="AX23" i="6"/>
  <c r="AX24" i="6"/>
  <c r="AX25" i="6"/>
  <c r="AX26" i="6"/>
  <c r="AX27" i="6"/>
  <c r="AX28" i="6"/>
  <c r="AX29" i="6"/>
  <c r="AX30" i="6"/>
  <c r="AX31" i="6"/>
  <c r="AX32" i="6"/>
  <c r="AX33" i="6"/>
  <c r="AX34" i="6"/>
  <c r="AX35" i="6"/>
  <c r="AX36" i="6"/>
  <c r="AX37" i="6"/>
  <c r="AX38" i="6"/>
  <c r="AX39" i="6"/>
  <c r="AX40" i="6"/>
  <c r="AX41" i="6"/>
  <c r="AX42" i="6"/>
  <c r="AX43" i="6"/>
  <c r="AX44" i="6"/>
  <c r="AX45" i="6"/>
  <c r="AX46" i="6"/>
  <c r="AX47" i="6"/>
  <c r="AX48" i="6"/>
  <c r="AX49" i="6"/>
  <c r="AX50" i="6"/>
  <c r="AX51" i="6"/>
  <c r="AX52" i="6"/>
  <c r="AX53" i="6"/>
  <c r="AX54" i="6"/>
  <c r="AX55" i="6"/>
  <c r="AX56" i="6"/>
  <c r="AX57" i="6"/>
  <c r="AX58" i="6"/>
  <c r="AX59" i="6"/>
  <c r="AX60" i="6"/>
  <c r="AX61" i="6"/>
  <c r="AX62" i="6"/>
  <c r="AX63" i="6"/>
  <c r="AX64" i="6"/>
  <c r="AX65" i="6"/>
  <c r="AX66" i="6"/>
  <c r="AX67" i="6"/>
  <c r="AX68" i="6"/>
  <c r="AX69" i="6"/>
  <c r="AX70" i="6"/>
  <c r="AX71" i="6"/>
  <c r="AX72" i="6"/>
  <c r="AX73" i="6"/>
  <c r="AX74" i="6"/>
  <c r="AX75" i="6"/>
  <c r="AX76" i="6"/>
  <c r="AX77" i="6"/>
  <c r="AX78" i="6"/>
  <c r="AX79" i="6"/>
  <c r="AX80" i="6"/>
  <c r="AX81" i="6"/>
  <c r="AX82" i="6"/>
  <c r="AX83" i="6"/>
  <c r="AX84" i="6"/>
  <c r="AX85" i="6"/>
  <c r="AX86" i="6"/>
  <c r="AX87" i="6"/>
  <c r="AX88" i="6"/>
  <c r="AX89" i="6"/>
  <c r="AX90" i="6"/>
  <c r="AX91" i="6"/>
  <c r="AX92" i="6"/>
  <c r="AX93" i="6"/>
  <c r="AX94" i="6"/>
  <c r="AX95" i="6"/>
  <c r="AX96" i="6"/>
  <c r="AX97" i="6"/>
  <c r="AX98" i="6"/>
  <c r="AX99" i="6"/>
  <c r="AX100" i="6"/>
  <c r="AX101" i="6"/>
  <c r="AX102" i="6"/>
  <c r="AX103" i="6"/>
  <c r="AX104" i="6"/>
  <c r="AX105" i="6"/>
  <c r="AX106" i="6"/>
  <c r="AX107" i="6"/>
  <c r="AX108" i="6"/>
  <c r="AX109" i="6"/>
  <c r="AX110" i="6"/>
  <c r="AX111" i="6"/>
  <c r="AX112" i="6"/>
  <c r="AX113" i="6"/>
  <c r="AX114" i="6"/>
  <c r="AX115" i="6"/>
  <c r="AX116" i="6"/>
  <c r="AX117" i="6"/>
  <c r="AX118" i="6"/>
  <c r="AX119" i="6"/>
  <c r="AX120" i="6"/>
  <c r="AX121" i="6"/>
  <c r="AX122" i="6"/>
  <c r="AX123" i="6"/>
  <c r="AX124" i="6"/>
  <c r="AX125" i="6"/>
  <c r="AX126" i="6"/>
  <c r="AX127" i="6"/>
  <c r="AX128" i="6"/>
  <c r="AX129" i="6"/>
  <c r="AX130" i="6"/>
  <c r="AX131" i="6"/>
  <c r="AX132" i="6"/>
  <c r="AX133" i="6"/>
  <c r="AX134" i="6"/>
  <c r="AX135" i="6"/>
  <c r="AX136" i="6"/>
  <c r="AX137" i="6"/>
  <c r="AX138" i="6"/>
  <c r="AX139" i="6"/>
  <c r="AX140" i="6"/>
  <c r="AX141" i="6"/>
  <c r="AX142" i="6"/>
  <c r="AX143" i="6"/>
  <c r="AX144" i="6"/>
  <c r="AX145" i="6"/>
  <c r="AX146" i="6"/>
  <c r="AX147" i="6"/>
  <c r="AX148" i="6"/>
  <c r="AX149" i="6"/>
  <c r="AX150" i="6"/>
  <c r="AX151" i="6"/>
  <c r="AX152" i="6"/>
  <c r="AX153" i="6"/>
  <c r="AX154" i="6"/>
  <c r="AX155" i="6"/>
  <c r="AX156" i="6"/>
  <c r="AX157" i="6"/>
  <c r="AX158" i="6"/>
  <c r="AX159" i="6"/>
  <c r="AX160" i="6"/>
  <c r="AX161" i="6"/>
  <c r="AX162" i="6"/>
  <c r="AX163" i="6"/>
  <c r="AX164" i="6"/>
  <c r="AX165" i="6"/>
  <c r="AX166" i="6"/>
  <c r="AX167" i="6"/>
  <c r="AX168" i="6"/>
  <c r="AX169" i="6"/>
  <c r="AX170" i="6"/>
  <c r="AX171" i="6"/>
  <c r="AX172" i="6"/>
  <c r="AX173" i="6"/>
  <c r="AX174" i="6"/>
  <c r="AX175" i="6"/>
  <c r="AX176" i="6"/>
  <c r="AX177" i="6"/>
  <c r="AX178" i="6"/>
  <c r="AX179" i="6"/>
  <c r="AX180" i="6"/>
  <c r="AX181" i="6"/>
  <c r="AX182" i="6"/>
  <c r="AX183" i="6"/>
  <c r="AX184" i="6"/>
  <c r="AX185" i="6"/>
  <c r="AX186" i="6"/>
  <c r="AX187" i="6"/>
  <c r="AX188" i="6"/>
  <c r="AX189" i="6"/>
  <c r="AX190" i="6"/>
  <c r="AX191" i="6"/>
  <c r="AX192" i="6"/>
  <c r="AX193" i="6"/>
  <c r="AX194" i="6"/>
  <c r="AX195" i="6"/>
  <c r="AX196" i="6"/>
  <c r="AX197" i="6"/>
  <c r="AX198" i="6"/>
  <c r="AX199" i="6"/>
  <c r="AX200" i="6"/>
  <c r="AX201" i="6"/>
  <c r="AX202" i="6"/>
  <c r="AX203" i="6"/>
  <c r="AX204" i="6"/>
  <c r="AX205" i="6"/>
  <c r="AX206" i="6"/>
  <c r="AX207" i="6"/>
  <c r="AX208" i="6"/>
  <c r="AX209" i="6"/>
  <c r="AX210" i="6"/>
  <c r="AX211" i="6"/>
  <c r="AX212" i="6"/>
  <c r="AX213" i="6"/>
  <c r="AX214" i="6"/>
  <c r="AX215" i="6"/>
  <c r="AX216" i="6"/>
  <c r="AX217" i="6"/>
  <c r="AX218" i="6"/>
  <c r="AX219" i="6"/>
  <c r="AX220" i="6"/>
  <c r="AX221" i="6"/>
  <c r="AX222" i="6"/>
  <c r="AX223" i="6"/>
  <c r="AX224" i="6"/>
  <c r="AX225" i="6"/>
  <c r="AX226" i="6"/>
  <c r="AX227" i="6"/>
  <c r="AX228" i="6"/>
  <c r="AX229" i="6"/>
  <c r="AX230" i="6"/>
  <c r="AX231" i="6"/>
  <c r="AX232" i="6"/>
  <c r="AX233" i="6"/>
  <c r="AX234" i="6"/>
  <c r="AX235" i="6"/>
  <c r="AX236" i="6"/>
  <c r="AX237" i="6"/>
  <c r="AX238" i="6"/>
  <c r="AX239" i="6"/>
  <c r="AX240" i="6"/>
  <c r="AX241" i="6"/>
  <c r="AX242" i="6"/>
  <c r="AX243" i="6"/>
  <c r="AX244" i="6"/>
  <c r="AX245" i="6"/>
  <c r="AX246" i="6"/>
  <c r="AX247" i="6"/>
  <c r="AX248" i="6"/>
  <c r="AX249" i="6"/>
  <c r="AX250" i="6"/>
  <c r="AX251" i="6"/>
  <c r="AX252" i="6"/>
  <c r="AX253" i="6"/>
  <c r="AX254" i="6"/>
  <c r="AX255" i="6"/>
  <c r="AX256" i="6"/>
  <c r="AX257" i="6"/>
  <c r="AX258" i="6"/>
  <c r="AX259" i="6"/>
  <c r="AX260" i="6"/>
  <c r="AX261" i="6"/>
  <c r="AX262" i="6"/>
  <c r="AX263" i="6"/>
  <c r="AX264" i="6"/>
  <c r="AX265" i="6"/>
  <c r="AX266" i="6"/>
  <c r="AX267" i="6"/>
  <c r="AX268" i="6"/>
  <c r="AX269" i="6"/>
  <c r="AX270" i="6"/>
  <c r="AX271" i="6"/>
  <c r="AX272" i="6"/>
  <c r="AX273" i="6"/>
  <c r="AX274" i="6"/>
  <c r="AX275" i="6"/>
  <c r="AX276" i="6"/>
  <c r="AX277" i="6"/>
  <c r="AX278" i="6"/>
  <c r="AX279" i="6"/>
  <c r="AX280" i="6"/>
  <c r="AX281" i="6"/>
  <c r="AX282" i="6"/>
  <c r="AX283" i="6"/>
  <c r="AX284" i="6"/>
  <c r="AX285" i="6"/>
  <c r="AX286" i="6"/>
  <c r="AX287" i="6"/>
  <c r="AX288" i="6"/>
  <c r="AX289" i="6"/>
  <c r="AX290" i="6"/>
  <c r="AX291" i="6"/>
  <c r="AX292" i="6"/>
  <c r="AX293" i="6"/>
  <c r="AX294" i="6"/>
  <c r="AX295" i="6"/>
  <c r="AX296" i="6"/>
  <c r="AX297" i="6"/>
  <c r="AX298" i="6"/>
  <c r="AX299" i="6"/>
  <c r="AX300" i="6"/>
  <c r="AX301" i="6"/>
  <c r="AX302" i="6"/>
  <c r="AX303" i="6"/>
  <c r="AX304" i="6"/>
  <c r="AX305" i="6"/>
  <c r="AX306" i="6"/>
  <c r="AX307" i="6"/>
  <c r="AX308" i="6"/>
  <c r="AX309" i="6"/>
  <c r="AX310" i="6"/>
  <c r="AX311" i="6"/>
  <c r="AX312" i="6"/>
  <c r="AX313" i="6"/>
  <c r="AX314" i="6"/>
  <c r="AX315" i="6"/>
  <c r="AX316" i="6"/>
  <c r="AX317" i="6"/>
  <c r="AX318" i="6"/>
  <c r="AX319" i="6"/>
  <c r="AX320" i="6"/>
  <c r="AX321" i="6"/>
  <c r="AX322" i="6"/>
  <c r="AX323" i="6"/>
  <c r="AX324" i="6"/>
  <c r="AX325" i="6"/>
  <c r="AX326" i="6"/>
  <c r="AX327" i="6"/>
  <c r="AX328" i="6"/>
  <c r="AX329" i="6"/>
  <c r="AX330" i="6"/>
  <c r="AX331" i="6"/>
  <c r="AX332" i="6"/>
  <c r="AX333" i="6"/>
  <c r="AX334" i="6"/>
  <c r="AX335" i="6"/>
  <c r="AX336" i="6"/>
  <c r="AX337" i="6"/>
  <c r="AX338" i="6"/>
  <c r="AX339" i="6"/>
  <c r="AX340" i="6"/>
  <c r="AX341" i="6"/>
  <c r="AX342" i="6"/>
  <c r="AX343" i="6"/>
  <c r="AX344" i="6"/>
  <c r="AX345" i="6"/>
  <c r="AX346" i="6"/>
  <c r="AX347" i="6"/>
  <c r="AX348" i="6"/>
  <c r="AX349" i="6"/>
  <c r="AX350" i="6"/>
  <c r="AX351" i="6"/>
  <c r="AX352" i="6"/>
  <c r="AX353" i="6"/>
  <c r="AX354" i="6"/>
  <c r="AX355" i="6"/>
  <c r="AX356" i="6"/>
  <c r="AX357" i="6"/>
  <c r="AX358" i="6"/>
  <c r="AX359" i="6"/>
  <c r="AX360" i="6"/>
  <c r="AX361" i="6"/>
  <c r="AX362" i="6"/>
  <c r="AX363" i="6"/>
  <c r="AX364" i="6"/>
  <c r="AX365" i="6"/>
  <c r="AX366" i="6"/>
  <c r="AX367" i="6"/>
  <c r="AX368" i="6"/>
  <c r="AX369" i="6"/>
  <c r="AX370" i="6"/>
  <c r="AX371" i="6"/>
  <c r="AX372" i="6"/>
  <c r="AX373" i="6"/>
  <c r="AX374" i="6"/>
  <c r="AX375" i="6"/>
  <c r="AX376" i="6"/>
  <c r="AX377" i="6"/>
  <c r="AX378" i="6"/>
  <c r="AX379" i="6"/>
  <c r="AX380" i="6"/>
  <c r="AX381" i="6"/>
  <c r="AX382" i="6"/>
  <c r="AX383" i="6"/>
  <c r="AX384" i="6"/>
  <c r="AX385" i="6"/>
  <c r="AX386" i="6"/>
  <c r="AX387" i="6"/>
  <c r="AX388" i="6"/>
  <c r="AX389" i="6"/>
  <c r="AX390" i="6"/>
  <c r="AX391" i="6"/>
  <c r="AX392" i="6"/>
  <c r="AX393" i="6"/>
  <c r="AX394" i="6"/>
  <c r="AX395" i="6"/>
  <c r="AX396" i="6"/>
  <c r="AX397" i="6"/>
  <c r="AX398" i="6"/>
  <c r="AX399" i="6"/>
  <c r="AX400" i="6"/>
  <c r="AX401" i="6"/>
  <c r="AX402" i="6"/>
  <c r="AX403" i="6"/>
  <c r="AX404" i="6"/>
  <c r="AX405" i="6"/>
  <c r="AX406" i="6"/>
  <c r="AX407" i="6"/>
  <c r="AX408" i="6"/>
  <c r="AX409" i="6"/>
  <c r="AX410" i="6"/>
  <c r="AX411" i="6"/>
  <c r="AX412" i="6"/>
  <c r="AX413" i="6"/>
  <c r="AX414" i="6"/>
  <c r="AX415" i="6"/>
  <c r="AX416" i="6"/>
  <c r="AX417" i="6"/>
  <c r="AX418" i="6"/>
  <c r="AX419" i="6"/>
  <c r="AX420" i="6"/>
  <c r="AX421" i="6"/>
  <c r="AX422" i="6"/>
  <c r="AX423" i="6"/>
  <c r="AX424" i="6"/>
  <c r="AX425" i="6"/>
  <c r="AX426" i="6"/>
  <c r="AX427" i="6"/>
  <c r="AX428" i="6"/>
  <c r="AX429" i="6"/>
  <c r="AX430" i="6"/>
  <c r="AX431" i="6"/>
  <c r="AX432" i="6"/>
  <c r="AX433" i="6"/>
  <c r="AX434" i="6"/>
  <c r="AX435" i="6"/>
  <c r="AX436" i="6"/>
  <c r="AX437" i="6"/>
  <c r="AX438" i="6"/>
  <c r="AX439" i="6"/>
  <c r="AX440" i="6"/>
  <c r="AX441" i="6"/>
  <c r="AX442" i="6"/>
  <c r="AX443" i="6"/>
  <c r="AX444" i="6"/>
  <c r="AX445" i="6"/>
  <c r="AX446" i="6"/>
  <c r="AX447" i="6"/>
  <c r="AX448" i="6"/>
  <c r="AX449" i="6"/>
  <c r="AX450" i="6"/>
  <c r="AX451" i="6"/>
  <c r="AX452" i="6"/>
  <c r="AX453" i="6"/>
  <c r="AX454" i="6"/>
  <c r="AX455" i="6"/>
  <c r="AX456" i="6"/>
  <c r="AX457" i="6"/>
  <c r="AX458" i="6"/>
  <c r="AX459" i="6"/>
  <c r="AX460" i="6"/>
  <c r="AX461" i="6"/>
  <c r="AX462" i="6"/>
  <c r="AX463" i="6"/>
  <c r="AX464" i="6"/>
  <c r="AX465" i="6"/>
  <c r="AX466" i="6"/>
  <c r="AX467" i="6"/>
  <c r="AX468" i="6"/>
  <c r="AX469" i="6"/>
  <c r="AX470" i="6"/>
  <c r="AX471" i="6"/>
  <c r="AX472" i="6"/>
  <c r="AX473" i="6"/>
  <c r="AX474" i="6"/>
  <c r="AX475" i="6"/>
  <c r="AX476" i="6"/>
  <c r="AX477" i="6"/>
  <c r="AX478" i="6"/>
  <c r="AX479" i="6"/>
  <c r="AX480" i="6"/>
  <c r="AX481" i="6"/>
  <c r="AX482" i="6"/>
  <c r="AX483" i="6"/>
  <c r="AX484" i="6"/>
  <c r="AX485" i="6"/>
  <c r="AX486" i="6"/>
  <c r="AX487" i="6"/>
  <c r="AX488" i="6"/>
  <c r="AX489" i="6"/>
  <c r="AX490" i="6"/>
  <c r="AX491" i="6"/>
  <c r="AX492" i="6"/>
  <c r="AX493" i="6"/>
  <c r="AX494" i="6"/>
  <c r="AX495" i="6"/>
  <c r="AX496" i="6"/>
  <c r="AX497" i="6"/>
  <c r="AX498" i="6"/>
  <c r="AX499" i="6"/>
  <c r="AX500" i="6"/>
  <c r="AX501" i="6"/>
  <c r="AX502" i="6"/>
  <c r="AX503" i="6"/>
  <c r="AX504" i="6"/>
  <c r="AX505" i="6"/>
  <c r="AX506" i="6"/>
  <c r="AX507" i="6"/>
  <c r="AX508" i="6"/>
  <c r="AX509" i="6"/>
  <c r="AX510" i="6"/>
  <c r="AX511" i="6"/>
  <c r="AX512" i="6"/>
  <c r="AX513" i="6"/>
  <c r="AX514" i="6"/>
  <c r="AX515" i="6"/>
  <c r="AX516" i="6"/>
  <c r="AX517" i="6"/>
  <c r="AX518" i="6"/>
  <c r="AX519" i="6"/>
  <c r="AX520" i="6"/>
  <c r="AX521" i="6"/>
  <c r="AX522" i="6"/>
  <c r="AX523" i="6"/>
  <c r="AX524" i="6"/>
  <c r="AX525" i="6"/>
  <c r="AX526" i="6"/>
  <c r="AX527" i="6"/>
  <c r="AX528" i="6"/>
  <c r="AX529" i="6"/>
  <c r="AX530" i="6"/>
  <c r="AX531" i="6"/>
  <c r="AX532" i="6"/>
  <c r="AX533" i="6"/>
  <c r="AX534" i="6"/>
  <c r="AX535" i="6"/>
  <c r="AX536" i="6"/>
  <c r="AX537" i="6"/>
  <c r="AX538" i="6"/>
  <c r="AX539" i="6"/>
  <c r="AX540" i="6"/>
  <c r="AX541" i="6"/>
  <c r="AX542" i="6"/>
  <c r="AX543" i="6"/>
  <c r="AX544" i="6"/>
  <c r="AX545" i="6"/>
  <c r="AX546" i="6"/>
  <c r="AX547" i="6"/>
  <c r="AX548" i="6"/>
  <c r="AX549" i="6"/>
  <c r="AX550" i="6"/>
  <c r="AX551" i="6"/>
  <c r="AX552" i="6"/>
  <c r="AX553" i="6"/>
  <c r="AX554" i="6"/>
  <c r="AX555" i="6"/>
  <c r="AX556" i="6"/>
  <c r="AX557" i="6"/>
  <c r="AX558" i="6"/>
  <c r="AX559" i="6"/>
  <c r="AX560" i="6"/>
  <c r="AX561" i="6"/>
  <c r="AX562" i="6"/>
  <c r="AX563" i="6"/>
  <c r="AX564" i="6"/>
  <c r="AX565" i="6"/>
  <c r="AX566" i="6"/>
  <c r="AX567" i="6"/>
  <c r="AX568" i="6"/>
  <c r="AX569" i="6"/>
  <c r="AX570" i="6"/>
  <c r="AX571" i="6"/>
  <c r="AX572" i="6"/>
  <c r="AX573" i="6"/>
  <c r="AX574" i="6"/>
  <c r="AX575" i="6"/>
  <c r="AX576" i="6"/>
  <c r="AX577" i="6"/>
  <c r="AX578" i="6"/>
  <c r="AX579" i="6"/>
  <c r="AX580" i="6"/>
  <c r="AX581" i="6"/>
  <c r="AX582" i="6"/>
  <c r="AX583" i="6"/>
  <c r="AX584" i="6"/>
  <c r="AX585" i="6"/>
  <c r="AX586" i="6"/>
  <c r="AX587" i="6"/>
  <c r="AX588" i="6"/>
  <c r="AX589" i="6"/>
  <c r="AX590" i="6"/>
  <c r="AX591" i="6"/>
  <c r="AX592" i="6"/>
  <c r="AX593" i="6"/>
  <c r="AX594" i="6"/>
  <c r="AX595" i="6"/>
  <c r="AX596" i="6"/>
  <c r="AX597" i="6"/>
  <c r="AX598" i="6"/>
  <c r="AX599" i="6"/>
  <c r="AX600" i="6"/>
  <c r="AX601" i="6"/>
  <c r="AX602" i="6"/>
  <c r="AX603" i="6"/>
  <c r="AX604" i="6"/>
  <c r="AX605" i="6"/>
  <c r="AX606" i="6"/>
  <c r="AX607" i="6"/>
  <c r="AX608" i="6"/>
  <c r="AX609" i="6"/>
  <c r="AX610" i="6"/>
  <c r="AX611" i="6"/>
  <c r="AX612" i="6"/>
  <c r="AX613" i="6"/>
  <c r="AX614" i="6"/>
  <c r="AX615" i="6"/>
  <c r="AX616" i="6"/>
  <c r="AX617" i="6"/>
  <c r="AX618" i="6"/>
  <c r="AX619" i="6"/>
  <c r="AX620" i="6"/>
  <c r="AX621" i="6"/>
  <c r="AX622" i="6"/>
  <c r="AX623" i="6"/>
  <c r="AX624" i="6"/>
  <c r="AX625" i="6"/>
  <c r="AX626" i="6"/>
  <c r="AX627" i="6"/>
  <c r="AX628" i="6"/>
  <c r="AX629" i="6"/>
  <c r="AX630" i="6"/>
  <c r="AX631" i="6"/>
  <c r="AX632" i="6"/>
  <c r="AX633" i="6"/>
  <c r="AX634" i="6"/>
  <c r="AX635" i="6"/>
  <c r="AX636" i="6"/>
  <c r="AX637" i="6"/>
  <c r="AX638" i="6"/>
  <c r="AX639" i="6"/>
  <c r="AX640" i="6"/>
  <c r="AX641" i="6"/>
  <c r="AX642" i="6"/>
  <c r="AX643" i="6"/>
  <c r="AX644" i="6"/>
  <c r="AX645" i="6"/>
  <c r="AX646" i="6"/>
  <c r="AX647" i="6"/>
  <c r="AX648" i="6"/>
  <c r="AX649" i="6"/>
  <c r="AX650" i="6"/>
  <c r="AX651" i="6"/>
  <c r="AX652" i="6"/>
  <c r="AX653" i="6"/>
  <c r="AX654" i="6"/>
  <c r="AX655" i="6"/>
  <c r="AX656" i="6"/>
  <c r="AX657" i="6"/>
  <c r="AX658" i="6"/>
  <c r="AX659" i="6"/>
  <c r="AX660" i="6"/>
  <c r="AX661" i="6"/>
  <c r="AX662" i="6"/>
  <c r="AX663" i="6"/>
  <c r="AX664" i="6"/>
  <c r="AX665" i="6"/>
  <c r="AX666" i="6"/>
  <c r="AX667" i="6"/>
  <c r="AX668" i="6"/>
  <c r="AX669" i="6"/>
  <c r="AX670" i="6"/>
  <c r="AX671" i="6"/>
  <c r="AX672" i="6"/>
  <c r="AX673" i="6"/>
  <c r="AX674" i="6"/>
  <c r="AX675" i="6"/>
  <c r="AX676" i="6"/>
  <c r="AX677" i="6"/>
  <c r="AX678" i="6"/>
  <c r="AX679" i="6"/>
  <c r="AX680" i="6"/>
  <c r="AX681" i="6"/>
  <c r="AX682" i="6"/>
  <c r="AX683" i="6"/>
  <c r="AX684" i="6"/>
  <c r="AX685" i="6"/>
  <c r="AX686" i="6"/>
  <c r="AX687" i="6"/>
  <c r="AX688" i="6"/>
  <c r="AX689" i="6"/>
  <c r="AX690" i="6"/>
  <c r="AX691" i="6"/>
  <c r="AX692" i="6"/>
  <c r="AX693" i="6"/>
  <c r="AX694" i="6"/>
  <c r="AX695" i="6"/>
  <c r="AX696" i="6"/>
  <c r="AX697" i="6"/>
  <c r="AX698" i="6"/>
  <c r="AZ4" i="6"/>
  <c r="AZ5" i="6"/>
  <c r="AZ6" i="6"/>
  <c r="AZ7" i="6"/>
  <c r="AZ8" i="6"/>
  <c r="AZ9" i="6"/>
  <c r="AZ10" i="6"/>
  <c r="AZ11" i="6"/>
  <c r="AZ12" i="6"/>
  <c r="AZ13" i="6"/>
  <c r="AZ14" i="6"/>
  <c r="AZ15" i="6"/>
  <c r="AZ16" i="6"/>
  <c r="AZ17" i="6"/>
  <c r="AZ18" i="6"/>
  <c r="AZ19" i="6"/>
  <c r="AZ20" i="6"/>
  <c r="AZ21" i="6"/>
  <c r="AZ22" i="6"/>
  <c r="AZ23" i="6"/>
  <c r="AZ24" i="6"/>
  <c r="AZ25" i="6"/>
  <c r="AZ26" i="6"/>
  <c r="AZ27" i="6"/>
  <c r="AZ28" i="6"/>
  <c r="AZ29" i="6"/>
  <c r="AZ30" i="6"/>
  <c r="AZ31" i="6"/>
  <c r="AZ32" i="6"/>
  <c r="AZ33" i="6"/>
  <c r="AZ34" i="6"/>
  <c r="AZ35" i="6"/>
  <c r="AZ36" i="6"/>
  <c r="AZ37" i="6"/>
  <c r="AZ38" i="6"/>
  <c r="AZ39" i="6"/>
  <c r="AZ40" i="6"/>
  <c r="AZ41" i="6"/>
  <c r="AZ42" i="6"/>
  <c r="AZ43" i="6"/>
  <c r="AZ44" i="6"/>
  <c r="AZ45" i="6"/>
  <c r="AZ46" i="6"/>
  <c r="AZ47" i="6"/>
  <c r="AZ48" i="6"/>
  <c r="AZ49" i="6"/>
  <c r="AZ50" i="6"/>
  <c r="AZ51" i="6"/>
  <c r="AZ52" i="6"/>
  <c r="AZ53" i="6"/>
  <c r="AZ54" i="6"/>
  <c r="AZ55" i="6"/>
  <c r="AZ56" i="6"/>
  <c r="AZ57" i="6"/>
  <c r="AZ58" i="6"/>
  <c r="AZ59" i="6"/>
  <c r="AZ60" i="6"/>
  <c r="AZ61" i="6"/>
  <c r="AZ62" i="6"/>
  <c r="AZ63" i="6"/>
  <c r="AZ64" i="6"/>
  <c r="AZ65" i="6"/>
  <c r="AZ66" i="6"/>
  <c r="AZ67" i="6"/>
  <c r="AZ68" i="6"/>
  <c r="AZ69" i="6"/>
  <c r="AZ70" i="6"/>
  <c r="AZ71" i="6"/>
  <c r="AZ72" i="6"/>
  <c r="AZ73" i="6"/>
  <c r="AZ74" i="6"/>
  <c r="AZ75" i="6"/>
  <c r="AZ76" i="6"/>
  <c r="AZ77" i="6"/>
  <c r="AZ78" i="6"/>
  <c r="AZ79" i="6"/>
  <c r="AZ80" i="6"/>
  <c r="AZ81" i="6"/>
  <c r="AZ82" i="6"/>
  <c r="AZ83" i="6"/>
  <c r="AZ84" i="6"/>
  <c r="AZ85" i="6"/>
  <c r="AZ86" i="6"/>
  <c r="AZ87" i="6"/>
  <c r="AZ88" i="6"/>
  <c r="AZ89" i="6"/>
  <c r="AZ90" i="6"/>
  <c r="AZ91" i="6"/>
  <c r="AZ92" i="6"/>
  <c r="AZ93" i="6"/>
  <c r="AZ94" i="6"/>
  <c r="AZ95" i="6"/>
  <c r="AZ96" i="6"/>
  <c r="AZ97" i="6"/>
  <c r="AZ98" i="6"/>
  <c r="AZ99" i="6"/>
  <c r="AZ100" i="6"/>
  <c r="AZ101" i="6"/>
  <c r="AZ102" i="6"/>
  <c r="AZ103" i="6"/>
  <c r="AZ104" i="6"/>
  <c r="AZ105" i="6"/>
  <c r="AZ106" i="6"/>
  <c r="AZ107" i="6"/>
  <c r="AZ108" i="6"/>
  <c r="AZ109" i="6"/>
  <c r="AZ110" i="6"/>
  <c r="AZ111" i="6"/>
  <c r="AZ112" i="6"/>
  <c r="AZ113" i="6"/>
  <c r="AZ114" i="6"/>
  <c r="AZ115" i="6"/>
  <c r="AZ116" i="6"/>
  <c r="AZ117" i="6"/>
  <c r="AZ118" i="6"/>
  <c r="AZ119" i="6"/>
  <c r="AZ120" i="6"/>
  <c r="AZ121" i="6"/>
  <c r="AZ122" i="6"/>
  <c r="AZ123" i="6"/>
  <c r="AZ124" i="6"/>
  <c r="AZ125" i="6"/>
  <c r="AZ126" i="6"/>
  <c r="AZ127" i="6"/>
  <c r="AZ128" i="6"/>
  <c r="AZ129" i="6"/>
  <c r="AZ130" i="6"/>
  <c r="AZ131" i="6"/>
  <c r="AZ132" i="6"/>
  <c r="AZ133" i="6"/>
  <c r="AZ134" i="6"/>
  <c r="AZ135" i="6"/>
  <c r="AZ136" i="6"/>
  <c r="AZ137" i="6"/>
  <c r="AZ138" i="6"/>
  <c r="AZ139" i="6"/>
  <c r="AZ140" i="6"/>
  <c r="AZ141" i="6"/>
  <c r="AZ142" i="6"/>
  <c r="AZ143" i="6"/>
  <c r="AZ144" i="6"/>
  <c r="AZ145" i="6"/>
  <c r="AZ146" i="6"/>
  <c r="AZ147" i="6"/>
  <c r="AZ148" i="6"/>
  <c r="AZ149" i="6"/>
  <c r="AZ150" i="6"/>
  <c r="AZ151" i="6"/>
  <c r="AZ152" i="6"/>
  <c r="AZ153" i="6"/>
  <c r="AZ154" i="6"/>
  <c r="AZ155" i="6"/>
  <c r="AZ156" i="6"/>
  <c r="AZ157" i="6"/>
  <c r="AZ158" i="6"/>
  <c r="AZ159" i="6"/>
  <c r="AZ160" i="6"/>
  <c r="AZ161" i="6"/>
  <c r="AZ162" i="6"/>
  <c r="AZ163" i="6"/>
  <c r="AZ164" i="6"/>
  <c r="AZ165" i="6"/>
  <c r="AZ166" i="6"/>
  <c r="AZ167" i="6"/>
  <c r="AZ168" i="6"/>
  <c r="AZ169" i="6"/>
  <c r="AZ170" i="6"/>
  <c r="AZ171" i="6"/>
  <c r="AZ172" i="6"/>
  <c r="AZ173" i="6"/>
  <c r="AZ174" i="6"/>
  <c r="AZ175" i="6"/>
  <c r="AZ176" i="6"/>
  <c r="AZ177" i="6"/>
  <c r="AZ178" i="6"/>
  <c r="AZ179" i="6"/>
  <c r="AZ180" i="6"/>
  <c r="AZ181" i="6"/>
  <c r="AZ182" i="6"/>
  <c r="AZ183" i="6"/>
  <c r="AZ184" i="6"/>
  <c r="AZ185" i="6"/>
  <c r="AZ186" i="6"/>
  <c r="AZ187" i="6"/>
  <c r="AZ188" i="6"/>
  <c r="AZ189" i="6"/>
  <c r="AZ190" i="6"/>
  <c r="AZ191" i="6"/>
  <c r="AZ192" i="6"/>
  <c r="AZ193" i="6"/>
  <c r="AZ194" i="6"/>
  <c r="AZ195" i="6"/>
  <c r="AZ196" i="6"/>
  <c r="AZ197" i="6"/>
  <c r="AZ198" i="6"/>
  <c r="AZ199" i="6"/>
  <c r="AZ200" i="6"/>
  <c r="AZ201" i="6"/>
  <c r="AZ202" i="6"/>
  <c r="AZ203" i="6"/>
  <c r="AZ204" i="6"/>
  <c r="AZ205" i="6"/>
  <c r="AZ206" i="6"/>
  <c r="AZ207" i="6"/>
  <c r="AZ208" i="6"/>
  <c r="AZ209" i="6"/>
  <c r="AZ210" i="6"/>
  <c r="AZ211" i="6"/>
  <c r="AZ212" i="6"/>
  <c r="AZ213" i="6"/>
  <c r="AZ214" i="6"/>
  <c r="AZ215" i="6"/>
  <c r="AZ216" i="6"/>
  <c r="AZ217" i="6"/>
  <c r="AZ218" i="6"/>
  <c r="AZ219" i="6"/>
  <c r="AZ220" i="6"/>
  <c r="AZ221" i="6"/>
  <c r="AZ222" i="6"/>
  <c r="AZ223" i="6"/>
  <c r="AZ224" i="6"/>
  <c r="AZ225" i="6"/>
  <c r="AZ226" i="6"/>
  <c r="AZ227" i="6"/>
  <c r="AZ228" i="6"/>
  <c r="AZ229" i="6"/>
  <c r="AZ230" i="6"/>
  <c r="AZ231" i="6"/>
  <c r="AZ232" i="6"/>
  <c r="AZ233" i="6"/>
  <c r="AZ234" i="6"/>
  <c r="AZ235" i="6"/>
  <c r="AZ236" i="6"/>
  <c r="AZ237" i="6"/>
  <c r="AZ238" i="6"/>
  <c r="AZ239" i="6"/>
  <c r="AZ240" i="6"/>
  <c r="AZ241" i="6"/>
  <c r="AZ242" i="6"/>
  <c r="AZ243" i="6"/>
  <c r="AZ244" i="6"/>
  <c r="AZ245" i="6"/>
  <c r="AZ246" i="6"/>
  <c r="AZ247" i="6"/>
  <c r="AZ248" i="6"/>
  <c r="AZ249" i="6"/>
  <c r="AZ250" i="6"/>
  <c r="AZ251" i="6"/>
  <c r="AZ252" i="6"/>
  <c r="AZ253" i="6"/>
  <c r="AZ254" i="6"/>
  <c r="AZ255" i="6"/>
  <c r="AZ256" i="6"/>
  <c r="AZ257" i="6"/>
  <c r="AZ258" i="6"/>
  <c r="AZ259" i="6"/>
  <c r="AZ260" i="6"/>
  <c r="AZ261" i="6"/>
  <c r="AZ262" i="6"/>
  <c r="AZ263" i="6"/>
  <c r="AZ264" i="6"/>
  <c r="AZ265" i="6"/>
  <c r="AZ266" i="6"/>
  <c r="AZ267" i="6"/>
  <c r="AZ268" i="6"/>
  <c r="AZ269" i="6"/>
  <c r="AZ270" i="6"/>
  <c r="AZ271" i="6"/>
  <c r="AZ272" i="6"/>
  <c r="AZ273" i="6"/>
  <c r="AZ274" i="6"/>
  <c r="AZ275" i="6"/>
  <c r="AZ276" i="6"/>
  <c r="AZ277" i="6"/>
  <c r="AZ278" i="6"/>
  <c r="AZ279" i="6"/>
  <c r="AZ280" i="6"/>
  <c r="AZ281" i="6"/>
  <c r="AZ282" i="6"/>
  <c r="AZ283" i="6"/>
  <c r="AZ284" i="6"/>
  <c r="AZ285" i="6"/>
  <c r="AZ286" i="6"/>
  <c r="AZ287" i="6"/>
  <c r="AZ288" i="6"/>
  <c r="AZ289" i="6"/>
  <c r="AZ290" i="6"/>
  <c r="AZ291" i="6"/>
  <c r="AZ292" i="6"/>
  <c r="AZ293" i="6"/>
  <c r="AZ294" i="6"/>
  <c r="AZ295" i="6"/>
  <c r="AZ296" i="6"/>
  <c r="AZ297" i="6"/>
  <c r="AZ298" i="6"/>
  <c r="AZ299" i="6"/>
  <c r="AZ300" i="6"/>
  <c r="AZ301" i="6"/>
  <c r="AZ302" i="6"/>
  <c r="AZ303" i="6"/>
  <c r="AZ304" i="6"/>
  <c r="AZ305" i="6"/>
  <c r="AZ306" i="6"/>
  <c r="AZ307" i="6"/>
  <c r="AZ308" i="6"/>
  <c r="AZ309" i="6"/>
  <c r="AZ310" i="6"/>
  <c r="AZ311" i="6"/>
  <c r="AZ312" i="6"/>
  <c r="AZ313" i="6"/>
  <c r="AZ314" i="6"/>
  <c r="AZ315" i="6"/>
  <c r="AZ316" i="6"/>
  <c r="AZ317" i="6"/>
  <c r="AZ318" i="6"/>
  <c r="AZ319" i="6"/>
  <c r="AZ320" i="6"/>
  <c r="AZ321" i="6"/>
  <c r="AZ322" i="6"/>
  <c r="AZ323" i="6"/>
  <c r="AZ324" i="6"/>
  <c r="AZ325" i="6"/>
  <c r="AZ326" i="6"/>
  <c r="AZ327" i="6"/>
  <c r="AZ328" i="6"/>
  <c r="AZ329" i="6"/>
  <c r="AZ330" i="6"/>
  <c r="AZ331" i="6"/>
  <c r="AZ332" i="6"/>
  <c r="AZ333" i="6"/>
  <c r="AZ334" i="6"/>
  <c r="AZ335" i="6"/>
  <c r="AZ336" i="6"/>
  <c r="AZ337" i="6"/>
  <c r="AZ338" i="6"/>
  <c r="AZ339" i="6"/>
  <c r="AZ340" i="6"/>
  <c r="AZ341" i="6"/>
  <c r="AZ342" i="6"/>
  <c r="AZ343" i="6"/>
  <c r="AZ344" i="6"/>
  <c r="AZ345" i="6"/>
  <c r="AZ346" i="6"/>
  <c r="AZ347" i="6"/>
  <c r="AZ348" i="6"/>
  <c r="AZ349" i="6"/>
  <c r="AZ350" i="6"/>
  <c r="AZ351" i="6"/>
  <c r="AZ352" i="6"/>
  <c r="AZ353" i="6"/>
  <c r="AZ354" i="6"/>
  <c r="AZ355" i="6"/>
  <c r="AZ356" i="6"/>
  <c r="AZ357" i="6"/>
  <c r="AZ358" i="6"/>
  <c r="AZ359" i="6"/>
  <c r="AZ360" i="6"/>
  <c r="AZ361" i="6"/>
  <c r="AZ362" i="6"/>
  <c r="AZ363" i="6"/>
  <c r="AZ364" i="6"/>
  <c r="AZ365" i="6"/>
  <c r="AZ366" i="6"/>
  <c r="AZ367" i="6"/>
  <c r="AZ368" i="6"/>
  <c r="AZ369" i="6"/>
  <c r="AZ370" i="6"/>
  <c r="AZ371" i="6"/>
  <c r="AZ372" i="6"/>
  <c r="AZ373" i="6"/>
  <c r="AZ374" i="6"/>
  <c r="AZ375" i="6"/>
  <c r="AZ376" i="6"/>
  <c r="AZ377" i="6"/>
  <c r="AZ378" i="6"/>
  <c r="AZ379" i="6"/>
  <c r="AZ380" i="6"/>
  <c r="AZ381" i="6"/>
  <c r="AZ382" i="6"/>
  <c r="AZ383" i="6"/>
  <c r="AZ384" i="6"/>
  <c r="AZ385" i="6"/>
  <c r="AZ386" i="6"/>
  <c r="AZ387" i="6"/>
  <c r="AZ388" i="6"/>
  <c r="AZ389" i="6"/>
  <c r="AZ390" i="6"/>
  <c r="AZ391" i="6"/>
  <c r="AZ392" i="6"/>
  <c r="AZ393" i="6"/>
  <c r="AZ394" i="6"/>
  <c r="AZ395" i="6"/>
  <c r="AZ396" i="6"/>
  <c r="AZ397" i="6"/>
  <c r="AZ398" i="6"/>
  <c r="AZ399" i="6"/>
  <c r="AZ400" i="6"/>
  <c r="AZ401" i="6"/>
  <c r="AZ402" i="6"/>
  <c r="AZ403" i="6"/>
  <c r="AZ404" i="6"/>
  <c r="AZ405" i="6"/>
  <c r="AZ406" i="6"/>
  <c r="AZ407" i="6"/>
  <c r="AZ408" i="6"/>
  <c r="AZ409" i="6"/>
  <c r="AZ410" i="6"/>
  <c r="AZ411" i="6"/>
  <c r="AZ412" i="6"/>
  <c r="AZ413" i="6"/>
  <c r="AZ414" i="6"/>
  <c r="AZ415" i="6"/>
  <c r="AZ416" i="6"/>
  <c r="AZ417" i="6"/>
  <c r="AZ418" i="6"/>
  <c r="AZ419" i="6"/>
  <c r="AZ420" i="6"/>
  <c r="AZ421" i="6"/>
  <c r="AZ422" i="6"/>
  <c r="AZ423" i="6"/>
  <c r="AZ424" i="6"/>
  <c r="AZ425" i="6"/>
  <c r="AZ426" i="6"/>
  <c r="AZ427" i="6"/>
  <c r="AZ428" i="6"/>
  <c r="AZ429" i="6"/>
  <c r="AZ430" i="6"/>
  <c r="AZ431" i="6"/>
  <c r="AZ432" i="6"/>
  <c r="AZ433" i="6"/>
  <c r="AZ434" i="6"/>
  <c r="AZ435" i="6"/>
  <c r="AZ436" i="6"/>
  <c r="AZ437" i="6"/>
  <c r="AZ438" i="6"/>
  <c r="AZ439" i="6"/>
  <c r="AZ440" i="6"/>
  <c r="AZ441" i="6"/>
  <c r="AZ442" i="6"/>
  <c r="AZ443" i="6"/>
  <c r="AZ444" i="6"/>
  <c r="AZ445" i="6"/>
  <c r="AZ446" i="6"/>
  <c r="AZ447" i="6"/>
  <c r="AZ448" i="6"/>
  <c r="AZ449" i="6"/>
  <c r="AZ450" i="6"/>
  <c r="AZ451" i="6"/>
  <c r="AZ452" i="6"/>
  <c r="AZ453" i="6"/>
  <c r="AZ454" i="6"/>
  <c r="AZ455" i="6"/>
  <c r="AZ456" i="6"/>
  <c r="AZ457" i="6"/>
  <c r="AZ458" i="6"/>
  <c r="AZ459" i="6"/>
  <c r="AZ460" i="6"/>
  <c r="AZ461" i="6"/>
  <c r="AZ462" i="6"/>
  <c r="AZ463" i="6"/>
  <c r="AZ464" i="6"/>
  <c r="AZ465" i="6"/>
  <c r="AZ466" i="6"/>
  <c r="AZ467" i="6"/>
  <c r="AZ468" i="6"/>
  <c r="AZ469" i="6"/>
  <c r="AZ470" i="6"/>
  <c r="AZ471" i="6"/>
  <c r="AZ472" i="6"/>
  <c r="AZ473" i="6"/>
  <c r="AZ474" i="6"/>
  <c r="AZ475" i="6"/>
  <c r="AZ476" i="6"/>
  <c r="AZ477" i="6"/>
  <c r="AZ478" i="6"/>
  <c r="AZ479" i="6"/>
  <c r="AZ480" i="6"/>
  <c r="AZ481" i="6"/>
  <c r="AZ482" i="6"/>
  <c r="AZ483" i="6"/>
  <c r="AZ484" i="6"/>
  <c r="AZ485" i="6"/>
  <c r="AZ486" i="6"/>
  <c r="AZ487" i="6"/>
  <c r="AZ488" i="6"/>
  <c r="AZ489" i="6"/>
  <c r="AZ490" i="6"/>
  <c r="AZ491" i="6"/>
  <c r="AZ492" i="6"/>
  <c r="AZ493" i="6"/>
  <c r="AZ494" i="6"/>
  <c r="AZ495" i="6"/>
  <c r="AZ496" i="6"/>
  <c r="AZ497" i="6"/>
  <c r="AZ498" i="6"/>
  <c r="AZ499" i="6"/>
  <c r="AZ500" i="6"/>
  <c r="AZ501" i="6"/>
  <c r="AZ502" i="6"/>
  <c r="AZ503" i="6"/>
  <c r="AZ504" i="6"/>
  <c r="AZ505" i="6"/>
  <c r="AZ506" i="6"/>
  <c r="AZ507" i="6"/>
  <c r="AZ508" i="6"/>
  <c r="AZ509" i="6"/>
  <c r="AZ510" i="6"/>
  <c r="AZ511" i="6"/>
  <c r="AZ512" i="6"/>
  <c r="AZ513" i="6"/>
  <c r="AZ514" i="6"/>
  <c r="AZ515" i="6"/>
  <c r="AZ516" i="6"/>
  <c r="AZ517" i="6"/>
  <c r="AZ518" i="6"/>
  <c r="AZ519" i="6"/>
  <c r="AZ520" i="6"/>
  <c r="AZ521" i="6"/>
  <c r="AZ522" i="6"/>
  <c r="AZ523" i="6"/>
  <c r="AZ524" i="6"/>
  <c r="AZ525" i="6"/>
  <c r="AZ526" i="6"/>
  <c r="AZ527" i="6"/>
  <c r="AZ528" i="6"/>
  <c r="AZ529" i="6"/>
  <c r="AZ530" i="6"/>
  <c r="AZ531" i="6"/>
  <c r="AZ532" i="6"/>
  <c r="AZ533" i="6"/>
  <c r="AZ534" i="6"/>
  <c r="AZ535" i="6"/>
  <c r="AZ536" i="6"/>
  <c r="AZ537" i="6"/>
  <c r="AZ538" i="6"/>
  <c r="AZ539" i="6"/>
  <c r="AZ540" i="6"/>
  <c r="AZ541" i="6"/>
  <c r="AZ542" i="6"/>
  <c r="AZ543" i="6"/>
  <c r="AZ544" i="6"/>
  <c r="AZ545" i="6"/>
  <c r="AZ546" i="6"/>
  <c r="AZ547" i="6"/>
  <c r="AZ548" i="6"/>
  <c r="AZ549" i="6"/>
  <c r="AZ550" i="6"/>
  <c r="AZ551" i="6"/>
  <c r="AZ552" i="6"/>
  <c r="AZ553" i="6"/>
  <c r="AZ554" i="6"/>
  <c r="AZ555" i="6"/>
  <c r="AZ556" i="6"/>
  <c r="AZ557" i="6"/>
  <c r="AZ558" i="6"/>
  <c r="AZ559" i="6"/>
  <c r="AZ560" i="6"/>
  <c r="AZ561" i="6"/>
  <c r="AZ562" i="6"/>
  <c r="AZ563" i="6"/>
  <c r="AZ564" i="6"/>
  <c r="AZ565" i="6"/>
  <c r="AZ566" i="6"/>
  <c r="AZ567" i="6"/>
  <c r="AZ568" i="6"/>
  <c r="AZ569" i="6"/>
  <c r="AZ570" i="6"/>
  <c r="AZ571" i="6"/>
  <c r="AZ572" i="6"/>
  <c r="AZ573" i="6"/>
  <c r="AZ574" i="6"/>
  <c r="AZ575" i="6"/>
  <c r="AZ576" i="6"/>
  <c r="AZ577" i="6"/>
  <c r="AZ578" i="6"/>
  <c r="AZ579" i="6"/>
  <c r="AZ580" i="6"/>
  <c r="AZ581" i="6"/>
  <c r="AZ582" i="6"/>
  <c r="AZ583" i="6"/>
  <c r="AZ584" i="6"/>
  <c r="AZ585" i="6"/>
  <c r="AZ586" i="6"/>
  <c r="AZ587" i="6"/>
  <c r="AZ588" i="6"/>
  <c r="AZ589" i="6"/>
  <c r="AZ590" i="6"/>
  <c r="AZ591" i="6"/>
  <c r="AZ592" i="6"/>
  <c r="AZ593" i="6"/>
  <c r="AZ594" i="6"/>
  <c r="AZ595" i="6"/>
  <c r="AZ596" i="6"/>
  <c r="AZ597" i="6"/>
  <c r="AZ598" i="6"/>
  <c r="AZ599" i="6"/>
  <c r="AZ600" i="6"/>
  <c r="AZ601" i="6"/>
  <c r="AZ602" i="6"/>
  <c r="AZ603" i="6"/>
  <c r="AZ604" i="6"/>
  <c r="AZ605" i="6"/>
  <c r="AZ606" i="6"/>
  <c r="AZ607" i="6"/>
  <c r="AZ608" i="6"/>
  <c r="AZ609" i="6"/>
  <c r="AZ610" i="6"/>
  <c r="AZ611" i="6"/>
  <c r="AZ612" i="6"/>
  <c r="AZ613" i="6"/>
  <c r="AZ614" i="6"/>
  <c r="AZ615" i="6"/>
  <c r="AZ616" i="6"/>
  <c r="AZ617" i="6"/>
  <c r="AZ618" i="6"/>
  <c r="AZ619" i="6"/>
  <c r="AZ620" i="6"/>
  <c r="AZ621" i="6"/>
  <c r="AZ622" i="6"/>
  <c r="AZ623" i="6"/>
  <c r="AZ624" i="6"/>
  <c r="AZ625" i="6"/>
  <c r="AZ626" i="6"/>
  <c r="AZ627" i="6"/>
  <c r="AZ628" i="6"/>
  <c r="AZ629" i="6"/>
  <c r="AZ630" i="6"/>
  <c r="AZ631" i="6"/>
  <c r="AZ632" i="6"/>
  <c r="AZ633" i="6"/>
  <c r="AZ634" i="6"/>
  <c r="AZ635" i="6"/>
  <c r="AZ636" i="6"/>
  <c r="AZ637" i="6"/>
  <c r="AZ638" i="6"/>
  <c r="AZ639" i="6"/>
  <c r="AZ640" i="6"/>
  <c r="AZ641" i="6"/>
  <c r="AZ642" i="6"/>
  <c r="AZ643" i="6"/>
  <c r="AZ644" i="6"/>
  <c r="AZ645" i="6"/>
  <c r="AZ646" i="6"/>
  <c r="AZ647" i="6"/>
  <c r="AZ648" i="6"/>
  <c r="AZ649" i="6"/>
  <c r="AZ650" i="6"/>
  <c r="AZ651" i="6"/>
  <c r="AZ652" i="6"/>
  <c r="AZ653" i="6"/>
  <c r="AZ654" i="6"/>
  <c r="AZ655" i="6"/>
  <c r="AZ656" i="6"/>
  <c r="AZ657" i="6"/>
  <c r="AZ658" i="6"/>
  <c r="AZ659" i="6"/>
  <c r="AZ660" i="6"/>
  <c r="AZ661" i="6"/>
  <c r="AZ662" i="6"/>
  <c r="AZ663" i="6"/>
  <c r="AZ664" i="6"/>
  <c r="AZ665" i="6"/>
  <c r="AZ666" i="6"/>
  <c r="AZ667" i="6"/>
  <c r="AZ668" i="6"/>
  <c r="AZ669" i="6"/>
  <c r="AZ670" i="6"/>
  <c r="AZ671" i="6"/>
  <c r="AZ672" i="6"/>
  <c r="AZ673" i="6"/>
  <c r="AZ674" i="6"/>
  <c r="AZ675" i="6"/>
  <c r="AZ676" i="6"/>
  <c r="AZ677" i="6"/>
  <c r="AZ678" i="6"/>
  <c r="AZ679" i="6"/>
  <c r="AZ680" i="6"/>
  <c r="AZ681" i="6"/>
  <c r="AZ682" i="6"/>
  <c r="AZ683" i="6"/>
  <c r="AZ684" i="6"/>
  <c r="AZ685" i="6"/>
  <c r="AZ686" i="6"/>
  <c r="AZ687" i="6"/>
  <c r="AZ688" i="6"/>
  <c r="AZ689" i="6"/>
  <c r="AZ690" i="6"/>
  <c r="AZ691" i="6"/>
  <c r="AZ692" i="6"/>
  <c r="AZ693" i="6"/>
  <c r="AZ694" i="6"/>
  <c r="AZ695" i="6"/>
  <c r="AZ696" i="6"/>
  <c r="AZ697" i="6"/>
  <c r="AZ698" i="6"/>
  <c r="H5" i="5"/>
  <c r="I5" i="5"/>
  <c r="H6" i="5"/>
  <c r="I6" i="5"/>
  <c r="H7" i="5"/>
  <c r="I7" i="5"/>
  <c r="H8" i="5"/>
  <c r="I8" i="5"/>
  <c r="H9" i="5"/>
  <c r="I9" i="5"/>
  <c r="H10" i="5"/>
  <c r="I10" i="5"/>
  <c r="H11" i="5"/>
  <c r="I11" i="5"/>
  <c r="H12" i="5"/>
  <c r="I12" i="5"/>
  <c r="H13" i="5"/>
  <c r="I13" i="5"/>
  <c r="H14" i="5"/>
  <c r="I14" i="5"/>
  <c r="H15" i="5"/>
  <c r="I15" i="5"/>
  <c r="H16" i="5"/>
  <c r="I16" i="5"/>
  <c r="H17" i="5"/>
  <c r="I17" i="5"/>
  <c r="H18" i="5"/>
  <c r="I18" i="5"/>
  <c r="H19" i="5"/>
  <c r="I19" i="5"/>
  <c r="H20" i="5"/>
  <c r="I20" i="5"/>
  <c r="H21" i="5"/>
  <c r="I21" i="5"/>
  <c r="H22" i="5"/>
  <c r="I22" i="5"/>
  <c r="H23" i="5"/>
  <c r="I23" i="5"/>
  <c r="H24" i="5"/>
  <c r="I24" i="5"/>
  <c r="H25" i="5"/>
  <c r="I25" i="5"/>
  <c r="H26" i="5"/>
  <c r="I26" i="5"/>
  <c r="H27" i="5"/>
  <c r="I27" i="5"/>
  <c r="H28" i="5"/>
  <c r="I28" i="5"/>
  <c r="H29" i="5"/>
  <c r="I29" i="5"/>
  <c r="H30" i="5"/>
  <c r="I30" i="5"/>
  <c r="H31" i="5"/>
  <c r="I31" i="5"/>
  <c r="H32" i="5"/>
  <c r="I32" i="5"/>
  <c r="H33" i="5"/>
  <c r="I33" i="5"/>
  <c r="H34" i="5"/>
  <c r="I34" i="5"/>
  <c r="H35" i="5"/>
  <c r="I35" i="5"/>
  <c r="H36" i="5"/>
  <c r="I36" i="5"/>
  <c r="H37" i="5"/>
  <c r="I37" i="5"/>
  <c r="H38" i="5"/>
  <c r="I38" i="5"/>
  <c r="H39" i="5"/>
  <c r="I39" i="5"/>
  <c r="H40" i="5"/>
  <c r="I40" i="5"/>
  <c r="H41" i="5"/>
  <c r="I41" i="5"/>
  <c r="H42" i="5"/>
  <c r="I42" i="5"/>
  <c r="H43" i="5"/>
  <c r="I43" i="5"/>
  <c r="H44" i="5"/>
  <c r="I44" i="5"/>
  <c r="H45" i="5"/>
  <c r="I45" i="5"/>
  <c r="H46" i="5"/>
  <c r="I46" i="5"/>
  <c r="H47" i="5"/>
  <c r="I47" i="5"/>
  <c r="H48" i="5"/>
  <c r="I48" i="5"/>
  <c r="H49" i="5"/>
  <c r="I49" i="5"/>
  <c r="H50" i="5"/>
  <c r="I50" i="5"/>
  <c r="H51" i="5"/>
  <c r="I51" i="5"/>
  <c r="H52" i="5"/>
  <c r="I52" i="5"/>
  <c r="H53" i="5"/>
  <c r="I53" i="5"/>
  <c r="H54" i="5"/>
  <c r="I54" i="5"/>
  <c r="H55" i="5"/>
  <c r="I55" i="5"/>
  <c r="H56" i="5"/>
  <c r="I56" i="5"/>
  <c r="H57" i="5"/>
  <c r="I57" i="5"/>
  <c r="H58" i="5"/>
  <c r="I58" i="5"/>
  <c r="H59" i="5"/>
  <c r="I59" i="5"/>
  <c r="H60" i="5"/>
  <c r="I60" i="5"/>
  <c r="H61" i="5"/>
  <c r="I61" i="5"/>
  <c r="H4" i="5"/>
  <c r="I4" i="5"/>
  <c r="L4" i="5"/>
  <c r="N29" i="5"/>
  <c r="N30" i="5"/>
  <c r="N31" i="5"/>
  <c r="N43" i="5"/>
  <c r="N44" i="5"/>
  <c r="N45" i="5"/>
  <c r="N57" i="5"/>
  <c r="N58" i="5"/>
  <c r="N59" i="5"/>
  <c r="N70" i="5"/>
  <c r="N71" i="5"/>
  <c r="N72" i="5"/>
  <c r="N84" i="5"/>
  <c r="N85" i="5"/>
  <c r="N86" i="5"/>
  <c r="N97" i="5"/>
  <c r="N98" i="5"/>
  <c r="N99" i="5"/>
  <c r="N111" i="5"/>
  <c r="N112" i="5"/>
  <c r="N113" i="5"/>
  <c r="N125" i="5"/>
  <c r="N126" i="5"/>
  <c r="N127" i="5"/>
  <c r="N135" i="5"/>
  <c r="N136" i="5"/>
  <c r="N137" i="5"/>
  <c r="N143" i="5"/>
  <c r="N144" i="5"/>
  <c r="N145" i="5"/>
  <c r="N149" i="5"/>
  <c r="N150" i="5"/>
  <c r="N151" i="5"/>
  <c r="N164" i="5"/>
  <c r="N165" i="5"/>
  <c r="N166" i="5"/>
  <c r="N179" i="5"/>
  <c r="N180" i="5"/>
  <c r="N181" i="5"/>
  <c r="N194" i="5"/>
  <c r="N195" i="5"/>
  <c r="N196" i="5"/>
  <c r="N209" i="5"/>
  <c r="N210" i="5"/>
  <c r="N211" i="5"/>
  <c r="N224" i="5"/>
  <c r="N225" i="5"/>
  <c r="N226" i="5"/>
  <c r="N239" i="5"/>
  <c r="N240" i="5"/>
  <c r="N241" i="5"/>
  <c r="N254" i="5"/>
  <c r="N255" i="5"/>
  <c r="N256" i="5"/>
  <c r="N270" i="5"/>
  <c r="N271" i="5"/>
  <c r="N272" i="5"/>
  <c r="N288" i="5"/>
  <c r="N289" i="5"/>
  <c r="N290" i="5"/>
  <c r="N296" i="5"/>
  <c r="N297" i="5"/>
  <c r="N298" i="5"/>
  <c r="N311" i="5"/>
  <c r="N312" i="5"/>
  <c r="N313" i="5"/>
  <c r="N326" i="5"/>
  <c r="N327" i="5"/>
  <c r="N328" i="5"/>
  <c r="N341" i="5"/>
  <c r="N342" i="5"/>
  <c r="N343" i="5"/>
  <c r="N345" i="5"/>
  <c r="N346" i="5"/>
  <c r="N347" i="5"/>
  <c r="N356" i="5"/>
  <c r="N357" i="5"/>
  <c r="N358" i="5"/>
  <c r="N364" i="5"/>
  <c r="N365" i="5"/>
  <c r="N366" i="5"/>
  <c r="N377" i="5"/>
  <c r="N378" i="5"/>
  <c r="N379" i="5"/>
  <c r="N389" i="5"/>
  <c r="N390" i="5"/>
  <c r="N391" i="5"/>
  <c r="N397" i="5"/>
  <c r="N398" i="5"/>
  <c r="N399" i="5"/>
  <c r="N409" i="5"/>
  <c r="N410" i="5"/>
  <c r="N411" i="5"/>
  <c r="N416" i="5"/>
  <c r="N417" i="5"/>
  <c r="N418" i="5"/>
  <c r="N431" i="5"/>
  <c r="N432" i="5"/>
  <c r="N433" i="5"/>
  <c r="N442" i="5"/>
  <c r="N443" i="5"/>
  <c r="N444" i="5"/>
  <c r="N447" i="5"/>
  <c r="N448" i="5"/>
  <c r="N449" i="5"/>
  <c r="N451" i="5"/>
  <c r="N452" i="5"/>
  <c r="N453" i="5"/>
  <c r="N466" i="5"/>
  <c r="N467" i="5"/>
  <c r="N468" i="5"/>
  <c r="N479" i="5"/>
  <c r="N480" i="5"/>
  <c r="N481" i="5"/>
  <c r="N495" i="5"/>
  <c r="N496" i="5"/>
  <c r="N497" i="5"/>
  <c r="N508" i="5"/>
  <c r="N509" i="5"/>
  <c r="N510" i="5"/>
  <c r="N520" i="5"/>
  <c r="N521" i="5"/>
  <c r="N522" i="5"/>
  <c r="N530" i="5"/>
  <c r="N531" i="5"/>
  <c r="N532" i="5"/>
  <c r="N542" i="5"/>
  <c r="N543" i="5"/>
  <c r="N544" i="5"/>
  <c r="N554" i="5"/>
  <c r="N555" i="5"/>
  <c r="N556" i="5"/>
  <c r="N566" i="5"/>
  <c r="N567" i="5"/>
  <c r="N568" i="5"/>
  <c r="N583" i="5"/>
  <c r="N584" i="5"/>
  <c r="N585" i="5"/>
  <c r="N600" i="5"/>
  <c r="N601" i="5"/>
  <c r="N602" i="5"/>
  <c r="N615" i="5"/>
  <c r="N616" i="5"/>
  <c r="N617" i="5"/>
  <c r="N630" i="5"/>
  <c r="N631" i="5"/>
  <c r="N632" i="5"/>
  <c r="N645" i="5"/>
  <c r="N646" i="5"/>
  <c r="N647" i="5"/>
  <c r="N660" i="5"/>
  <c r="N661" i="5"/>
  <c r="N662" i="5"/>
  <c r="N675" i="5"/>
  <c r="N676" i="5"/>
  <c r="N677" i="5"/>
  <c r="N692" i="5"/>
  <c r="N693" i="5"/>
  <c r="N694" i="5"/>
  <c r="N709" i="5"/>
  <c r="N710" i="5"/>
  <c r="N711" i="5"/>
  <c r="N713" i="5"/>
  <c r="N714" i="5"/>
  <c r="N715" i="5"/>
  <c r="N716" i="5"/>
  <c r="N3" i="5"/>
  <c r="N4" i="5"/>
  <c r="N5" i="5"/>
  <c r="N16" i="5"/>
  <c r="N17" i="5"/>
  <c r="N18" i="5"/>
  <c r="N1" i="5"/>
  <c r="BB196" i="6"/>
  <c r="BB462" i="6"/>
  <c r="BB728" i="6"/>
  <c r="BB263" i="6"/>
  <c r="BB553" i="6"/>
  <c r="BA88" i="6"/>
  <c r="BA354" i="6"/>
  <c r="BA620" i="6"/>
  <c r="BA155" i="6"/>
  <c r="BA445" i="6"/>
  <c r="BB507" i="6"/>
  <c r="BB42" i="6"/>
  <c r="BB308" i="6"/>
  <c r="BB574" i="6"/>
  <c r="BB133" i="6"/>
  <c r="BA399" i="6"/>
  <c r="BA665" i="6"/>
  <c r="BA200" i="6"/>
  <c r="BA466" i="6"/>
  <c r="BA25" i="6"/>
  <c r="BB87" i="6"/>
  <c r="BB353" i="6"/>
  <c r="BB619" i="6"/>
  <c r="BB154" i="6"/>
  <c r="BB432" i="6"/>
  <c r="BA710" i="6"/>
  <c r="BA245" i="6"/>
  <c r="BA511" i="6"/>
  <c r="BA46" i="6"/>
  <c r="BA324" i="6"/>
  <c r="BB398" i="6"/>
  <c r="BB664" i="6"/>
  <c r="BB199" i="6"/>
  <c r="BB465" i="6"/>
  <c r="BB12" i="6"/>
  <c r="BA290" i="6"/>
  <c r="BA556" i="6"/>
  <c r="BA91" i="6"/>
  <c r="BA357" i="6"/>
  <c r="BA623" i="6"/>
  <c r="BA349" i="6"/>
  <c r="BB244" i="6"/>
  <c r="BB510" i="6"/>
  <c r="BB45" i="6"/>
  <c r="BB311" i="6"/>
  <c r="BB601" i="6"/>
  <c r="BA136" i="6"/>
  <c r="BA402" i="6"/>
  <c r="BA668" i="6"/>
  <c r="BA203" i="6"/>
  <c r="BB123" i="6"/>
  <c r="BB389" i="6"/>
  <c r="BB655" i="6"/>
  <c r="BB190" i="6"/>
  <c r="BB468" i="6"/>
  <c r="BA15" i="6"/>
  <c r="BA281" i="6"/>
  <c r="BA547" i="6"/>
  <c r="BA82" i="6"/>
  <c r="BA360" i="6"/>
  <c r="BB434" i="6"/>
  <c r="BB700" i="6"/>
  <c r="BB235" i="6"/>
  <c r="BB501" i="6"/>
  <c r="BB48" i="6"/>
  <c r="BA326" i="6"/>
  <c r="BA592" i="6"/>
  <c r="BA127" i="6"/>
  <c r="BA393" i="6"/>
  <c r="BA659" i="6"/>
  <c r="BB338" i="6"/>
  <c r="BB435" i="6"/>
  <c r="BB701" i="6"/>
  <c r="BB236" i="6"/>
  <c r="BB502" i="6"/>
  <c r="BB61" i="6"/>
  <c r="BA327" i="6"/>
  <c r="BA593" i="6"/>
  <c r="BA128" i="6"/>
  <c r="BA394" i="6"/>
  <c r="BA672" i="6"/>
  <c r="BB15" i="6"/>
  <c r="BB281" i="6"/>
  <c r="BB547" i="6"/>
  <c r="BB82" i="6"/>
  <c r="BB360" i="6"/>
  <c r="BA638" i="6"/>
  <c r="BA173" i="6"/>
  <c r="BA439" i="6"/>
  <c r="BA705" i="6"/>
  <c r="BA252" i="6"/>
  <c r="BB27" i="6"/>
  <c r="BB293" i="6"/>
  <c r="BB559" i="6"/>
  <c r="BB94" i="6"/>
  <c r="BB372" i="6"/>
  <c r="BA650" i="6"/>
  <c r="BA185" i="6"/>
  <c r="BA451" i="6"/>
  <c r="BA717" i="6"/>
  <c r="BA264" i="6"/>
  <c r="BB494" i="6"/>
  <c r="BB29" i="6"/>
  <c r="BB295" i="6"/>
  <c r="BB561" i="6"/>
  <c r="BB108" i="6"/>
  <c r="BA386" i="6"/>
  <c r="BA652" i="6"/>
  <c r="BA187" i="6"/>
  <c r="BA453" i="6"/>
  <c r="BA719" i="6"/>
  <c r="BA635" i="6"/>
  <c r="BB384" i="6"/>
  <c r="BA662" i="6"/>
  <c r="BB438" i="6"/>
  <c r="BB582" i="6"/>
  <c r="BB726" i="6"/>
  <c r="BB139" i="6"/>
  <c r="BB549" i="6"/>
  <c r="BB240" i="6"/>
  <c r="BA219" i="6"/>
  <c r="BB74" i="6"/>
  <c r="BB218" i="6"/>
  <c r="BB484" i="6"/>
  <c r="BB19" i="6"/>
  <c r="BB285" i="6"/>
  <c r="BB551" i="6"/>
  <c r="BA110" i="6"/>
  <c r="BA376" i="6"/>
  <c r="BA642" i="6"/>
  <c r="BA177" i="6"/>
  <c r="BA443" i="6"/>
  <c r="BA601" i="6"/>
  <c r="BB64" i="6"/>
  <c r="BB330" i="6"/>
  <c r="BB596" i="6"/>
  <c r="BB131" i="6"/>
  <c r="BB421" i="6"/>
  <c r="BA687" i="6"/>
  <c r="BA222" i="6"/>
  <c r="BA488" i="6"/>
  <c r="BA23" i="6"/>
  <c r="BA313" i="6"/>
  <c r="BB375" i="6"/>
  <c r="BB641" i="6"/>
  <c r="BB176" i="6"/>
  <c r="BB442" i="6"/>
  <c r="BB720" i="6"/>
  <c r="BA267" i="6"/>
  <c r="BA533" i="6"/>
  <c r="BA68" i="6"/>
  <c r="BA334" i="6"/>
  <c r="BA612" i="6"/>
  <c r="BB686" i="6"/>
  <c r="BB221" i="6"/>
  <c r="BB487" i="6"/>
  <c r="BB22" i="6"/>
  <c r="BB300" i="6"/>
  <c r="BA578" i="6"/>
  <c r="BA113" i="6"/>
  <c r="BA379" i="6"/>
  <c r="BA645" i="6"/>
  <c r="BA192" i="6"/>
  <c r="BB266" i="6"/>
  <c r="BB532" i="6"/>
  <c r="BB67" i="6"/>
  <c r="BB333" i="6"/>
  <c r="BB599" i="6"/>
  <c r="BA158" i="6"/>
  <c r="BA424" i="6"/>
  <c r="BA690" i="6"/>
  <c r="BA225" i="6"/>
  <c r="BA60" i="6"/>
  <c r="BB411" i="6"/>
  <c r="BB677" i="6"/>
  <c r="BB212" i="6"/>
  <c r="BB478" i="6"/>
  <c r="BB37" i="6"/>
  <c r="BA303" i="6"/>
  <c r="BA569" i="6"/>
  <c r="BA104" i="6"/>
  <c r="BA370" i="6"/>
  <c r="BA648" i="6"/>
  <c r="BB722" i="6"/>
  <c r="BB257" i="6"/>
  <c r="BB523" i="6"/>
  <c r="BB58" i="6"/>
  <c r="BB336" i="6"/>
  <c r="BA614" i="6"/>
  <c r="BA149" i="6"/>
  <c r="BA415" i="6"/>
  <c r="BA681" i="6"/>
  <c r="BA228" i="6"/>
  <c r="BB460" i="6"/>
  <c r="BB723" i="6"/>
  <c r="BB258" i="6"/>
  <c r="BB524" i="6"/>
  <c r="BB59" i="6"/>
  <c r="BB349" i="6"/>
  <c r="BA615" i="6"/>
  <c r="BA150" i="6"/>
  <c r="BA416" i="6"/>
  <c r="BA682" i="6"/>
  <c r="BA241" i="6"/>
  <c r="BB303" i="6"/>
  <c r="BB569" i="6"/>
  <c r="BB104" i="6"/>
  <c r="BB370" i="6"/>
  <c r="BB648" i="6"/>
  <c r="BA195" i="6"/>
  <c r="BA461" i="6"/>
  <c r="BA727" i="6"/>
  <c r="BA262" i="6"/>
  <c r="BA540" i="6"/>
  <c r="BB315" i="6"/>
  <c r="BB581" i="6"/>
  <c r="BB116" i="6"/>
  <c r="BB382" i="6"/>
  <c r="BB660" i="6"/>
  <c r="BA207" i="6"/>
  <c r="BA473" i="6"/>
  <c r="BB362" i="6"/>
  <c r="BB628" i="6"/>
  <c r="BB163" i="6"/>
  <c r="BB429" i="6"/>
  <c r="BB695" i="6"/>
  <c r="BA254" i="6"/>
  <c r="BA520" i="6"/>
  <c r="BA55" i="6"/>
  <c r="BA321" i="6"/>
  <c r="BA587" i="6"/>
  <c r="BA491" i="6"/>
  <c r="BB208" i="6"/>
  <c r="BB474" i="6"/>
  <c r="BB9" i="6"/>
  <c r="BB275" i="6"/>
  <c r="BB565" i="6"/>
  <c r="BA100" i="6"/>
  <c r="BA366" i="6"/>
  <c r="BA632" i="6"/>
  <c r="BA167" i="6"/>
  <c r="BA457" i="6"/>
  <c r="BB519" i="6"/>
  <c r="BB54" i="6"/>
  <c r="BB320" i="6"/>
  <c r="BB586" i="6"/>
  <c r="BB145" i="6"/>
  <c r="BA411" i="6"/>
  <c r="BA677" i="6"/>
  <c r="BA212" i="6"/>
  <c r="BA478" i="6"/>
  <c r="BA37" i="6"/>
  <c r="BB99" i="6"/>
  <c r="BB365" i="6"/>
  <c r="BB631" i="6"/>
  <c r="BB166" i="6"/>
  <c r="BB444" i="6"/>
  <c r="BA722" i="6"/>
  <c r="BA257" i="6"/>
  <c r="BA523" i="6"/>
  <c r="BA58" i="6"/>
  <c r="BA336" i="6"/>
  <c r="BB410" i="6"/>
  <c r="BB676" i="6"/>
  <c r="BB211" i="6"/>
  <c r="BB477" i="6"/>
  <c r="BB24" i="6"/>
  <c r="BA302" i="6"/>
  <c r="BA568" i="6"/>
  <c r="BA103" i="6"/>
  <c r="BA369" i="6"/>
  <c r="BA636" i="6"/>
  <c r="BB555" i="6"/>
  <c r="BB90" i="6"/>
  <c r="BB356" i="6"/>
  <c r="BB622" i="6"/>
  <c r="BB181" i="6"/>
  <c r="BA447" i="6"/>
  <c r="BA713" i="6"/>
  <c r="BA248" i="6"/>
  <c r="BA514" i="6"/>
  <c r="BA73" i="6"/>
  <c r="BB135" i="6"/>
  <c r="BB401" i="6"/>
  <c r="BB667" i="6"/>
  <c r="BB202" i="6"/>
  <c r="BB480" i="6"/>
  <c r="BA27" i="6"/>
  <c r="BA293" i="6"/>
  <c r="BA559" i="6"/>
  <c r="BA94" i="6"/>
  <c r="BA372" i="6"/>
  <c r="BB17" i="6"/>
  <c r="BB136" i="6"/>
  <c r="BB402" i="6"/>
  <c r="BB668" i="6"/>
  <c r="BB203" i="6"/>
  <c r="BB493" i="6"/>
  <c r="BA28" i="6"/>
  <c r="BA294" i="6"/>
  <c r="BA560" i="6"/>
  <c r="BA95" i="6"/>
  <c r="BA385" i="6"/>
  <c r="BB447" i="6"/>
  <c r="BB713" i="6"/>
  <c r="BB248" i="6"/>
  <c r="BB514" i="6"/>
  <c r="BB73" i="6"/>
  <c r="BA339" i="6"/>
  <c r="BA605" i="6"/>
  <c r="BA140" i="6"/>
  <c r="BA406" i="6"/>
  <c r="BA684" i="6"/>
  <c r="BB459" i="6"/>
  <c r="BB725" i="6"/>
  <c r="BB260" i="6"/>
  <c r="BB526" i="6"/>
  <c r="BB85" i="6"/>
  <c r="BA351" i="6"/>
  <c r="BA617" i="6"/>
  <c r="BA152" i="6"/>
  <c r="BA418" i="6"/>
  <c r="BA696" i="6"/>
  <c r="BB195" i="6"/>
  <c r="BB461" i="6"/>
  <c r="BB727" i="6"/>
  <c r="BB262" i="6"/>
  <c r="BB540" i="6"/>
  <c r="BA87" i="6"/>
  <c r="BA353" i="6"/>
  <c r="BA619" i="6"/>
  <c r="BA154" i="6"/>
  <c r="BA432" i="6"/>
  <c r="BB272" i="6"/>
  <c r="BB416" i="6"/>
  <c r="BB560" i="6"/>
  <c r="BB529" i="6"/>
  <c r="BB673" i="6"/>
  <c r="BA86" i="6"/>
  <c r="BB506" i="6"/>
  <c r="BB41" i="6"/>
  <c r="BB307" i="6"/>
  <c r="BB573" i="6"/>
  <c r="BB120" i="6"/>
  <c r="BA398" i="6"/>
  <c r="BA664" i="6"/>
  <c r="BA199" i="6"/>
  <c r="BA465" i="6"/>
  <c r="BA12" i="6"/>
  <c r="BB86" i="6"/>
  <c r="BB352" i="6"/>
  <c r="BB618" i="6"/>
  <c r="BB153" i="6"/>
  <c r="BB419" i="6"/>
  <c r="BB709" i="6"/>
  <c r="BA244" i="6"/>
  <c r="BA510" i="6"/>
  <c r="BA45" i="6"/>
  <c r="BA311" i="6"/>
  <c r="BA492" i="6"/>
  <c r="BB663" i="6"/>
  <c r="BB198" i="6"/>
  <c r="BB464" i="6"/>
  <c r="BB730" i="6"/>
  <c r="BB289" i="6"/>
  <c r="BA555" i="6"/>
  <c r="BA90" i="6"/>
  <c r="BA356" i="6"/>
  <c r="BA622" i="6"/>
  <c r="BA181" i="6"/>
  <c r="BB243" i="6"/>
  <c r="BB509" i="6"/>
  <c r="BB44" i="6"/>
  <c r="BB310" i="6"/>
  <c r="BB588" i="6"/>
  <c r="BA135" i="6"/>
  <c r="BA401" i="6"/>
  <c r="BA667" i="6"/>
  <c r="BA202" i="6"/>
  <c r="BA480" i="6"/>
  <c r="BB554" i="6"/>
  <c r="BB89" i="6"/>
  <c r="BB355" i="6"/>
  <c r="BB621" i="6"/>
  <c r="BB168" i="6"/>
  <c r="BA446" i="6"/>
  <c r="BA712" i="6"/>
  <c r="BA247" i="6"/>
  <c r="BA513" i="6"/>
  <c r="BB615" i="6"/>
  <c r="BB699" i="6"/>
  <c r="BB234" i="6"/>
  <c r="BB500" i="6"/>
  <c r="BB35" i="6"/>
  <c r="BB325" i="6"/>
  <c r="BA591" i="6"/>
  <c r="BA126" i="6"/>
  <c r="BA392" i="6"/>
  <c r="BA658" i="6"/>
  <c r="BA217" i="6"/>
  <c r="BB279" i="6"/>
  <c r="BB545" i="6"/>
  <c r="BB80" i="6"/>
  <c r="BB346" i="6"/>
  <c r="BB624" i="6"/>
  <c r="BA171" i="6"/>
  <c r="BA437" i="6"/>
  <c r="BA703" i="6"/>
  <c r="BA238" i="6"/>
  <c r="BA516" i="6"/>
  <c r="BB14" i="6"/>
  <c r="BB280" i="6"/>
  <c r="BB546" i="6"/>
  <c r="BB81" i="6"/>
  <c r="BB347" i="6"/>
  <c r="BB637" i="6"/>
  <c r="BA172" i="6"/>
  <c r="BA438" i="6"/>
  <c r="BA704" i="6"/>
  <c r="BA239" i="6"/>
  <c r="BA529" i="6"/>
  <c r="BB591" i="6"/>
  <c r="BB126" i="6"/>
  <c r="BB392" i="6"/>
  <c r="BB658" i="6"/>
  <c r="BB217" i="6"/>
  <c r="BA483" i="6"/>
  <c r="BA18" i="6"/>
  <c r="BA284" i="6"/>
  <c r="BA550" i="6"/>
  <c r="BA109" i="6"/>
  <c r="BB603" i="6"/>
  <c r="BB138" i="6"/>
  <c r="BB404" i="6"/>
  <c r="BB670" i="6"/>
  <c r="BB229" i="6"/>
  <c r="BA495" i="6"/>
  <c r="BA30" i="6"/>
  <c r="BA296" i="6"/>
  <c r="BA562" i="6"/>
  <c r="BA121" i="6"/>
  <c r="BB339" i="6"/>
  <c r="BB605" i="6"/>
  <c r="BB140" i="6"/>
  <c r="BB406" i="6"/>
  <c r="BB684" i="6"/>
  <c r="BA231" i="6"/>
  <c r="BA497" i="6"/>
  <c r="BA32" i="6"/>
  <c r="BA298" i="6"/>
  <c r="BA576" i="6"/>
  <c r="BB538" i="6"/>
  <c r="BB682" i="6"/>
  <c r="BB95" i="6"/>
  <c r="BA64" i="6"/>
  <c r="BA208" i="6"/>
  <c r="BA352" i="6"/>
  <c r="BA496" i="6"/>
  <c r="BA175" i="6"/>
  <c r="BA585" i="6"/>
  <c r="BA564" i="6"/>
  <c r="BB385" i="6"/>
  <c r="BA474" i="6"/>
  <c r="BA618" i="6"/>
  <c r="BA441" i="6"/>
  <c r="BA197" i="6"/>
  <c r="BB650" i="6"/>
  <c r="BB185" i="6"/>
  <c r="BB451" i="6"/>
  <c r="BB717" i="6"/>
  <c r="BB264" i="6"/>
  <c r="BA542" i="6"/>
  <c r="BA77" i="6"/>
  <c r="BA343" i="6"/>
  <c r="BA609" i="6"/>
  <c r="BA156" i="6"/>
  <c r="BB230" i="6"/>
  <c r="BB496" i="6"/>
  <c r="BB31" i="6"/>
  <c r="BB297" i="6"/>
  <c r="BB563" i="6"/>
  <c r="BA122" i="6"/>
  <c r="BA388" i="6"/>
  <c r="BA654" i="6"/>
  <c r="BA189" i="6"/>
  <c r="BA455" i="6"/>
  <c r="BA205" i="6"/>
  <c r="BB76" i="6"/>
  <c r="BB342" i="6"/>
  <c r="BB608" i="6"/>
  <c r="BB143" i="6"/>
  <c r="BB433" i="6"/>
  <c r="BA699" i="6"/>
  <c r="BA234" i="6"/>
  <c r="BA500" i="6"/>
  <c r="BA35" i="6"/>
  <c r="BA325" i="6"/>
  <c r="BB387" i="6"/>
  <c r="BB653" i="6"/>
  <c r="BB188" i="6"/>
  <c r="BB454" i="6"/>
  <c r="BB13" i="6"/>
  <c r="BA279" i="6"/>
  <c r="BA545" i="6"/>
  <c r="BA80" i="6"/>
  <c r="BA346" i="6"/>
  <c r="BA624" i="6"/>
  <c r="BB698" i="6"/>
  <c r="BB233" i="6"/>
  <c r="BB499" i="6"/>
  <c r="BB34" i="6"/>
  <c r="BB312" i="6"/>
  <c r="BA590" i="6"/>
  <c r="BA125" i="6"/>
  <c r="BA391" i="6"/>
  <c r="BA657" i="6"/>
  <c r="BB604" i="6"/>
  <c r="BB112" i="6"/>
  <c r="BB378" i="6"/>
  <c r="BB644" i="6"/>
  <c r="BB179" i="6"/>
  <c r="BB469" i="6"/>
  <c r="BA4" i="6"/>
  <c r="BA270" i="6"/>
  <c r="BA536" i="6"/>
  <c r="BA71" i="6"/>
  <c r="BA361" i="6"/>
  <c r="BB423" i="6"/>
  <c r="BB689" i="6"/>
  <c r="BB224" i="6"/>
  <c r="BB490" i="6"/>
  <c r="BB49" i="6"/>
  <c r="BA315" i="6"/>
  <c r="BA581" i="6"/>
  <c r="BA116" i="6"/>
  <c r="BA382" i="6"/>
  <c r="BA660" i="6"/>
  <c r="BB158" i="6"/>
  <c r="BB424" i="6"/>
  <c r="BB690" i="6"/>
  <c r="BB225" i="6"/>
  <c r="BB491" i="6"/>
  <c r="BA50" i="6"/>
  <c r="BA316" i="6"/>
  <c r="BA582" i="6"/>
  <c r="BA117" i="6"/>
  <c r="BA383" i="6"/>
  <c r="BA673" i="6"/>
  <c r="BB4" i="6"/>
  <c r="BB270" i="6"/>
  <c r="BB536" i="6"/>
  <c r="BB71" i="6"/>
  <c r="BB361" i="6"/>
  <c r="BA627" i="6"/>
  <c r="BA162" i="6"/>
  <c r="BA428" i="6"/>
  <c r="BA694" i="6"/>
  <c r="BA253" i="6"/>
  <c r="BB16" i="6"/>
  <c r="BB282" i="6"/>
  <c r="BB548" i="6"/>
  <c r="BB83" i="6"/>
  <c r="BB373" i="6"/>
  <c r="BA639" i="6"/>
  <c r="BA174" i="6"/>
  <c r="BA440" i="6"/>
  <c r="BA706" i="6"/>
  <c r="BA265" i="6"/>
  <c r="BB483" i="6"/>
  <c r="BB18" i="6"/>
  <c r="BB284" i="6"/>
  <c r="BB550" i="6"/>
  <c r="BB109" i="6"/>
  <c r="BA375" i="6"/>
  <c r="BA641" i="6"/>
  <c r="BA176" i="6"/>
  <c r="BA442" i="6"/>
  <c r="BA720" i="6"/>
  <c r="BB97" i="6"/>
  <c r="BB241" i="6"/>
  <c r="BA330" i="6"/>
  <c r="BB63" i="6"/>
  <c r="BB207" i="6"/>
  <c r="BB473" i="6"/>
  <c r="BB8" i="6"/>
  <c r="BB274" i="6"/>
  <c r="BB552" i="6"/>
  <c r="BA99" i="6"/>
  <c r="BA365" i="6"/>
  <c r="BA631" i="6"/>
  <c r="BA166" i="6"/>
  <c r="BA444" i="6"/>
  <c r="BB518" i="6"/>
  <c r="BB53" i="6"/>
  <c r="BB319" i="6"/>
  <c r="BB585" i="6"/>
  <c r="BB132" i="6"/>
  <c r="BA410" i="6"/>
  <c r="BA676" i="6"/>
  <c r="BA211" i="6"/>
  <c r="BA477" i="6"/>
  <c r="BA24" i="6"/>
  <c r="BB98" i="6"/>
  <c r="BB364" i="6"/>
  <c r="BB630" i="6"/>
  <c r="BB165" i="6"/>
  <c r="BB431" i="6"/>
  <c r="BB721" i="6"/>
  <c r="BA256" i="6"/>
  <c r="BA522" i="6"/>
  <c r="BA57" i="6"/>
  <c r="BA323" i="6"/>
  <c r="BA348" i="6"/>
  <c r="BB675" i="6"/>
  <c r="BB210" i="6"/>
  <c r="BB476" i="6"/>
  <c r="BB11" i="6"/>
  <c r="BB301" i="6"/>
  <c r="BA567" i="6"/>
  <c r="BA102" i="6"/>
  <c r="BA368" i="6"/>
  <c r="BA634" i="6"/>
  <c r="BA193" i="6"/>
  <c r="BB255" i="6"/>
  <c r="BB521" i="6"/>
  <c r="BB56" i="6"/>
  <c r="BB322" i="6"/>
  <c r="BB600" i="6"/>
  <c r="BA147" i="6"/>
  <c r="BA413" i="6"/>
  <c r="BA679" i="6"/>
  <c r="BA214" i="6"/>
  <c r="BB134" i="6"/>
  <c r="BB400" i="6"/>
  <c r="BB666" i="6"/>
  <c r="BB201" i="6"/>
  <c r="BB467" i="6"/>
  <c r="BA26" i="6"/>
  <c r="BA292" i="6"/>
  <c r="BA558" i="6"/>
  <c r="BA93" i="6"/>
  <c r="BA359" i="6"/>
  <c r="BA649" i="6"/>
  <c r="BB711" i="6"/>
  <c r="BB246" i="6"/>
  <c r="BB512" i="6"/>
  <c r="BB47" i="6"/>
  <c r="BB337" i="6"/>
  <c r="BA603" i="6"/>
  <c r="BA138" i="6"/>
  <c r="BA404" i="6"/>
  <c r="BA670" i="6"/>
  <c r="BA229" i="6"/>
  <c r="BB446" i="6"/>
  <c r="BB712" i="6"/>
  <c r="BB247" i="6"/>
  <c r="BB513" i="6"/>
  <c r="BB60" i="6"/>
  <c r="BA338" i="6"/>
  <c r="BA604" i="6"/>
  <c r="BA139" i="6"/>
  <c r="BA405" i="6"/>
  <c r="BA671" i="6"/>
  <c r="BB26" i="6"/>
  <c r="BB292" i="6"/>
  <c r="BB558" i="6"/>
  <c r="BB93" i="6"/>
  <c r="BB359" i="6"/>
  <c r="BB649" i="6"/>
  <c r="BA184" i="6"/>
  <c r="BA450" i="6"/>
  <c r="BA716" i="6"/>
  <c r="BA251" i="6"/>
  <c r="BB38" i="6"/>
  <c r="BB304" i="6"/>
  <c r="BB570" i="6"/>
  <c r="BB105" i="6"/>
  <c r="BB371" i="6"/>
  <c r="BB661" i="6"/>
  <c r="BA196" i="6"/>
  <c r="BA462" i="6"/>
  <c r="BA728" i="6"/>
  <c r="BA263" i="6"/>
  <c r="BA697" i="6"/>
  <c r="BB40" i="6"/>
  <c r="BB306" i="6"/>
  <c r="BB572" i="6"/>
  <c r="BB107" i="6"/>
  <c r="BB397" i="6"/>
  <c r="BA663" i="6"/>
  <c r="BA198" i="6"/>
  <c r="BA464" i="6"/>
  <c r="BA730" i="6"/>
  <c r="BA289" i="6"/>
  <c r="BA629" i="6"/>
  <c r="BA42" i="6"/>
  <c r="BA186" i="6"/>
  <c r="BA131" i="6"/>
  <c r="BA275" i="6"/>
  <c r="BA419" i="6"/>
  <c r="BA463" i="6"/>
  <c r="BB528" i="6"/>
  <c r="BA607" i="6"/>
  <c r="BA452" i="6"/>
  <c r="BA565" i="6"/>
  <c r="BA709" i="6"/>
  <c r="BB250" i="6"/>
  <c r="BA142" i="6"/>
  <c r="BA707" i="6"/>
  <c r="BB351" i="6"/>
  <c r="BB617" i="6"/>
  <c r="BB152" i="6"/>
  <c r="BB418" i="6"/>
  <c r="BB696" i="6"/>
  <c r="BA243" i="6"/>
  <c r="BA509" i="6"/>
  <c r="BA44" i="6"/>
  <c r="BA310" i="6"/>
  <c r="BA588" i="6"/>
  <c r="BB662" i="6"/>
  <c r="BB197" i="6"/>
  <c r="BB463" i="6"/>
  <c r="BB729" i="6"/>
  <c r="BB276" i="6"/>
  <c r="BA554" i="6"/>
  <c r="BA89" i="6"/>
  <c r="BA355" i="6"/>
  <c r="BA621" i="6"/>
  <c r="BA168" i="6"/>
  <c r="BB242" i="6"/>
  <c r="BB508" i="6"/>
  <c r="BB43" i="6"/>
  <c r="BB309" i="6"/>
  <c r="BB575" i="6"/>
  <c r="BA134" i="6"/>
  <c r="BA400" i="6"/>
  <c r="BA666" i="6"/>
  <c r="BA201" i="6"/>
  <c r="BA467" i="6"/>
  <c r="BA61" i="6"/>
  <c r="BB88" i="6"/>
  <c r="BB354" i="6"/>
  <c r="BB620" i="6"/>
  <c r="BB155" i="6"/>
  <c r="BB445" i="6"/>
  <c r="BA711" i="6"/>
  <c r="BA246" i="6"/>
  <c r="BA512" i="6"/>
  <c r="BA47" i="6"/>
  <c r="BA337" i="6"/>
  <c r="BB399" i="6"/>
  <c r="BB665" i="6"/>
  <c r="BB200" i="6"/>
  <c r="BB466" i="6"/>
  <c r="BB25" i="6"/>
  <c r="BA291" i="6"/>
  <c r="BA557" i="6"/>
  <c r="BA92" i="6"/>
  <c r="BA358" i="6"/>
  <c r="BB278" i="6"/>
  <c r="BB544" i="6"/>
  <c r="BB79" i="6"/>
  <c r="BB345" i="6"/>
  <c r="BB611" i="6"/>
  <c r="BA170" i="6"/>
  <c r="BA436" i="6"/>
  <c r="BA702" i="6"/>
  <c r="BA237" i="6"/>
  <c r="BA503" i="6"/>
  <c r="BA685" i="6"/>
  <c r="BB124" i="6"/>
  <c r="BB390" i="6"/>
  <c r="BB656" i="6"/>
  <c r="BB191" i="6"/>
  <c r="BB481" i="6"/>
  <c r="BA16" i="6"/>
  <c r="BA282" i="6"/>
  <c r="BA548" i="6"/>
  <c r="BA83" i="6"/>
  <c r="BA373" i="6"/>
  <c r="BB590" i="6"/>
  <c r="BB125" i="6"/>
  <c r="BB391" i="6"/>
  <c r="BB657" i="6"/>
  <c r="BB204" i="6"/>
  <c r="BA482" i="6"/>
  <c r="BA17" i="6"/>
  <c r="BA283" i="6"/>
  <c r="BA549" i="6"/>
  <c r="BA96" i="6"/>
  <c r="BB170" i="6"/>
  <c r="BB436" i="6"/>
  <c r="BB702" i="6"/>
  <c r="BB237" i="6"/>
  <c r="BB503" i="6"/>
  <c r="BA62" i="6"/>
  <c r="BA328" i="6"/>
  <c r="BA594" i="6"/>
  <c r="BA129" i="6"/>
  <c r="BA395" i="6"/>
  <c r="BB182" i="6"/>
  <c r="BB448" i="6"/>
  <c r="BB714" i="6"/>
  <c r="BB249" i="6"/>
  <c r="BB515" i="6"/>
  <c r="BA74" i="6"/>
  <c r="BA340" i="6"/>
  <c r="BA606" i="6"/>
  <c r="BA141" i="6"/>
  <c r="BA407" i="6"/>
  <c r="BB50" i="6"/>
  <c r="BB184" i="6"/>
  <c r="BB450" i="6"/>
  <c r="BB716" i="6"/>
  <c r="BB251" i="6"/>
  <c r="BB541" i="6"/>
  <c r="BA76" i="6"/>
  <c r="BA342" i="6"/>
  <c r="BA608" i="6"/>
  <c r="BA143" i="6"/>
  <c r="BA433" i="6"/>
  <c r="BA164" i="6"/>
  <c r="BA308" i="6"/>
  <c r="BA421" i="6"/>
  <c r="BB495" i="6"/>
  <c r="BB30" i="6"/>
  <c r="BB296" i="6"/>
  <c r="BB562" i="6"/>
  <c r="BB121" i="6"/>
  <c r="BA387" i="6"/>
  <c r="BA653" i="6"/>
  <c r="BA188" i="6"/>
  <c r="BA454" i="6"/>
  <c r="BA13" i="6"/>
  <c r="BB75" i="6"/>
  <c r="BB341" i="6"/>
  <c r="BB607" i="6"/>
  <c r="BB142" i="6"/>
  <c r="BB420" i="6"/>
  <c r="BA698" i="6"/>
  <c r="BA233" i="6"/>
  <c r="BA499" i="6"/>
  <c r="BA34" i="6"/>
  <c r="BA312" i="6"/>
  <c r="BB386" i="6"/>
  <c r="BB652" i="6"/>
  <c r="BB187" i="6"/>
  <c r="BB453" i="6"/>
  <c r="BB719" i="6"/>
  <c r="BA278" i="6"/>
  <c r="BA544" i="6"/>
  <c r="BA79" i="6"/>
  <c r="BA345" i="6"/>
  <c r="BA611" i="6"/>
  <c r="BA637" i="6"/>
  <c r="BB232" i="6"/>
  <c r="BB498" i="6"/>
  <c r="BB33" i="6"/>
  <c r="BB299" i="6"/>
  <c r="BB589" i="6"/>
  <c r="BA124" i="6"/>
  <c r="BA390" i="6"/>
  <c r="BA656" i="6"/>
  <c r="BA191" i="6"/>
  <c r="BA481" i="6"/>
  <c r="BB543" i="6"/>
  <c r="BB78" i="6"/>
  <c r="BB344" i="6"/>
  <c r="BB610" i="6"/>
  <c r="BB169" i="6"/>
  <c r="BA435" i="6"/>
  <c r="BA701" i="6"/>
  <c r="BA236" i="6"/>
  <c r="BA502" i="6"/>
  <c r="BB422" i="6"/>
  <c r="BB688" i="6"/>
  <c r="BB223" i="6"/>
  <c r="BB489" i="6"/>
  <c r="BB36" i="6"/>
  <c r="BA314" i="6"/>
  <c r="BA580" i="6"/>
  <c r="BA115" i="6"/>
  <c r="BA381" i="6"/>
  <c r="BA647" i="6"/>
  <c r="BB2" i="6"/>
  <c r="BB268" i="6"/>
  <c r="BB534" i="6"/>
  <c r="BB69" i="6"/>
  <c r="BB335" i="6"/>
  <c r="BB625" i="6"/>
  <c r="BA160" i="6"/>
  <c r="BA426" i="6"/>
  <c r="BA692" i="6"/>
  <c r="BA227" i="6"/>
  <c r="BA517" i="6"/>
  <c r="BB3" i="6"/>
  <c r="BB269" i="6"/>
  <c r="BB535" i="6"/>
  <c r="BB70" i="6"/>
  <c r="BB348" i="6"/>
  <c r="BA626" i="6"/>
  <c r="BA161" i="6"/>
  <c r="BA427" i="6"/>
  <c r="BA693" i="6"/>
  <c r="BA240" i="6"/>
  <c r="BB314" i="6"/>
  <c r="BB580" i="6"/>
  <c r="BB115" i="6"/>
  <c r="BB381" i="6"/>
  <c r="BB647" i="6"/>
  <c r="BA206" i="6"/>
  <c r="BA472" i="6"/>
  <c r="BA7" i="6"/>
  <c r="BA273" i="6"/>
  <c r="BA539" i="6"/>
  <c r="BB326" i="6"/>
  <c r="BB592" i="6"/>
  <c r="BB127" i="6"/>
  <c r="BB393" i="6"/>
  <c r="BB659" i="6"/>
  <c r="BA218" i="6"/>
  <c r="BA484" i="6"/>
  <c r="BA19" i="6"/>
  <c r="BA285" i="6"/>
  <c r="BA551" i="6"/>
  <c r="BB62" i="6"/>
  <c r="BB328" i="6"/>
  <c r="BB594" i="6"/>
  <c r="BB129" i="6"/>
  <c r="BB395" i="6"/>
  <c r="BB685" i="6"/>
  <c r="BA220" i="6"/>
  <c r="BA486" i="6"/>
  <c r="BA21" i="6"/>
  <c r="BA287" i="6"/>
  <c r="BA577" i="6"/>
  <c r="BA430" i="6"/>
  <c r="BA574" i="6"/>
  <c r="BA276" i="6"/>
  <c r="BA563" i="6"/>
  <c r="BA132" i="6"/>
  <c r="BB639" i="6"/>
  <c r="BB174" i="6"/>
  <c r="BB440" i="6"/>
  <c r="BB706" i="6"/>
  <c r="BB265" i="6"/>
  <c r="BA531" i="6"/>
  <c r="BA66" i="6"/>
  <c r="BA332" i="6"/>
  <c r="BA598" i="6"/>
  <c r="BA157" i="6"/>
  <c r="BB219" i="6"/>
  <c r="BB485" i="6"/>
  <c r="BB20" i="6"/>
  <c r="BB286" i="6"/>
  <c r="BB564" i="6"/>
  <c r="BA111" i="6"/>
  <c r="BA377" i="6"/>
  <c r="BA643" i="6"/>
  <c r="BA178" i="6"/>
  <c r="BA456" i="6"/>
  <c r="BB530" i="6"/>
  <c r="BB65" i="6"/>
  <c r="BB331" i="6"/>
  <c r="BB597" i="6"/>
  <c r="BB144" i="6"/>
  <c r="BA422" i="6"/>
  <c r="BA688" i="6"/>
  <c r="BA223" i="6"/>
  <c r="BA489" i="6"/>
  <c r="BA36" i="6"/>
  <c r="BB110" i="6"/>
  <c r="BB376" i="6"/>
  <c r="BB642" i="6"/>
  <c r="BB177" i="6"/>
  <c r="BB443" i="6"/>
  <c r="BA2" i="6"/>
  <c r="BA268" i="6"/>
  <c r="BA534" i="6"/>
  <c r="BA69" i="6"/>
  <c r="BA335" i="6"/>
  <c r="BA625" i="6"/>
  <c r="BB687" i="6"/>
  <c r="BB222" i="6"/>
  <c r="BB488" i="6"/>
  <c r="BB23" i="6"/>
  <c r="BB313" i="6"/>
  <c r="BA579" i="6"/>
  <c r="BA114" i="6"/>
  <c r="BA380" i="6"/>
  <c r="BA646" i="6"/>
  <c r="BB566" i="6"/>
  <c r="BB101" i="6"/>
  <c r="BB367" i="6"/>
  <c r="BB633" i="6"/>
  <c r="BB180" i="6"/>
  <c r="BA458" i="6"/>
  <c r="BA724" i="6"/>
  <c r="BA259" i="6"/>
  <c r="BA525" i="6"/>
  <c r="BA72" i="6"/>
  <c r="BB146" i="6"/>
  <c r="BB412" i="6"/>
  <c r="BB678" i="6"/>
  <c r="BB213" i="6"/>
  <c r="BB479" i="6"/>
  <c r="BA38" i="6"/>
  <c r="BA304" i="6"/>
  <c r="BA570" i="6"/>
  <c r="BA105" i="6"/>
  <c r="BA371" i="6"/>
  <c r="BA661" i="6"/>
  <c r="BB147" i="6"/>
  <c r="BB413" i="6"/>
  <c r="BB679" i="6"/>
  <c r="BB214" i="6"/>
  <c r="BB492" i="6"/>
  <c r="BA39" i="6"/>
  <c r="BA305" i="6"/>
  <c r="BA571" i="6"/>
  <c r="BA106" i="6"/>
  <c r="BA384" i="6"/>
  <c r="BB458" i="6"/>
  <c r="BB724" i="6"/>
  <c r="BB259" i="6"/>
  <c r="BB525" i="6"/>
  <c r="BB72" i="6"/>
  <c r="BA350" i="6"/>
  <c r="BA616" i="6"/>
  <c r="BA151" i="6"/>
  <c r="BA417" i="6"/>
  <c r="BA683" i="6"/>
  <c r="BB470" i="6"/>
  <c r="BB5" i="6"/>
  <c r="BB271" i="6"/>
  <c r="BB537" i="6"/>
  <c r="BB84" i="6"/>
  <c r="BA362" i="6"/>
  <c r="BA628" i="6"/>
  <c r="BA163" i="6"/>
  <c r="BA429" i="6"/>
  <c r="BA695" i="6"/>
  <c r="BB206" i="6"/>
  <c r="BB472" i="6"/>
  <c r="BB7" i="6"/>
  <c r="BB273" i="6"/>
  <c r="BB539" i="6"/>
  <c r="BA98" i="6"/>
  <c r="BA364" i="6"/>
  <c r="BA630" i="6"/>
  <c r="BA165" i="6"/>
  <c r="BA431" i="6"/>
  <c r="BA721" i="6"/>
  <c r="BA708" i="6"/>
  <c r="BA133" i="6"/>
  <c r="BB715" i="6"/>
  <c r="BB106" i="6"/>
  <c r="BB571" i="6"/>
  <c r="BB305" i="6"/>
  <c r="BB28" i="6"/>
  <c r="BB427" i="6"/>
  <c r="BB394" i="6"/>
  <c r="BA277" i="6"/>
  <c r="BB183" i="6"/>
  <c r="BB327" i="6"/>
  <c r="BB283" i="6"/>
  <c r="BB693" i="6"/>
  <c r="BB672" i="6"/>
  <c r="BB52" i="6"/>
  <c r="BB318" i="6"/>
  <c r="BB584" i="6"/>
  <c r="BB119" i="6"/>
  <c r="BB409" i="6"/>
  <c r="BA675" i="6"/>
  <c r="BA210" i="6"/>
  <c r="BA476" i="6"/>
  <c r="BA11" i="6"/>
  <c r="BA301" i="6"/>
  <c r="BB363" i="6"/>
  <c r="BB629" i="6"/>
  <c r="BB164" i="6"/>
  <c r="BB430" i="6"/>
  <c r="BB708" i="6"/>
  <c r="BA255" i="6"/>
  <c r="BA521" i="6"/>
  <c r="BA56" i="6"/>
  <c r="BA322" i="6"/>
  <c r="BA600" i="6"/>
  <c r="BB674" i="6"/>
  <c r="BB209" i="6"/>
  <c r="BB475" i="6"/>
  <c r="BB10" i="6"/>
  <c r="BB288" i="6"/>
  <c r="BA566" i="6"/>
  <c r="BA101" i="6"/>
  <c r="BA367" i="6"/>
  <c r="BA633" i="6"/>
  <c r="BA180" i="6"/>
  <c r="BB254" i="6"/>
  <c r="BB520" i="6"/>
  <c r="BB55" i="6"/>
  <c r="BB321" i="6"/>
  <c r="BB587" i="6"/>
  <c r="BA146" i="6"/>
  <c r="BA412" i="6"/>
  <c r="BA678" i="6"/>
  <c r="BA213" i="6"/>
  <c r="BA479" i="6"/>
  <c r="BA204" i="6"/>
  <c r="BB100" i="6"/>
  <c r="BB366" i="6"/>
  <c r="BB632" i="6"/>
  <c r="BB167" i="6"/>
  <c r="BB457" i="6"/>
  <c r="BA723" i="6"/>
  <c r="BA258" i="6"/>
  <c r="BA524" i="6"/>
  <c r="BA59" i="6"/>
  <c r="BB710" i="6"/>
  <c r="BB245" i="6"/>
  <c r="BB511" i="6"/>
  <c r="BB46" i="6"/>
  <c r="BB324" i="6"/>
  <c r="BA602" i="6"/>
  <c r="BA137" i="6"/>
  <c r="BA403" i="6"/>
  <c r="BA669" i="6"/>
  <c r="BA216" i="6"/>
  <c r="BB290" i="6"/>
  <c r="BB556" i="6"/>
  <c r="BB91" i="6"/>
  <c r="BB357" i="6"/>
  <c r="BB623" i="6"/>
  <c r="BA182" i="6"/>
  <c r="BA448" i="6"/>
  <c r="BA714" i="6"/>
  <c r="BA249" i="6"/>
  <c r="BA515" i="6"/>
  <c r="BA553" i="6"/>
  <c r="BB291" i="6"/>
  <c r="BB557" i="6"/>
  <c r="BB92" i="6"/>
  <c r="BB358" i="6"/>
  <c r="BB636" i="6"/>
  <c r="BA183" i="6"/>
  <c r="BA449" i="6"/>
  <c r="BA715" i="6"/>
  <c r="BA250" i="6"/>
  <c r="BA528" i="6"/>
  <c r="BB602" i="6"/>
  <c r="BB137" i="6"/>
  <c r="BB403" i="6"/>
  <c r="BB669" i="6"/>
  <c r="BB216" i="6"/>
  <c r="BA494" i="6"/>
  <c r="BA29" i="6"/>
  <c r="BA295" i="6"/>
  <c r="BA561" i="6"/>
  <c r="BA108" i="6"/>
  <c r="BB614" i="6"/>
  <c r="BB149" i="6"/>
  <c r="BB415" i="6"/>
  <c r="BB681" i="6"/>
  <c r="BB228" i="6"/>
  <c r="BA506" i="6"/>
  <c r="BA41" i="6"/>
  <c r="BA307" i="6"/>
  <c r="BA573" i="6"/>
  <c r="BA120" i="6"/>
  <c r="BB350" i="6"/>
  <c r="BB616" i="6"/>
  <c r="BB151" i="6"/>
  <c r="BB417" i="6"/>
  <c r="BB683" i="6"/>
  <c r="BA242" i="6"/>
  <c r="BA508" i="6"/>
  <c r="BA43" i="6"/>
  <c r="BA309" i="6"/>
  <c r="BA575" i="6"/>
  <c r="BA613" i="6"/>
  <c r="BA718" i="6"/>
  <c r="BB39" i="6"/>
  <c r="BB340" i="6"/>
  <c r="BA498" i="6"/>
  <c r="BB452" i="6"/>
  <c r="BA610" i="6"/>
  <c r="BB576" i="6"/>
  <c r="BB542" i="6"/>
  <c r="BA700" i="6"/>
  <c r="BB654" i="6"/>
  <c r="BA81" i="6"/>
  <c r="BB612" i="6"/>
  <c r="BB578" i="6"/>
  <c r="BA5" i="6"/>
  <c r="BB114" i="6"/>
  <c r="BA272" i="6"/>
  <c r="BB226" i="6"/>
  <c r="BA396" i="6"/>
  <c r="BA63" i="6"/>
  <c r="BA409" i="6"/>
  <c r="BB694" i="6"/>
  <c r="BA320" i="6"/>
  <c r="BA507" i="6"/>
  <c r="BA153" i="6"/>
  <c r="BB172" i="6"/>
  <c r="BA319" i="6"/>
  <c r="BA75" i="6"/>
  <c r="BB368" i="6"/>
  <c r="BA40" i="6"/>
  <c r="BA8" i="6"/>
  <c r="BB317" i="6"/>
  <c r="BB239" i="6"/>
  <c r="BB593" i="6"/>
  <c r="BB194" i="6"/>
  <c r="BA726" i="6"/>
  <c r="BA475" i="6"/>
  <c r="BB329" i="6"/>
  <c r="BA487" i="6"/>
  <c r="BB441" i="6"/>
  <c r="BA599" i="6"/>
  <c r="BB577" i="6"/>
  <c r="BB531" i="6"/>
  <c r="BA689" i="6"/>
  <c r="BB643" i="6"/>
  <c r="BA70" i="6"/>
  <c r="BB613" i="6"/>
  <c r="BB567" i="6"/>
  <c r="BA725" i="6"/>
  <c r="BB103" i="6"/>
  <c r="BA261" i="6"/>
  <c r="BB215" i="6"/>
  <c r="BA397" i="6"/>
  <c r="BA52" i="6"/>
  <c r="BB638" i="6"/>
  <c r="BB252" i="6"/>
  <c r="BA597" i="6"/>
  <c r="BB626" i="6"/>
  <c r="BB471" i="6"/>
  <c r="BA518" i="6"/>
  <c r="BA53" i="6"/>
  <c r="BA414" i="6"/>
  <c r="BB426" i="6"/>
  <c r="BA674" i="6"/>
  <c r="BA31" i="6"/>
  <c r="BA65" i="6"/>
  <c r="BA485" i="6"/>
  <c r="BA107" i="6"/>
  <c r="BB150" i="6"/>
  <c r="BB606" i="6"/>
  <c r="BA33" i="6"/>
  <c r="BB718" i="6"/>
  <c r="BA169" i="6"/>
  <c r="BA123" i="6"/>
  <c r="BB77" i="6"/>
  <c r="BA235" i="6"/>
  <c r="BB189" i="6"/>
  <c r="BA347" i="6"/>
  <c r="BA159" i="6"/>
  <c r="BB113" i="6"/>
  <c r="BA271" i="6"/>
  <c r="BB380" i="6"/>
  <c r="BA538" i="6"/>
  <c r="BB504" i="6"/>
  <c r="BB171" i="6"/>
  <c r="BA329" i="6"/>
  <c r="BB51" i="6"/>
  <c r="BB396" i="6"/>
  <c r="BA10" i="6"/>
  <c r="BB294" i="6"/>
  <c r="BB405" i="6"/>
  <c r="BB635" i="6"/>
  <c r="BA535" i="6"/>
  <c r="BA341" i="6"/>
  <c r="BB595" i="6"/>
  <c r="BA22" i="6"/>
  <c r="BB707" i="6"/>
  <c r="BA493" i="6"/>
  <c r="BA112" i="6"/>
  <c r="BB66" i="6"/>
  <c r="BA224" i="6"/>
  <c r="BB178" i="6"/>
  <c r="BB161" i="6"/>
  <c r="BA148" i="6"/>
  <c r="BB102" i="6"/>
  <c r="BA260" i="6"/>
  <c r="BB369" i="6"/>
  <c r="BA527" i="6"/>
  <c r="BB505" i="6"/>
  <c r="BB160" i="6"/>
  <c r="BA318" i="6"/>
  <c r="BB627" i="6"/>
  <c r="BB253" i="6"/>
  <c r="BA586" i="6"/>
  <c r="BA651" i="6"/>
  <c r="BB671" i="6"/>
  <c r="BA526" i="6"/>
  <c r="BA288" i="6"/>
  <c r="BB323" i="6"/>
  <c r="BA552" i="6"/>
  <c r="BB141" i="6"/>
  <c r="BA299" i="6"/>
  <c r="BB277" i="6"/>
  <c r="BB231" i="6"/>
  <c r="BA389" i="6"/>
  <c r="BB343" i="6"/>
  <c r="BA501" i="6"/>
  <c r="BB455" i="6"/>
  <c r="BB267" i="6"/>
  <c r="BA425" i="6"/>
  <c r="BB379" i="6"/>
  <c r="BA537" i="6"/>
  <c r="BB646" i="6"/>
  <c r="BA97" i="6"/>
  <c r="BA51" i="6"/>
  <c r="BB437" i="6"/>
  <c r="BA595" i="6"/>
  <c r="BB173" i="6"/>
  <c r="BA530" i="6"/>
  <c r="BA144" i="6"/>
  <c r="BB704" i="6"/>
  <c r="BA230" i="6"/>
  <c r="BA541" i="6"/>
  <c r="BB130" i="6"/>
  <c r="BA300" i="6"/>
  <c r="BA266" i="6"/>
  <c r="BB220" i="6"/>
  <c r="BA378" i="6"/>
  <c r="BB332" i="6"/>
  <c r="BA490" i="6"/>
  <c r="BB456" i="6"/>
  <c r="BB256" i="6"/>
  <c r="BB407" i="6"/>
  <c r="BA589" i="6"/>
  <c r="BA543" i="6"/>
  <c r="BB497" i="6"/>
  <c r="BA655" i="6"/>
  <c r="BB609" i="6"/>
  <c r="BA48" i="6"/>
  <c r="BA14" i="6"/>
  <c r="BB533" i="6"/>
  <c r="BA691" i="6"/>
  <c r="BB645" i="6"/>
  <c r="BA84" i="6"/>
  <c r="BB205" i="6"/>
  <c r="BB159" i="6"/>
  <c r="BA317" i="6"/>
  <c r="BB703" i="6"/>
  <c r="BA584" i="6"/>
  <c r="BB162" i="6"/>
  <c r="BA519" i="6"/>
  <c r="BA145" i="6"/>
  <c r="BA596" i="6"/>
  <c r="BA297" i="6"/>
  <c r="BB128" i="6"/>
  <c r="BA194" i="6"/>
  <c r="BB148" i="6"/>
  <c r="BA306" i="6"/>
  <c r="BB692" i="6"/>
  <c r="BA130" i="6"/>
  <c r="BB439" i="6"/>
  <c r="BB117" i="6"/>
  <c r="BB568" i="6"/>
  <c r="BB527" i="6"/>
  <c r="BB408" i="6"/>
  <c r="BB374" i="6"/>
  <c r="BA532" i="6"/>
  <c r="BB486" i="6"/>
  <c r="BA644" i="6"/>
  <c r="BB598" i="6"/>
  <c r="BA49" i="6"/>
  <c r="BA3" i="6"/>
  <c r="BB522" i="6"/>
  <c r="BA680" i="6"/>
  <c r="BB634" i="6"/>
  <c r="BA85" i="6"/>
  <c r="BA420" i="6"/>
  <c r="BA729" i="6"/>
  <c r="BB697" i="6"/>
  <c r="BB651" i="6"/>
  <c r="BA78" i="6"/>
  <c r="BB32" i="6"/>
  <c r="BA190" i="6"/>
  <c r="BB156" i="6"/>
  <c r="BB122" i="6"/>
  <c r="BA280" i="6"/>
  <c r="BB68" i="6"/>
  <c r="BA226" i="6"/>
  <c r="BB192" i="6"/>
  <c r="BB316" i="6"/>
  <c r="BA471" i="6"/>
  <c r="BB425" i="6"/>
  <c r="BA583" i="6"/>
  <c r="BB238" i="6"/>
  <c r="BA274" i="6"/>
  <c r="BB583" i="6"/>
  <c r="BA209" i="6"/>
  <c r="BB6" i="6"/>
  <c r="BB383" i="6"/>
  <c r="BB96" i="6"/>
  <c r="BA20" i="6"/>
  <c r="BA333" i="6"/>
  <c r="BA469" i="6"/>
  <c r="BB377" i="6"/>
  <c r="BB680" i="6"/>
  <c r="BA686" i="6"/>
  <c r="BB640" i="6"/>
  <c r="BA67" i="6"/>
  <c r="BB21" i="6"/>
  <c r="BA179" i="6"/>
  <c r="BB157" i="6"/>
  <c r="BB111" i="6"/>
  <c r="BA269" i="6"/>
  <c r="BB57" i="6"/>
  <c r="BA215" i="6"/>
  <c r="BB193" i="6"/>
  <c r="BB302" i="6"/>
  <c r="BA460" i="6"/>
  <c r="BB414" i="6"/>
  <c r="BA572" i="6"/>
  <c r="BB227" i="6"/>
  <c r="BA119" i="6"/>
  <c r="BB428" i="6"/>
  <c r="BA54" i="6"/>
  <c r="BA363" i="6"/>
  <c r="BA9" i="6"/>
  <c r="BA374" i="6"/>
  <c r="BA286" i="6"/>
  <c r="BB261" i="6"/>
  <c r="BB449" i="6"/>
  <c r="BA221" i="6"/>
  <c r="BA505" i="6"/>
  <c r="BB118" i="6"/>
  <c r="BA232" i="6"/>
  <c r="BB186" i="6"/>
  <c r="BA344" i="6"/>
  <c r="BB298" i="6"/>
  <c r="BA468" i="6"/>
  <c r="BA434" i="6"/>
  <c r="BB388" i="6"/>
  <c r="BA546" i="6"/>
  <c r="BB334" i="6"/>
  <c r="BA504" i="6"/>
  <c r="BA470" i="6"/>
  <c r="BB579" i="6"/>
  <c r="BA6" i="6"/>
  <c r="BB691" i="6"/>
  <c r="BA118" i="6"/>
  <c r="BB516" i="6"/>
  <c r="BA408" i="6"/>
  <c r="BB705" i="6"/>
  <c r="BA331" i="6"/>
  <c r="BB482" i="6"/>
  <c r="BA640" i="6"/>
  <c r="BB175" i="6"/>
  <c r="BB287" i="6"/>
  <c r="BA423" i="6"/>
  <c r="BA459" i="6"/>
  <c r="BB517" i="6"/>
  <c r="AY3" i="6" l="1"/>
  <c r="M692" i="6"/>
  <c r="M680" i="6"/>
  <c r="M668" i="6"/>
  <c r="M656" i="6"/>
  <c r="M644" i="6"/>
  <c r="M632" i="6"/>
  <c r="M620" i="6"/>
  <c r="M608" i="6"/>
  <c r="M596" i="6"/>
  <c r="M572" i="6"/>
  <c r="M689" i="6"/>
  <c r="M677" i="6"/>
  <c r="M665" i="6"/>
  <c r="M653" i="6"/>
  <c r="M641" i="6"/>
  <c r="M629" i="6"/>
  <c r="M617" i="6"/>
  <c r="M605" i="6"/>
  <c r="M593" i="6"/>
  <c r="M581" i="6"/>
  <c r="M569" i="6"/>
  <c r="M557" i="6"/>
  <c r="M545" i="6"/>
  <c r="M533" i="6"/>
  <c r="M521" i="6"/>
  <c r="M509" i="6"/>
  <c r="M497" i="6"/>
  <c r="M485" i="6"/>
  <c r="M693" i="6"/>
  <c r="M681" i="6"/>
  <c r="M669" i="6"/>
  <c r="M657" i="6"/>
  <c r="M645" i="6"/>
  <c r="M633" i="6"/>
  <c r="M621" i="6"/>
  <c r="M609" i="6"/>
  <c r="M597" i="6"/>
  <c r="M585" i="6"/>
  <c r="M573" i="6"/>
  <c r="M561" i="6"/>
  <c r="M549" i="6"/>
  <c r="M537" i="6"/>
  <c r="M525" i="6"/>
  <c r="M513" i="6"/>
  <c r="M501" i="6"/>
  <c r="M489" i="6"/>
  <c r="M477" i="6"/>
  <c r="M465" i="6"/>
  <c r="M453" i="6"/>
  <c r="M441" i="6"/>
  <c r="M429" i="6"/>
  <c r="M417" i="6"/>
  <c r="M405" i="6"/>
  <c r="M393" i="6"/>
  <c r="M381" i="6"/>
  <c r="M369" i="6"/>
  <c r="M357" i="6"/>
  <c r="M345" i="6"/>
  <c r="M333" i="6"/>
  <c r="M321" i="6"/>
  <c r="M309" i="6"/>
  <c r="M297" i="6"/>
  <c r="M285" i="6"/>
  <c r="M273" i="6"/>
  <c r="M261" i="6"/>
  <c r="M249" i="6"/>
  <c r="M237" i="6"/>
  <c r="M225" i="6"/>
  <c r="M213" i="6"/>
  <c r="M201" i="6"/>
  <c r="M189" i="6"/>
  <c r="M177" i="6"/>
  <c r="M165" i="6"/>
  <c r="M153" i="6"/>
  <c r="M141" i="6"/>
  <c r="M129" i="6"/>
  <c r="M117" i="6"/>
  <c r="M105" i="6"/>
  <c r="M93" i="6"/>
  <c r="M81" i="6"/>
  <c r="M69" i="6"/>
  <c r="M57" i="6"/>
  <c r="M45" i="6"/>
  <c r="M33" i="6"/>
  <c r="M21" i="6"/>
  <c r="M9" i="6"/>
  <c r="M584" i="6"/>
  <c r="M560" i="6"/>
  <c r="M548" i="6"/>
  <c r="M536" i="6"/>
  <c r="M524" i="6"/>
  <c r="M512" i="6"/>
  <c r="M500" i="6"/>
  <c r="M488" i="6"/>
  <c r="M476" i="6"/>
  <c r="M464" i="6"/>
  <c r="M452" i="6"/>
  <c r="M440" i="6"/>
  <c r="M428" i="6"/>
  <c r="M416" i="6"/>
  <c r="M404" i="6"/>
  <c r="M392" i="6"/>
  <c r="M380" i="6"/>
  <c r="M368" i="6"/>
  <c r="M356" i="6"/>
  <c r="M344" i="6"/>
  <c r="M332" i="6"/>
  <c r="M320" i="6"/>
  <c r="M308" i="6"/>
  <c r="M296" i="6"/>
  <c r="M284" i="6"/>
  <c r="M272" i="6"/>
  <c r="M260" i="6"/>
  <c r="M248" i="6"/>
  <c r="M236" i="6"/>
  <c r="M224" i="6"/>
  <c r="M212" i="6"/>
  <c r="M200" i="6"/>
  <c r="M188" i="6"/>
  <c r="M176" i="6"/>
  <c r="M164" i="6"/>
  <c r="M152" i="6"/>
  <c r="M140" i="6"/>
  <c r="M128" i="6"/>
  <c r="M116" i="6"/>
  <c r="M104" i="6"/>
  <c r="M92" i="6"/>
  <c r="M80" i="6"/>
  <c r="M68" i="6"/>
  <c r="M56" i="6"/>
  <c r="M44" i="6"/>
  <c r="M32" i="6"/>
  <c r="M20" i="6"/>
  <c r="M8" i="6"/>
  <c r="M730" i="6"/>
  <c r="M718" i="6"/>
  <c r="M706" i="6"/>
  <c r="M473" i="6"/>
  <c r="M461" i="6"/>
  <c r="M449" i="6"/>
  <c r="M437" i="6"/>
  <c r="M425" i="6"/>
  <c r="M413" i="6"/>
  <c r="M401" i="6"/>
  <c r="M389" i="6"/>
  <c r="M377" i="6"/>
  <c r="M365" i="6"/>
  <c r="M353" i="6"/>
  <c r="M341" i="6"/>
  <c r="M329" i="6"/>
  <c r="M317" i="6"/>
  <c r="M305" i="6"/>
  <c r="M293" i="6"/>
  <c r="M281" i="6"/>
  <c r="M269" i="6"/>
  <c r="M257" i="6"/>
  <c r="M245" i="6"/>
  <c r="M233" i="6"/>
  <c r="M221" i="6"/>
  <c r="M209" i="6"/>
  <c r="M197" i="6"/>
  <c r="M185" i="6"/>
  <c r="M173" i="6"/>
  <c r="M161" i="6"/>
  <c r="M149" i="6"/>
  <c r="M137" i="6"/>
  <c r="M125" i="6"/>
  <c r="M113" i="6"/>
  <c r="M101" i="6"/>
  <c r="M89" i="6"/>
  <c r="M77" i="6"/>
  <c r="M65" i="6"/>
  <c r="M53" i="6"/>
  <c r="M41" i="6"/>
  <c r="M29" i="6"/>
  <c r="M17" i="6"/>
  <c r="M5" i="6"/>
  <c r="M694" i="6"/>
  <c r="M682" i="6"/>
  <c r="M670" i="6"/>
  <c r="M658" i="6"/>
  <c r="M646" i="6"/>
  <c r="M634" i="6"/>
  <c r="M622" i="6"/>
  <c r="M610" i="6"/>
  <c r="M598" i="6"/>
  <c r="M586" i="6"/>
  <c r="M574" i="6"/>
  <c r="M562" i="6"/>
  <c r="M550" i="6"/>
  <c r="M538" i="6"/>
  <c r="M526" i="6"/>
  <c r="M514" i="6"/>
  <c r="M502" i="6"/>
  <c r="M490" i="6"/>
  <c r="M478" i="6"/>
  <c r="M466" i="6"/>
  <c r="M454" i="6"/>
  <c r="M442" i="6"/>
  <c r="M430" i="6"/>
  <c r="M418" i="6"/>
  <c r="M406" i="6"/>
  <c r="M394" i="6"/>
  <c r="M382" i="6"/>
  <c r="M370" i="6"/>
  <c r="M358" i="6"/>
  <c r="M346" i="6"/>
  <c r="M334" i="6"/>
  <c r="M322" i="6"/>
  <c r="M310" i="6"/>
  <c r="M298" i="6"/>
  <c r="M286" i="6"/>
  <c r="M274" i="6"/>
  <c r="M262" i="6"/>
  <c r="M250" i="6"/>
  <c r="M238" i="6"/>
  <c r="M226" i="6"/>
  <c r="M214" i="6"/>
  <c r="M202" i="6"/>
  <c r="M190" i="6"/>
  <c r="M178" i="6"/>
  <c r="M166" i="6"/>
  <c r="M154" i="6"/>
  <c r="M142" i="6"/>
  <c r="M130" i="6"/>
  <c r="M118" i="6"/>
  <c r="M106" i="6"/>
  <c r="M94" i="6"/>
  <c r="M82" i="6"/>
  <c r="M70" i="6"/>
  <c r="M58" i="6"/>
  <c r="M46" i="6"/>
  <c r="M34" i="6"/>
  <c r="M22" i="6"/>
  <c r="M10" i="6"/>
  <c r="M722" i="6"/>
  <c r="M710" i="6"/>
  <c r="M691" i="6"/>
  <c r="M679" i="6"/>
  <c r="M667" i="6"/>
  <c r="M655" i="6"/>
  <c r="M643" i="6"/>
  <c r="M631" i="6"/>
  <c r="M619" i="6"/>
  <c r="M607" i="6"/>
  <c r="M595" i="6"/>
  <c r="M583" i="6"/>
  <c r="M571" i="6"/>
  <c r="M559" i="6"/>
  <c r="M547" i="6"/>
  <c r="M535" i="6"/>
  <c r="M523" i="6"/>
  <c r="M511" i="6"/>
  <c r="M499" i="6"/>
  <c r="M487" i="6"/>
  <c r="M475" i="6"/>
  <c r="M463" i="6"/>
  <c r="M451" i="6"/>
  <c r="M439" i="6"/>
  <c r="M427" i="6"/>
  <c r="M415" i="6"/>
  <c r="M403" i="6"/>
  <c r="M391" i="6"/>
  <c r="M379" i="6"/>
  <c r="M367" i="6"/>
  <c r="M355" i="6"/>
  <c r="M343" i="6"/>
  <c r="M331" i="6"/>
  <c r="M319" i="6"/>
  <c r="M307" i="6"/>
  <c r="M295" i="6"/>
  <c r="M283" i="6"/>
  <c r="M271" i="6"/>
  <c r="M259" i="6"/>
  <c r="M247" i="6"/>
  <c r="M235" i="6"/>
  <c r="M223" i="6"/>
  <c r="M211" i="6"/>
  <c r="M199" i="6"/>
  <c r="M187" i="6"/>
  <c r="M175" i="6"/>
  <c r="M163" i="6"/>
  <c r="M151" i="6"/>
  <c r="M139" i="6"/>
  <c r="M127" i="6"/>
  <c r="M115" i="6"/>
  <c r="M103" i="6"/>
  <c r="M91" i="6"/>
  <c r="M79" i="6"/>
  <c r="M67" i="6"/>
  <c r="M55" i="6"/>
  <c r="M43" i="6"/>
  <c r="M31" i="6"/>
  <c r="M19" i="6"/>
  <c r="M7" i="6"/>
  <c r="M719" i="6"/>
  <c r="M707" i="6"/>
  <c r="M690" i="6"/>
  <c r="M678" i="6"/>
  <c r="M666" i="6"/>
  <c r="M654" i="6"/>
  <c r="M642" i="6"/>
  <c r="M630" i="6"/>
  <c r="M618" i="6"/>
  <c r="M606" i="6"/>
  <c r="M594" i="6"/>
  <c r="M582" i="6"/>
  <c r="M570" i="6"/>
  <c r="M558" i="6"/>
  <c r="M546" i="6"/>
  <c r="M534" i="6"/>
  <c r="M522" i="6"/>
  <c r="M510" i="6"/>
  <c r="M498" i="6"/>
  <c r="M486" i="6"/>
  <c r="M474" i="6"/>
  <c r="M462" i="6"/>
  <c r="M450" i="6"/>
  <c r="M438" i="6"/>
  <c r="M426" i="6"/>
  <c r="M414" i="6"/>
  <c r="M402" i="6"/>
  <c r="M390" i="6"/>
  <c r="M378" i="6"/>
  <c r="M366" i="6"/>
  <c r="M354" i="6"/>
  <c r="M342" i="6"/>
  <c r="M330" i="6"/>
  <c r="M318" i="6"/>
  <c r="M306" i="6"/>
  <c r="M294" i="6"/>
  <c r="M282" i="6"/>
  <c r="M270" i="6"/>
  <c r="M258" i="6"/>
  <c r="M246" i="6"/>
  <c r="M234" i="6"/>
  <c r="M222" i="6"/>
  <c r="M210" i="6"/>
  <c r="M198" i="6"/>
  <c r="M186" i="6"/>
  <c r="M174" i="6"/>
  <c r="M162" i="6"/>
  <c r="M150" i="6"/>
  <c r="M138" i="6"/>
  <c r="M126" i="6"/>
  <c r="M114" i="6"/>
  <c r="M102" i="6"/>
  <c r="M90" i="6"/>
  <c r="M78" i="6"/>
  <c r="M66" i="6"/>
  <c r="M54" i="6"/>
  <c r="M42" i="6"/>
  <c r="M30" i="6"/>
  <c r="M18" i="6"/>
  <c r="M6" i="6"/>
  <c r="M729" i="6"/>
  <c r="M717" i="6"/>
  <c r="M705" i="6"/>
  <c r="M688" i="6"/>
  <c r="M676" i="6"/>
  <c r="M664" i="6"/>
  <c r="M652" i="6"/>
  <c r="M640" i="6"/>
  <c r="M628" i="6"/>
  <c r="M616" i="6"/>
  <c r="M604" i="6"/>
  <c r="M592" i="6"/>
  <c r="M580" i="6"/>
  <c r="M568" i="6"/>
  <c r="M556" i="6"/>
  <c r="M544" i="6"/>
  <c r="M532" i="6"/>
  <c r="M520" i="6"/>
  <c r="M508" i="6"/>
  <c r="M496" i="6"/>
  <c r="M484" i="6"/>
  <c r="M472" i="6"/>
  <c r="M460" i="6"/>
  <c r="M448" i="6"/>
  <c r="M436" i="6"/>
  <c r="M424" i="6"/>
  <c r="M412" i="6"/>
  <c r="M400" i="6"/>
  <c r="M388" i="6"/>
  <c r="M376" i="6"/>
  <c r="M364" i="6"/>
  <c r="M352" i="6"/>
  <c r="M340" i="6"/>
  <c r="M328" i="6"/>
  <c r="M316" i="6"/>
  <c r="M304" i="6"/>
  <c r="M292" i="6"/>
  <c r="M280" i="6"/>
  <c r="M268" i="6"/>
  <c r="M256" i="6"/>
  <c r="M244" i="6"/>
  <c r="M232" i="6"/>
  <c r="M220" i="6"/>
  <c r="M208" i="6"/>
  <c r="M196" i="6"/>
  <c r="M184" i="6"/>
  <c r="M172" i="6"/>
  <c r="M160" i="6"/>
  <c r="M148" i="6"/>
  <c r="M136" i="6"/>
  <c r="M124" i="6"/>
  <c r="M112" i="6"/>
  <c r="M100" i="6"/>
  <c r="M88" i="6"/>
  <c r="M76" i="6"/>
  <c r="M64" i="6"/>
  <c r="M52" i="6"/>
  <c r="M40" i="6"/>
  <c r="M28" i="6"/>
  <c r="M16" i="6"/>
  <c r="M4" i="6"/>
  <c r="M728" i="6"/>
  <c r="M716" i="6"/>
  <c r="M704" i="6"/>
  <c r="M687" i="6"/>
  <c r="M675" i="6"/>
  <c r="M663" i="6"/>
  <c r="M651" i="6"/>
  <c r="M639" i="6"/>
  <c r="M627" i="6"/>
  <c r="M615" i="6"/>
  <c r="M603" i="6"/>
  <c r="M591" i="6"/>
  <c r="M579" i="6"/>
  <c r="M567" i="6"/>
  <c r="M555" i="6"/>
  <c r="M543" i="6"/>
  <c r="M531" i="6"/>
  <c r="M519" i="6"/>
  <c r="M507" i="6"/>
  <c r="M495" i="6"/>
  <c r="M483" i="6"/>
  <c r="M471" i="6"/>
  <c r="M459" i="6"/>
  <c r="M447" i="6"/>
  <c r="M435" i="6"/>
  <c r="M423" i="6"/>
  <c r="M411" i="6"/>
  <c r="M399" i="6"/>
  <c r="M387" i="6"/>
  <c r="M375" i="6"/>
  <c r="M363" i="6"/>
  <c r="M351" i="6"/>
  <c r="M339" i="6"/>
  <c r="M327" i="6"/>
  <c r="M315" i="6"/>
  <c r="M303" i="6"/>
  <c r="M291" i="6"/>
  <c r="M279" i="6"/>
  <c r="M267" i="6"/>
  <c r="M255" i="6"/>
  <c r="M243" i="6"/>
  <c r="M231" i="6"/>
  <c r="M219" i="6"/>
  <c r="M207" i="6"/>
  <c r="M195" i="6"/>
  <c r="M183" i="6"/>
  <c r="M171" i="6"/>
  <c r="M159" i="6"/>
  <c r="M147" i="6"/>
  <c r="M135" i="6"/>
  <c r="M123" i="6"/>
  <c r="M111" i="6"/>
  <c r="M99" i="6"/>
  <c r="M87" i="6"/>
  <c r="M75" i="6"/>
  <c r="M63" i="6"/>
  <c r="M51" i="6"/>
  <c r="M39" i="6"/>
  <c r="M27" i="6"/>
  <c r="M15" i="6"/>
  <c r="M727" i="6"/>
  <c r="M715" i="6"/>
  <c r="M703" i="6"/>
  <c r="M698" i="6"/>
  <c r="M686" i="6"/>
  <c r="M674" i="6"/>
  <c r="M662" i="6"/>
  <c r="M650" i="6"/>
  <c r="M638" i="6"/>
  <c r="M626" i="6"/>
  <c r="M614" i="6"/>
  <c r="M602" i="6"/>
  <c r="M590" i="6"/>
  <c r="M578" i="6"/>
  <c r="M566" i="6"/>
  <c r="M554" i="6"/>
  <c r="M542" i="6"/>
  <c r="M530" i="6"/>
  <c r="M518" i="6"/>
  <c r="M506" i="6"/>
  <c r="M494" i="6"/>
  <c r="M482" i="6"/>
  <c r="M470" i="6"/>
  <c r="M458" i="6"/>
  <c r="M446" i="6"/>
  <c r="M434" i="6"/>
  <c r="M422" i="6"/>
  <c r="M410" i="6"/>
  <c r="M398" i="6"/>
  <c r="M386" i="6"/>
  <c r="M374" i="6"/>
  <c r="M362" i="6"/>
  <c r="M350" i="6"/>
  <c r="M338" i="6"/>
  <c r="M326" i="6"/>
  <c r="M314" i="6"/>
  <c r="M302" i="6"/>
  <c r="M290" i="6"/>
  <c r="M278" i="6"/>
  <c r="M266" i="6"/>
  <c r="M254" i="6"/>
  <c r="M242" i="6"/>
  <c r="M230" i="6"/>
  <c r="M218" i="6"/>
  <c r="M206" i="6"/>
  <c r="M194" i="6"/>
  <c r="M182" i="6"/>
  <c r="M170" i="6"/>
  <c r="M158" i="6"/>
  <c r="M146" i="6"/>
  <c r="M134" i="6"/>
  <c r="M122" i="6"/>
  <c r="M110" i="6"/>
  <c r="M98" i="6"/>
  <c r="M86" i="6"/>
  <c r="M74" i="6"/>
  <c r="M62" i="6"/>
  <c r="M50" i="6"/>
  <c r="M38" i="6"/>
  <c r="M26" i="6"/>
  <c r="M14" i="6"/>
  <c r="M726" i="6"/>
  <c r="M714" i="6"/>
  <c r="M702" i="6"/>
  <c r="M697" i="6"/>
  <c r="M685" i="6"/>
  <c r="M673" i="6"/>
  <c r="M661" i="6"/>
  <c r="M649" i="6"/>
  <c r="M637" i="6"/>
  <c r="M625" i="6"/>
  <c r="M613" i="6"/>
  <c r="M601" i="6"/>
  <c r="M589" i="6"/>
  <c r="M577" i="6"/>
  <c r="M565" i="6"/>
  <c r="M553" i="6"/>
  <c r="M541" i="6"/>
  <c r="M529" i="6"/>
  <c r="M517" i="6"/>
  <c r="M505" i="6"/>
  <c r="M493" i="6"/>
  <c r="M481" i="6"/>
  <c r="M469" i="6"/>
  <c r="M457" i="6"/>
  <c r="M445" i="6"/>
  <c r="M433" i="6"/>
  <c r="M421" i="6"/>
  <c r="M409" i="6"/>
  <c r="M397" i="6"/>
  <c r="M385" i="6"/>
  <c r="M373" i="6"/>
  <c r="M361" i="6"/>
  <c r="M349" i="6"/>
  <c r="M337" i="6"/>
  <c r="M325" i="6"/>
  <c r="M313" i="6"/>
  <c r="M301" i="6"/>
  <c r="M289" i="6"/>
  <c r="M277" i="6"/>
  <c r="M265" i="6"/>
  <c r="M253" i="6"/>
  <c r="M241" i="6"/>
  <c r="M229" i="6"/>
  <c r="M217" i="6"/>
  <c r="M205" i="6"/>
  <c r="M193" i="6"/>
  <c r="M181" i="6"/>
  <c r="M169" i="6"/>
  <c r="M157" i="6"/>
  <c r="M145" i="6"/>
  <c r="M133" i="6"/>
  <c r="M121" i="6"/>
  <c r="M109" i="6"/>
  <c r="M97" i="6"/>
  <c r="M85" i="6"/>
  <c r="M73" i="6"/>
  <c r="M61" i="6"/>
  <c r="M49" i="6"/>
  <c r="M37" i="6"/>
  <c r="M25" i="6"/>
  <c r="M13" i="6"/>
  <c r="M725" i="6"/>
  <c r="M713" i="6"/>
  <c r="M701" i="6"/>
  <c r="M696" i="6"/>
  <c r="M684" i="6"/>
  <c r="M672" i="6"/>
  <c r="M660" i="6"/>
  <c r="M648" i="6"/>
  <c r="M636" i="6"/>
  <c r="M624" i="6"/>
  <c r="M612" i="6"/>
  <c r="M600" i="6"/>
  <c r="M588" i="6"/>
  <c r="M576" i="6"/>
  <c r="M564" i="6"/>
  <c r="M552" i="6"/>
  <c r="M540" i="6"/>
  <c r="M528" i="6"/>
  <c r="M516" i="6"/>
  <c r="M504" i="6"/>
  <c r="M492" i="6"/>
  <c r="M480" i="6"/>
  <c r="M468" i="6"/>
  <c r="M456" i="6"/>
  <c r="M444" i="6"/>
  <c r="M432" i="6"/>
  <c r="M420" i="6"/>
  <c r="M408" i="6"/>
  <c r="M396" i="6"/>
  <c r="M384" i="6"/>
  <c r="M372" i="6"/>
  <c r="M360" i="6"/>
  <c r="M348" i="6"/>
  <c r="M336" i="6"/>
  <c r="M324" i="6"/>
  <c r="M312" i="6"/>
  <c r="M300" i="6"/>
  <c r="M288" i="6"/>
  <c r="M276" i="6"/>
  <c r="M264" i="6"/>
  <c r="M252" i="6"/>
  <c r="M240" i="6"/>
  <c r="M228" i="6"/>
  <c r="M216" i="6"/>
  <c r="M204" i="6"/>
  <c r="M192" i="6"/>
  <c r="M180" i="6"/>
  <c r="M168" i="6"/>
  <c r="M156" i="6"/>
  <c r="M144" i="6"/>
  <c r="M132" i="6"/>
  <c r="M120" i="6"/>
  <c r="M108" i="6"/>
  <c r="M96" i="6"/>
  <c r="M84" i="6"/>
  <c r="M72" i="6"/>
  <c r="M60" i="6"/>
  <c r="M48" i="6"/>
  <c r="M36" i="6"/>
  <c r="M24" i="6"/>
  <c r="M12" i="6"/>
  <c r="M724" i="6"/>
  <c r="M712" i="6"/>
  <c r="M700" i="6"/>
  <c r="M695" i="6"/>
  <c r="M683" i="6"/>
  <c r="M671" i="6"/>
  <c r="M659" i="6"/>
  <c r="M647" i="6"/>
  <c r="M635" i="6"/>
  <c r="M623" i="6"/>
  <c r="M611" i="6"/>
  <c r="M599" i="6"/>
  <c r="M587" i="6"/>
  <c r="M575" i="6"/>
  <c r="M563" i="6"/>
  <c r="M551" i="6"/>
  <c r="M539" i="6"/>
  <c r="M527" i="6"/>
  <c r="M515" i="6"/>
  <c r="M503" i="6"/>
  <c r="M491" i="6"/>
  <c r="M479" i="6"/>
  <c r="M467" i="6"/>
  <c r="M455" i="6"/>
  <c r="M443" i="6"/>
  <c r="M431" i="6"/>
  <c r="M419" i="6"/>
  <c r="M407" i="6"/>
  <c r="M395" i="6"/>
  <c r="M383" i="6"/>
  <c r="M371" i="6"/>
  <c r="M359" i="6"/>
  <c r="M347" i="6"/>
  <c r="M335" i="6"/>
  <c r="M323" i="6"/>
  <c r="M311" i="6"/>
  <c r="M299" i="6"/>
  <c r="M287" i="6"/>
  <c r="M275" i="6"/>
  <c r="M263" i="6"/>
  <c r="M251" i="6"/>
  <c r="M239" i="6"/>
  <c r="M227" i="6"/>
  <c r="M215" i="6"/>
  <c r="M203" i="6"/>
  <c r="M191" i="6"/>
  <c r="M179" i="6"/>
  <c r="M167" i="6"/>
  <c r="M155" i="6"/>
  <c r="M143" i="6"/>
  <c r="M131" i="6"/>
  <c r="M119" i="6"/>
  <c r="M107" i="6"/>
  <c r="M95" i="6"/>
  <c r="M83" i="6"/>
  <c r="M71" i="6"/>
  <c r="M59" i="6"/>
  <c r="M47" i="6"/>
  <c r="M35" i="6"/>
  <c r="M23" i="6"/>
  <c r="M11" i="6"/>
  <c r="M723" i="6"/>
  <c r="M711" i="6"/>
  <c r="M699" i="6"/>
  <c r="AX2" i="6"/>
  <c r="AX3" i="6"/>
  <c r="G84" i="5" l="1"/>
  <c r="M84" i="5"/>
  <c r="G85" i="5"/>
  <c r="M85" i="5"/>
  <c r="G86" i="5"/>
  <c r="M86" i="5"/>
  <c r="M70" i="5"/>
  <c r="M71" i="5"/>
  <c r="M72" i="5"/>
  <c r="G72" i="5"/>
  <c r="M3" i="5"/>
  <c r="M4" i="5"/>
  <c r="M5" i="5"/>
  <c r="M16" i="5"/>
  <c r="M17" i="5"/>
  <c r="M18" i="5"/>
  <c r="M29" i="5"/>
  <c r="M30" i="5"/>
  <c r="M31" i="5"/>
  <c r="M43" i="5"/>
  <c r="M44" i="5"/>
  <c r="M45" i="5"/>
  <c r="M57" i="5"/>
  <c r="M58" i="5"/>
  <c r="M59" i="5"/>
  <c r="M97" i="5"/>
  <c r="M98" i="5"/>
  <c r="M99" i="5"/>
  <c r="M111" i="5"/>
  <c r="M112" i="5"/>
  <c r="M113" i="5"/>
  <c r="M125" i="5"/>
  <c r="M126" i="5"/>
  <c r="M127" i="5"/>
  <c r="M135" i="5"/>
  <c r="M136" i="5"/>
  <c r="M137" i="5"/>
  <c r="M143" i="5"/>
  <c r="M144" i="5"/>
  <c r="M145" i="5"/>
  <c r="M149" i="5"/>
  <c r="M150" i="5"/>
  <c r="M151" i="5"/>
  <c r="M164" i="5"/>
  <c r="M165" i="5"/>
  <c r="M166" i="5"/>
  <c r="M179" i="5"/>
  <c r="M180" i="5"/>
  <c r="M181" i="5"/>
  <c r="M194" i="5"/>
  <c r="M195" i="5"/>
  <c r="M196" i="5"/>
  <c r="M209" i="5"/>
  <c r="M210" i="5"/>
  <c r="M211" i="5"/>
  <c r="M224" i="5"/>
  <c r="M225" i="5"/>
  <c r="M226" i="5"/>
  <c r="M239" i="5"/>
  <c r="M240" i="5"/>
  <c r="M241" i="5"/>
  <c r="M254" i="5"/>
  <c r="M255" i="5"/>
  <c r="M256" i="5"/>
  <c r="M270" i="5"/>
  <c r="M271" i="5"/>
  <c r="M272" i="5"/>
  <c r="M288" i="5"/>
  <c r="M289" i="5"/>
  <c r="M290" i="5"/>
  <c r="M296" i="5"/>
  <c r="M297" i="5"/>
  <c r="M298" i="5"/>
  <c r="M311" i="5"/>
  <c r="M312" i="5"/>
  <c r="M313" i="5"/>
  <c r="M326" i="5"/>
  <c r="M327" i="5"/>
  <c r="M328" i="5"/>
  <c r="M341" i="5"/>
  <c r="M342" i="5"/>
  <c r="M343" i="5"/>
  <c r="M345" i="5"/>
  <c r="M346" i="5"/>
  <c r="M347" i="5"/>
  <c r="M356" i="5"/>
  <c r="M357" i="5"/>
  <c r="M358" i="5"/>
  <c r="M364" i="5"/>
  <c r="M365" i="5"/>
  <c r="M366" i="5"/>
  <c r="M377" i="5"/>
  <c r="M378" i="5"/>
  <c r="M379" i="5"/>
  <c r="M389" i="5"/>
  <c r="M390" i="5"/>
  <c r="M391" i="5"/>
  <c r="M397" i="5"/>
  <c r="M398" i="5"/>
  <c r="M399" i="5"/>
  <c r="M409" i="5"/>
  <c r="M410" i="5"/>
  <c r="M411" i="5"/>
  <c r="M416" i="5"/>
  <c r="M417" i="5"/>
  <c r="M418" i="5"/>
  <c r="M431" i="5"/>
  <c r="M432" i="5"/>
  <c r="M433" i="5"/>
  <c r="M442" i="5"/>
  <c r="M443" i="5"/>
  <c r="M444" i="5"/>
  <c r="M447" i="5"/>
  <c r="M448" i="5"/>
  <c r="M449" i="5"/>
  <c r="M451" i="5"/>
  <c r="M452" i="5"/>
  <c r="M453" i="5"/>
  <c r="M466" i="5"/>
  <c r="M467" i="5"/>
  <c r="M468" i="5"/>
  <c r="M479" i="5"/>
  <c r="M480" i="5"/>
  <c r="M481" i="5"/>
  <c r="M495" i="5"/>
  <c r="M496" i="5"/>
  <c r="M497" i="5"/>
  <c r="M508" i="5"/>
  <c r="M509" i="5"/>
  <c r="M510" i="5"/>
  <c r="M520" i="5"/>
  <c r="M521" i="5"/>
  <c r="M522" i="5"/>
  <c r="M530" i="5"/>
  <c r="M531" i="5"/>
  <c r="M532" i="5"/>
  <c r="M542" i="5"/>
  <c r="M543" i="5"/>
  <c r="M544" i="5"/>
  <c r="M554" i="5"/>
  <c r="M555" i="5"/>
  <c r="M556" i="5"/>
  <c r="M566" i="5"/>
  <c r="M567" i="5"/>
  <c r="M568" i="5"/>
  <c r="M583" i="5"/>
  <c r="M584" i="5"/>
  <c r="M585" i="5"/>
  <c r="M600" i="5"/>
  <c r="M601" i="5"/>
  <c r="M602" i="5"/>
  <c r="M615" i="5"/>
  <c r="M616" i="5"/>
  <c r="M617" i="5"/>
  <c r="M630" i="5"/>
  <c r="M631" i="5"/>
  <c r="M632" i="5"/>
  <c r="M645" i="5"/>
  <c r="M646" i="5"/>
  <c r="M647" i="5"/>
  <c r="M660" i="5"/>
  <c r="M661" i="5"/>
  <c r="M662" i="5"/>
  <c r="M675" i="5"/>
  <c r="M676" i="5"/>
  <c r="M677" i="5"/>
  <c r="M692" i="5"/>
  <c r="M693" i="5"/>
  <c r="M694" i="5"/>
  <c r="M709" i="5"/>
  <c r="M710" i="5"/>
  <c r="M711" i="5"/>
  <c r="M713" i="5"/>
  <c r="M714" i="5"/>
  <c r="M715" i="5"/>
  <c r="M716" i="5"/>
  <c r="M717" i="5"/>
  <c r="M718" i="5"/>
  <c r="M719" i="5"/>
  <c r="M720" i="5"/>
  <c r="M721" i="5"/>
  <c r="M722" i="5"/>
  <c r="M723" i="5"/>
  <c r="M724" i="5"/>
  <c r="M725" i="5"/>
  <c r="M726" i="5"/>
  <c r="M727" i="5"/>
  <c r="M728" i="5"/>
  <c r="M729" i="5"/>
  <c r="M730" i="5"/>
  <c r="M731" i="5"/>
  <c r="M732" i="5"/>
  <c r="M733" i="5"/>
  <c r="M734" i="5"/>
  <c r="M735" i="5"/>
  <c r="M736" i="5"/>
  <c r="M737" i="5"/>
  <c r="M738" i="5"/>
  <c r="M739" i="5"/>
  <c r="M740" i="5"/>
  <c r="M741" i="5"/>
  <c r="M742" i="5"/>
  <c r="M743" i="5"/>
  <c r="M744" i="5"/>
  <c r="M745" i="5"/>
  <c r="M746" i="5"/>
  <c r="M747" i="5"/>
  <c r="M748" i="5"/>
  <c r="M749" i="5"/>
  <c r="M750" i="5"/>
  <c r="M751" i="5"/>
  <c r="M752" i="5"/>
  <c r="M753" i="5"/>
  <c r="M754" i="5"/>
  <c r="M755" i="5"/>
  <c r="M756" i="5"/>
  <c r="M757" i="5"/>
  <c r="M758" i="5"/>
  <c r="M759" i="5"/>
  <c r="M760" i="5"/>
  <c r="M761" i="5"/>
  <c r="M762" i="5"/>
  <c r="M763" i="5"/>
  <c r="M764" i="5"/>
  <c r="M765" i="5"/>
  <c r="M766" i="5"/>
  <c r="M767" i="5"/>
  <c r="M768" i="5"/>
  <c r="M769" i="5"/>
  <c r="M770" i="5"/>
  <c r="M771" i="5"/>
  <c r="M772" i="5"/>
  <c r="M773" i="5"/>
  <c r="M774" i="5"/>
  <c r="M775" i="5"/>
  <c r="M776" i="5"/>
  <c r="M777" i="5"/>
  <c r="M778" i="5"/>
  <c r="M779" i="5"/>
  <c r="M780" i="5"/>
  <c r="M781" i="5"/>
  <c r="M782" i="5"/>
  <c r="M783" i="5"/>
  <c r="M784" i="5"/>
  <c r="M785" i="5"/>
  <c r="M786" i="5"/>
  <c r="M787" i="5"/>
  <c r="M788" i="5"/>
  <c r="M789" i="5"/>
  <c r="M790" i="5"/>
  <c r="M791" i="5"/>
  <c r="M792" i="5"/>
  <c r="M793" i="5"/>
  <c r="M794" i="5"/>
  <c r="M795" i="5"/>
  <c r="M796" i="5"/>
  <c r="M797" i="5"/>
  <c r="M798" i="5"/>
  <c r="M799" i="5"/>
  <c r="M800" i="5"/>
  <c r="M801" i="5"/>
  <c r="M802" i="5"/>
  <c r="M803" i="5"/>
  <c r="M804" i="5"/>
  <c r="M805" i="5"/>
  <c r="M806" i="5"/>
  <c r="M807" i="5"/>
  <c r="M808" i="5"/>
  <c r="M809" i="5"/>
  <c r="M810" i="5"/>
  <c r="M811" i="5"/>
  <c r="M812" i="5"/>
  <c r="M813" i="5"/>
  <c r="M814"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42" i="5"/>
  <c r="M843" i="5"/>
  <c r="M844" i="5"/>
  <c r="M845" i="5"/>
  <c r="M846" i="5"/>
  <c r="M847" i="5"/>
  <c r="M848" i="5"/>
  <c r="M849" i="5"/>
  <c r="M850" i="5"/>
  <c r="M851" i="5"/>
  <c r="M852" i="5"/>
  <c r="M853" i="5"/>
  <c r="M854" i="5"/>
  <c r="M855" i="5"/>
  <c r="M856" i="5"/>
  <c r="M857" i="5"/>
  <c r="M858" i="5"/>
  <c r="M859" i="5"/>
  <c r="M860" i="5"/>
  <c r="M861" i="5"/>
  <c r="M862" i="5"/>
  <c r="M863" i="5"/>
  <c r="M864" i="5"/>
  <c r="M865" i="5"/>
  <c r="M866" i="5"/>
  <c r="M867" i="5"/>
  <c r="M868" i="5"/>
  <c r="M869" i="5"/>
  <c r="M870" i="5"/>
  <c r="M871" i="5"/>
  <c r="M872" i="5"/>
  <c r="M873" i="5"/>
  <c r="M874" i="5"/>
  <c r="M875" i="5"/>
  <c r="M876" i="5"/>
  <c r="M877" i="5"/>
  <c r="M878" i="5"/>
  <c r="M879" i="5"/>
  <c r="M880" i="5"/>
  <c r="M881" i="5"/>
  <c r="M882" i="5"/>
  <c r="M883" i="5"/>
  <c r="M884" i="5"/>
  <c r="M885" i="5"/>
  <c r="M886" i="5"/>
  <c r="M887" i="5"/>
  <c r="M888" i="5"/>
  <c r="M889" i="5"/>
  <c r="M890" i="5"/>
  <c r="M891" i="5"/>
  <c r="M892" i="5"/>
  <c r="M893" i="5"/>
  <c r="M894" i="5"/>
  <c r="M895" i="5"/>
  <c r="M896" i="5"/>
  <c r="M897" i="5"/>
  <c r="M898" i="5"/>
  <c r="M899" i="5"/>
  <c r="M900" i="5"/>
  <c r="M901" i="5"/>
  <c r="M902" i="5"/>
  <c r="M903" i="5"/>
  <c r="M904" i="5"/>
  <c r="M905" i="5"/>
  <c r="M906" i="5"/>
  <c r="M907" i="5"/>
  <c r="M908" i="5"/>
  <c r="M909"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M1001" i="5"/>
  <c r="M1002" i="5"/>
  <c r="M1003" i="5"/>
  <c r="M1004" i="5"/>
  <c r="M1005" i="5"/>
  <c r="M1006" i="5"/>
  <c r="M1007" i="5"/>
  <c r="M1008" i="5"/>
  <c r="M1009" i="5"/>
  <c r="M1010" i="5"/>
  <c r="M1011" i="5"/>
  <c r="M1012" i="5"/>
  <c r="M1013" i="5"/>
  <c r="M1014" i="5"/>
  <c r="M1015" i="5"/>
  <c r="M1016" i="5"/>
  <c r="M1017" i="5"/>
  <c r="M1018" i="5"/>
  <c r="M1019" i="5"/>
  <c r="M1020" i="5"/>
  <c r="M1021" i="5"/>
  <c r="M1022" i="5"/>
  <c r="M1023" i="5"/>
  <c r="M1024" i="5"/>
  <c r="M1025" i="5"/>
  <c r="M1026" i="5"/>
  <c r="M1027" i="5"/>
  <c r="M1028" i="5"/>
  <c r="M1029" i="5"/>
  <c r="M1030" i="5"/>
  <c r="M1031" i="5"/>
  <c r="M1032" i="5"/>
  <c r="M1033" i="5"/>
  <c r="M1034" i="5"/>
  <c r="M1035" i="5"/>
  <c r="M1036" i="5"/>
  <c r="M1037" i="5"/>
  <c r="M1038" i="5"/>
  <c r="M1039" i="5"/>
  <c r="M1040" i="5"/>
  <c r="M1041" i="5"/>
  <c r="M1042" i="5"/>
  <c r="M1043" i="5"/>
  <c r="M1044" i="5"/>
  <c r="M1045" i="5"/>
  <c r="M1046" i="5"/>
  <c r="M1047" i="5"/>
  <c r="M1048" i="5"/>
  <c r="M1049" i="5"/>
  <c r="M1050" i="5"/>
  <c r="M1051" i="5"/>
  <c r="M1052" i="5"/>
  <c r="M1053" i="5"/>
  <c r="M1054" i="5"/>
  <c r="M1055" i="5"/>
  <c r="M1056" i="5"/>
  <c r="M1057" i="5"/>
  <c r="M1058" i="5"/>
  <c r="M1059" i="5"/>
  <c r="M1060" i="5"/>
  <c r="M1061" i="5"/>
  <c r="M1062" i="5"/>
  <c r="M1063" i="5"/>
  <c r="M1064" i="5"/>
  <c r="M1065" i="5"/>
  <c r="M1066" i="5"/>
  <c r="M1067" i="5"/>
  <c r="M1068" i="5"/>
  <c r="M1069" i="5"/>
  <c r="M1070" i="5"/>
  <c r="M1071" i="5"/>
  <c r="M1072" i="5"/>
  <c r="M1073" i="5"/>
  <c r="M1074" i="5"/>
  <c r="M1075" i="5"/>
  <c r="M1076" i="5"/>
  <c r="M1077" i="5"/>
  <c r="M1078" i="5"/>
  <c r="M1079" i="5"/>
  <c r="M1080" i="5"/>
  <c r="M1081" i="5"/>
  <c r="M1082" i="5"/>
  <c r="M1083" i="5"/>
  <c r="M1084" i="5"/>
  <c r="M1085" i="5"/>
  <c r="M1086" i="5"/>
  <c r="M1087" i="5"/>
  <c r="M1088" i="5"/>
  <c r="M1089" i="5"/>
  <c r="M1090" i="5"/>
  <c r="M1091" i="5"/>
  <c r="M1092" i="5"/>
  <c r="M1093" i="5"/>
  <c r="M1094" i="5"/>
  <c r="M1095" i="5"/>
  <c r="M1096" i="5"/>
  <c r="M1097" i="5"/>
  <c r="M1098" i="5"/>
  <c r="M1099" i="5"/>
  <c r="M1100" i="5"/>
  <c r="M1101" i="5"/>
  <c r="M1102" i="5"/>
  <c r="M1103" i="5"/>
  <c r="M1104" i="5"/>
  <c r="M1105" i="5"/>
  <c r="M1106" i="5"/>
  <c r="M1107" i="5"/>
  <c r="M1108" i="5"/>
  <c r="M1109" i="5"/>
  <c r="M1110" i="5"/>
  <c r="M1111" i="5"/>
  <c r="M1112" i="5"/>
  <c r="M1113" i="5"/>
  <c r="M1114" i="5"/>
  <c r="M1115" i="5"/>
  <c r="M1116" i="5"/>
  <c r="M1117" i="5"/>
  <c r="M1118" i="5"/>
  <c r="M1119" i="5"/>
  <c r="M1120" i="5"/>
  <c r="M1121" i="5"/>
  <c r="M1122" i="5"/>
  <c r="M1123" i="5"/>
  <c r="M1124" i="5"/>
  <c r="M1125" i="5"/>
  <c r="M1126" i="5"/>
  <c r="M1127" i="5"/>
  <c r="M1128" i="5"/>
  <c r="M1129" i="5"/>
  <c r="M1130" i="5"/>
  <c r="M1131" i="5"/>
  <c r="M1132" i="5"/>
  <c r="M1133" i="5"/>
  <c r="M1134" i="5"/>
  <c r="M1135" i="5"/>
  <c r="M1136" i="5"/>
  <c r="M1137" i="5"/>
  <c r="M1138" i="5"/>
  <c r="M1139" i="5"/>
  <c r="M1140" i="5"/>
  <c r="M1141" i="5"/>
  <c r="M1142" i="5"/>
  <c r="M1143" i="5"/>
  <c r="M1144" i="5"/>
  <c r="M1145" i="5"/>
  <c r="M1146" i="5"/>
  <c r="M1147" i="5"/>
  <c r="M1148" i="5"/>
  <c r="M1149" i="5"/>
  <c r="M1150" i="5"/>
  <c r="M1151" i="5"/>
  <c r="M1152" i="5"/>
  <c r="M1153" i="5"/>
  <c r="M1154" i="5"/>
  <c r="M1155" i="5"/>
  <c r="M1156" i="5"/>
  <c r="M1157" i="5"/>
  <c r="M1158" i="5"/>
  <c r="M1159" i="5"/>
  <c r="M1160" i="5"/>
  <c r="M1161" i="5"/>
  <c r="M1162" i="5"/>
  <c r="M1163" i="5"/>
  <c r="M1164" i="5"/>
  <c r="M1165" i="5"/>
  <c r="M1166" i="5"/>
  <c r="M1167" i="5"/>
  <c r="M1168" i="5"/>
  <c r="M1169" i="5"/>
  <c r="M1170" i="5"/>
  <c r="M1171" i="5"/>
  <c r="M1172" i="5"/>
  <c r="M1173" i="5"/>
  <c r="M1174" i="5"/>
  <c r="M1175" i="5"/>
  <c r="M1176" i="5"/>
  <c r="M1177" i="5"/>
  <c r="M1178" i="5"/>
  <c r="M1179" i="5"/>
  <c r="M1180" i="5"/>
  <c r="M1181" i="5"/>
  <c r="M1182" i="5"/>
  <c r="M1183" i="5"/>
  <c r="M1184" i="5"/>
  <c r="M1185" i="5"/>
  <c r="M1186" i="5"/>
  <c r="M1187" i="5"/>
  <c r="M1188" i="5"/>
  <c r="M1189" i="5"/>
  <c r="M1190" i="5"/>
  <c r="M1191" i="5"/>
  <c r="M1192" i="5"/>
  <c r="M1193" i="5"/>
  <c r="M1194" i="5"/>
  <c r="M1195" i="5"/>
  <c r="M1196" i="5"/>
  <c r="M1197" i="5"/>
  <c r="M1198" i="5"/>
  <c r="M1199" i="5"/>
  <c r="M1200" i="5"/>
  <c r="M1201" i="5"/>
  <c r="M1202" i="5"/>
  <c r="M1203" i="5"/>
  <c r="M1204" i="5"/>
  <c r="M1205" i="5"/>
  <c r="M1206" i="5"/>
  <c r="M1207" i="5"/>
  <c r="M1208" i="5"/>
  <c r="M1209" i="5"/>
  <c r="M1210" i="5"/>
  <c r="M1211" i="5"/>
  <c r="M1212" i="5"/>
  <c r="M1213" i="5"/>
  <c r="M1214" i="5"/>
  <c r="M1215" i="5"/>
  <c r="M1216" i="5"/>
  <c r="M1217" i="5"/>
  <c r="M1218" i="5"/>
  <c r="M1219" i="5"/>
  <c r="M1220" i="5"/>
  <c r="M1221" i="5"/>
  <c r="M1222" i="5"/>
  <c r="M1223" i="5"/>
  <c r="M1224" i="5"/>
  <c r="M1225" i="5"/>
  <c r="M1226" i="5"/>
  <c r="M1227" i="5"/>
  <c r="M1228" i="5"/>
  <c r="M1229" i="5"/>
  <c r="M1230" i="5"/>
  <c r="M1231" i="5"/>
  <c r="M1232" i="5"/>
  <c r="M1233" i="5"/>
  <c r="M1234" i="5"/>
  <c r="M1235" i="5"/>
  <c r="M1236" i="5"/>
  <c r="M1237" i="5"/>
  <c r="M1238" i="5"/>
  <c r="M1239" i="5"/>
  <c r="M1240" i="5"/>
  <c r="M1241" i="5"/>
  <c r="M1242" i="5"/>
  <c r="M1243" i="5"/>
  <c r="M1244" i="5"/>
  <c r="M1245" i="5"/>
  <c r="M1246" i="5"/>
  <c r="M1247" i="5"/>
  <c r="M1248" i="5"/>
  <c r="M1249" i="5"/>
  <c r="M1250" i="5"/>
  <c r="M1251" i="5"/>
  <c r="M1252" i="5"/>
  <c r="M1253" i="5"/>
  <c r="M1254" i="5"/>
  <c r="M1255" i="5"/>
  <c r="M1256" i="5"/>
  <c r="M1257" i="5"/>
  <c r="M1258" i="5"/>
  <c r="M1259" i="5"/>
  <c r="M1260" i="5"/>
  <c r="M1261" i="5"/>
  <c r="M1262" i="5"/>
  <c r="M1263" i="5"/>
  <c r="M1264" i="5"/>
  <c r="M1265" i="5"/>
  <c r="M1266" i="5"/>
  <c r="M1267" i="5"/>
  <c r="M1268" i="5"/>
  <c r="M1269" i="5"/>
  <c r="M1270" i="5"/>
  <c r="M1271" i="5"/>
  <c r="M1272" i="5"/>
  <c r="M1273" i="5"/>
  <c r="M1274" i="5"/>
  <c r="M1275" i="5"/>
  <c r="M1276" i="5"/>
  <c r="M1277" i="5"/>
  <c r="M1278" i="5"/>
  <c r="M1279" i="5"/>
  <c r="G341" i="5"/>
  <c r="G342" i="5"/>
  <c r="G343" i="5"/>
  <c r="G345" i="5"/>
  <c r="G346" i="5"/>
  <c r="G347" i="5"/>
  <c r="G356" i="5"/>
  <c r="G357" i="5"/>
  <c r="G358" i="5"/>
  <c r="G364" i="5"/>
  <c r="G365" i="5"/>
  <c r="G366" i="5"/>
  <c r="G583" i="5"/>
  <c r="G584" i="5"/>
  <c r="G585" i="5"/>
  <c r="G600" i="5"/>
  <c r="G601" i="5"/>
  <c r="G602" i="5"/>
  <c r="G288" i="5"/>
  <c r="G289" i="5"/>
  <c r="G290" i="5"/>
  <c r="G692" i="5"/>
  <c r="G693" i="5"/>
  <c r="G694" i="5"/>
  <c r="G709" i="5"/>
  <c r="G710" i="5"/>
  <c r="G711" i="5"/>
  <c r="G713" i="5"/>
  <c r="G391" i="5"/>
  <c r="G390" i="5"/>
  <c r="G389" i="5"/>
  <c r="G416" i="5"/>
  <c r="G417" i="5"/>
  <c r="G418" i="5"/>
  <c r="G409" i="5"/>
  <c r="G410" i="5"/>
  <c r="G411" i="5"/>
  <c r="AI3" i="6"/>
  <c r="AV3" i="6"/>
  <c r="M3" i="6" s="1"/>
  <c r="AZ3" i="6"/>
  <c r="T314" i="2" l="1"/>
  <c r="T312" i="2"/>
  <c r="T310" i="2"/>
  <c r="T308" i="2"/>
  <c r="T297" i="2"/>
  <c r="T313" i="2"/>
  <c r="T307" i="2"/>
  <c r="T306" i="2"/>
  <c r="T304" i="2"/>
  <c r="T293" i="2"/>
  <c r="T303" i="2"/>
  <c r="T305" i="2"/>
  <c r="T294" i="2"/>
  <c r="T279" i="2"/>
  <c r="C355" i="1"/>
  <c r="C356" i="1"/>
  <c r="F356" i="1" s="1"/>
  <c r="C357" i="1"/>
  <c r="F357" i="1" s="1"/>
  <c r="C358" i="1"/>
  <c r="C359" i="1"/>
  <c r="C360" i="1"/>
  <c r="C361" i="1"/>
  <c r="C362" i="1"/>
  <c r="F362" i="1" s="1"/>
  <c r="C363" i="1"/>
  <c r="F363" i="1" s="1"/>
  <c r="C364" i="1"/>
  <c r="F364" i="1" s="1"/>
  <c r="C365" i="1"/>
  <c r="C366" i="1"/>
  <c r="C367" i="1"/>
  <c r="C368" i="1"/>
  <c r="F368" i="1" s="1"/>
  <c r="C369" i="1"/>
  <c r="C370" i="1"/>
  <c r="C371" i="1"/>
  <c r="F371" i="1" s="1"/>
  <c r="C372" i="1"/>
  <c r="C373" i="1"/>
  <c r="C374" i="1"/>
  <c r="F374" i="1" s="1"/>
  <c r="C375" i="1"/>
  <c r="F375" i="1" s="1"/>
  <c r="C376" i="1"/>
  <c r="F376" i="1" s="1"/>
  <c r="C377" i="1"/>
  <c r="C378" i="1"/>
  <c r="C379" i="1"/>
  <c r="C380" i="1"/>
  <c r="F380" i="1" s="1"/>
  <c r="C381" i="1"/>
  <c r="F381" i="1" s="1"/>
  <c r="C382" i="1"/>
  <c r="F382" i="1" s="1"/>
  <c r="C383" i="1"/>
  <c r="F383" i="1" s="1"/>
  <c r="C384" i="1"/>
  <c r="C385" i="1"/>
  <c r="C386" i="1"/>
  <c r="F386" i="1" s="1"/>
  <c r="C387" i="1"/>
  <c r="F387" i="1" s="1"/>
  <c r="C388" i="1"/>
  <c r="F388" i="1" s="1"/>
  <c r="C389" i="1"/>
  <c r="C390" i="1"/>
  <c r="C391" i="1"/>
  <c r="C392" i="1"/>
  <c r="F392" i="1" s="1"/>
  <c r="C393" i="1"/>
  <c r="F393" i="1" s="1"/>
  <c r="C394" i="1"/>
  <c r="F394" i="1" s="1"/>
  <c r="C395" i="1"/>
  <c r="F395" i="1" s="1"/>
  <c r="C396" i="1"/>
  <c r="C397" i="1"/>
  <c r="C398" i="1"/>
  <c r="F398" i="1" s="1"/>
  <c r="C399" i="1"/>
  <c r="F399" i="1" s="1"/>
  <c r="C400" i="1"/>
  <c r="F400" i="1" s="1"/>
  <c r="C401" i="1"/>
  <c r="B355" i="1"/>
  <c r="E355" i="1" s="1"/>
  <c r="B356" i="1"/>
  <c r="E356" i="1" s="1"/>
  <c r="B357" i="1"/>
  <c r="E357" i="1" s="1"/>
  <c r="B358" i="1"/>
  <c r="E358" i="1" s="1"/>
  <c r="B359" i="1"/>
  <c r="E359" i="1" s="1"/>
  <c r="B360" i="1"/>
  <c r="E360" i="1" s="1"/>
  <c r="B361" i="1"/>
  <c r="E361" i="1" s="1"/>
  <c r="B362" i="1"/>
  <c r="E362" i="1" s="1"/>
  <c r="B363" i="1"/>
  <c r="E363" i="1" s="1"/>
  <c r="B364" i="1"/>
  <c r="E364" i="1" s="1"/>
  <c r="B365" i="1"/>
  <c r="E365" i="1" s="1"/>
  <c r="B366" i="1"/>
  <c r="E366" i="1" s="1"/>
  <c r="B367" i="1"/>
  <c r="E367" i="1" s="1"/>
  <c r="B368" i="1"/>
  <c r="E368" i="1" s="1"/>
  <c r="B369" i="1"/>
  <c r="E369" i="1" s="1"/>
  <c r="B370" i="1"/>
  <c r="E370" i="1" s="1"/>
  <c r="B371" i="1"/>
  <c r="E371" i="1" s="1"/>
  <c r="B372" i="1"/>
  <c r="E372" i="1" s="1"/>
  <c r="B373" i="1"/>
  <c r="E373" i="1" s="1"/>
  <c r="B374" i="1"/>
  <c r="E374" i="1" s="1"/>
  <c r="B375" i="1"/>
  <c r="E375" i="1" s="1"/>
  <c r="B376" i="1"/>
  <c r="E376" i="1" s="1"/>
  <c r="B377" i="1"/>
  <c r="E377" i="1" s="1"/>
  <c r="B378" i="1"/>
  <c r="E378" i="1" s="1"/>
  <c r="B379" i="1"/>
  <c r="E379" i="1" s="1"/>
  <c r="B380" i="1"/>
  <c r="E380" i="1" s="1"/>
  <c r="B381" i="1"/>
  <c r="E381" i="1" s="1"/>
  <c r="B382" i="1"/>
  <c r="E382" i="1" s="1"/>
  <c r="B383" i="1"/>
  <c r="E383" i="1" s="1"/>
  <c r="B384" i="1"/>
  <c r="E384" i="1" s="1"/>
  <c r="B385" i="1"/>
  <c r="E385" i="1" s="1"/>
  <c r="B386" i="1"/>
  <c r="E386" i="1" s="1"/>
  <c r="B387" i="1"/>
  <c r="E387" i="1" s="1"/>
  <c r="B388" i="1"/>
  <c r="E388" i="1" s="1"/>
  <c r="B389" i="1"/>
  <c r="E389" i="1" s="1"/>
  <c r="B390" i="1"/>
  <c r="E390" i="1" s="1"/>
  <c r="B391" i="1"/>
  <c r="E391" i="1" s="1"/>
  <c r="B392" i="1"/>
  <c r="E392" i="1" s="1"/>
  <c r="B393" i="1"/>
  <c r="E393" i="1" s="1"/>
  <c r="B394" i="1"/>
  <c r="E394" i="1" s="1"/>
  <c r="B395" i="1"/>
  <c r="E395" i="1" s="1"/>
  <c r="B396" i="1"/>
  <c r="E396" i="1" s="1"/>
  <c r="B397" i="1"/>
  <c r="E397" i="1" s="1"/>
  <c r="B398" i="1"/>
  <c r="E398" i="1" s="1"/>
  <c r="B399" i="1"/>
  <c r="E399" i="1" s="1"/>
  <c r="B400" i="1"/>
  <c r="E400" i="1" s="1"/>
  <c r="B401" i="1"/>
  <c r="E401" i="1" s="1"/>
  <c r="D38" i="3"/>
  <c r="D37" i="3"/>
  <c r="T258" i="2"/>
  <c r="F359" i="1"/>
  <c r="F360" i="1"/>
  <c r="F361" i="1"/>
  <c r="F372" i="1"/>
  <c r="F373" i="1"/>
  <c r="F384" i="1"/>
  <c r="F385" i="1"/>
  <c r="F396" i="1"/>
  <c r="F397" i="1"/>
  <c r="F355" i="1"/>
  <c r="F358" i="1"/>
  <c r="F365" i="1"/>
  <c r="F366" i="1"/>
  <c r="F367" i="1"/>
  <c r="F369" i="1"/>
  <c r="F370" i="1"/>
  <c r="F377" i="1"/>
  <c r="F378" i="1"/>
  <c r="F379" i="1"/>
  <c r="F389" i="1"/>
  <c r="F390" i="1"/>
  <c r="F391" i="1"/>
  <c r="F401" i="1"/>
  <c r="D35" i="3"/>
  <c r="D36" i="3"/>
  <c r="I36" i="3"/>
  <c r="J36" i="3" s="1"/>
  <c r="T309" i="2"/>
  <c r="T299" i="2"/>
  <c r="T286" i="2"/>
  <c r="T270" i="2"/>
  <c r="T269" i="2"/>
  <c r="T311" i="2"/>
  <c r="T301" i="2"/>
  <c r="T290" i="2"/>
  <c r="T275" i="2"/>
  <c r="T253" i="2"/>
  <c r="T225" i="2"/>
  <c r="T195" i="2"/>
  <c r="T161" i="2"/>
  <c r="T130" i="2"/>
  <c r="T99" i="2"/>
  <c r="T70" i="2"/>
  <c r="T47" i="2"/>
  <c r="T32" i="2"/>
  <c r="T21" i="2"/>
  <c r="T12" i="2"/>
  <c r="T3" i="2"/>
  <c r="T4" i="2"/>
  <c r="T5" i="2"/>
  <c r="T6" i="2"/>
  <c r="T7" i="2"/>
  <c r="T8" i="2"/>
  <c r="T9" i="2"/>
  <c r="T10" i="2"/>
  <c r="T11" i="2"/>
  <c r="T13" i="2"/>
  <c r="T14" i="2"/>
  <c r="T15" i="2"/>
  <c r="T16" i="2"/>
  <c r="T17" i="2"/>
  <c r="T18" i="2"/>
  <c r="T19" i="2"/>
  <c r="T20" i="2"/>
  <c r="T22" i="2"/>
  <c r="T23" i="2"/>
  <c r="T24" i="2"/>
  <c r="T25" i="2"/>
  <c r="T26" i="2"/>
  <c r="T27" i="2"/>
  <c r="T28" i="2"/>
  <c r="T29" i="2"/>
  <c r="T30" i="2"/>
  <c r="T31" i="2"/>
  <c r="T33" i="2"/>
  <c r="T34" i="2"/>
  <c r="T35" i="2"/>
  <c r="T36" i="2"/>
  <c r="T37" i="2"/>
  <c r="T38" i="2"/>
  <c r="T39" i="2"/>
  <c r="T40" i="2"/>
  <c r="T41" i="2"/>
  <c r="T42" i="2"/>
  <c r="T43" i="2"/>
  <c r="T44" i="2"/>
  <c r="T45" i="2"/>
  <c r="T46" i="2"/>
  <c r="T48" i="2"/>
  <c r="T49" i="2"/>
  <c r="T50" i="2"/>
  <c r="T51" i="2"/>
  <c r="T52" i="2"/>
  <c r="T53" i="2"/>
  <c r="T54" i="2"/>
  <c r="T55" i="2"/>
  <c r="T56" i="2"/>
  <c r="T57" i="2"/>
  <c r="T58" i="2"/>
  <c r="T59" i="2"/>
  <c r="T60" i="2"/>
  <c r="T61" i="2"/>
  <c r="T62" i="2"/>
  <c r="T63" i="2"/>
  <c r="T64" i="2"/>
  <c r="T65" i="2"/>
  <c r="T66" i="2"/>
  <c r="T67" i="2"/>
  <c r="T68" i="2"/>
  <c r="T69" i="2"/>
  <c r="T71" i="2"/>
  <c r="T72" i="2"/>
  <c r="T73" i="2"/>
  <c r="T74" i="2"/>
  <c r="T75" i="2"/>
  <c r="T76" i="2"/>
  <c r="T77" i="2"/>
  <c r="T78" i="2"/>
  <c r="T79" i="2"/>
  <c r="T80" i="2"/>
  <c r="T81" i="2"/>
  <c r="T82" i="2"/>
  <c r="T83" i="2"/>
  <c r="T84" i="2"/>
  <c r="T85" i="2"/>
  <c r="T86" i="2"/>
  <c r="T87" i="2"/>
  <c r="T88" i="2"/>
  <c r="T89" i="2"/>
  <c r="T90" i="2"/>
  <c r="T91" i="2"/>
  <c r="T92" i="2"/>
  <c r="T93" i="2"/>
  <c r="T94" i="2"/>
  <c r="T96" i="2"/>
  <c r="T95" i="2"/>
  <c r="T97" i="2"/>
  <c r="T98" i="2"/>
  <c r="T100" i="2"/>
  <c r="T101" i="2"/>
  <c r="T102" i="2"/>
  <c r="T103" i="2"/>
  <c r="T104" i="2"/>
  <c r="T105" i="2"/>
  <c r="T106" i="2"/>
  <c r="T107" i="2"/>
  <c r="T108" i="2"/>
  <c r="T109" i="2"/>
  <c r="T110" i="2"/>
  <c r="T111" i="2"/>
  <c r="T112" i="2"/>
  <c r="T113" i="2"/>
  <c r="T114" i="2"/>
  <c r="T115" i="2"/>
  <c r="T116" i="2"/>
  <c r="T117" i="2"/>
  <c r="T118" i="2"/>
  <c r="T119" i="2"/>
  <c r="T120" i="2"/>
  <c r="T121" i="2"/>
  <c r="T122" i="2"/>
  <c r="T123" i="2"/>
  <c r="T124" i="2"/>
  <c r="T125" i="2"/>
  <c r="T127" i="2"/>
  <c r="T126" i="2"/>
  <c r="T128" i="2"/>
  <c r="T129"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8" i="2"/>
  <c r="T157" i="2"/>
  <c r="T159" i="2"/>
  <c r="T160"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2" i="2"/>
  <c r="T191" i="2"/>
  <c r="T193" i="2"/>
  <c r="T194"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2" i="2"/>
  <c r="T221" i="2"/>
  <c r="T223" i="2"/>
  <c r="T224" i="2"/>
  <c r="T226" i="2"/>
  <c r="T229" i="2"/>
  <c r="T227" i="2"/>
  <c r="T228" i="2"/>
  <c r="T230" i="2"/>
  <c r="T231" i="2"/>
  <c r="T232" i="2"/>
  <c r="T233" i="2"/>
  <c r="T234" i="2"/>
  <c r="T235" i="2"/>
  <c r="T236" i="2"/>
  <c r="T237" i="2"/>
  <c r="T238" i="2"/>
  <c r="T239" i="2"/>
  <c r="T240" i="2"/>
  <c r="T241" i="2"/>
  <c r="T242" i="2"/>
  <c r="T243" i="2"/>
  <c r="T244" i="2"/>
  <c r="T245" i="2"/>
  <c r="T246" i="2"/>
  <c r="T247" i="2"/>
  <c r="T248" i="2"/>
  <c r="T250" i="2"/>
  <c r="T249" i="2"/>
  <c r="T251" i="2"/>
  <c r="T252" i="2"/>
  <c r="T254" i="2"/>
  <c r="T255" i="2"/>
  <c r="T256" i="2"/>
  <c r="T257" i="2"/>
  <c r="T259" i="2"/>
  <c r="T260" i="2"/>
  <c r="T261" i="2"/>
  <c r="T262" i="2"/>
  <c r="T263" i="2"/>
  <c r="T264" i="2"/>
  <c r="T265" i="2"/>
  <c r="T266" i="2"/>
  <c r="T267" i="2"/>
  <c r="T268" i="2"/>
  <c r="T272" i="2"/>
  <c r="T271" i="2"/>
  <c r="T273" i="2"/>
  <c r="T274" i="2"/>
  <c r="T276" i="2"/>
  <c r="T277" i="2"/>
  <c r="T278" i="2"/>
  <c r="T280" i="2"/>
  <c r="T281" i="2"/>
  <c r="T282" i="2"/>
  <c r="T283" i="2"/>
  <c r="T284" i="2"/>
  <c r="T285" i="2"/>
  <c r="T288" i="2"/>
  <c r="T287" i="2"/>
  <c r="T289" i="2"/>
  <c r="T291" i="2"/>
  <c r="T292" i="2"/>
  <c r="T295" i="2"/>
  <c r="T296" i="2"/>
  <c r="T298" i="2"/>
  <c r="T300" i="2"/>
  <c r="T302" i="2"/>
  <c r="AZ2" i="6" l="1"/>
  <c r="AI2" i="6"/>
  <c r="M2" i="6" s="1"/>
  <c r="G714" i="5"/>
  <c r="G715" i="5"/>
  <c r="G716" i="5"/>
  <c r="G717" i="5"/>
  <c r="G718" i="5"/>
  <c r="G675" i="5"/>
  <c r="G676" i="5"/>
  <c r="G677" i="5"/>
  <c r="G3" i="5" l="1"/>
  <c r="G4" i="5"/>
  <c r="G5" i="5"/>
  <c r="G16" i="5"/>
  <c r="G17" i="5"/>
  <c r="G18" i="5"/>
  <c r="G29" i="5"/>
  <c r="G30" i="5"/>
  <c r="G31" i="5"/>
  <c r="G43" i="5"/>
  <c r="G44" i="5"/>
  <c r="G45" i="5"/>
  <c r="G57" i="5"/>
  <c r="G58" i="5"/>
  <c r="G59" i="5"/>
  <c r="G99" i="5"/>
  <c r="G111" i="5"/>
  <c r="G112" i="5"/>
  <c r="G113" i="5"/>
  <c r="G125" i="5"/>
  <c r="G126" i="5"/>
  <c r="G127" i="5"/>
  <c r="G135" i="5"/>
  <c r="G136" i="5"/>
  <c r="G137" i="5"/>
  <c r="G143" i="5"/>
  <c r="G144" i="5"/>
  <c r="G145" i="5"/>
  <c r="G149" i="5"/>
  <c r="G150" i="5"/>
  <c r="G151" i="5"/>
  <c r="G164" i="5"/>
  <c r="G165" i="5"/>
  <c r="G166" i="5"/>
  <c r="G179" i="5"/>
  <c r="G180" i="5"/>
  <c r="G181" i="5"/>
  <c r="G194" i="5"/>
  <c r="G195" i="5"/>
  <c r="G196" i="5"/>
  <c r="G209" i="5"/>
  <c r="G210" i="5"/>
  <c r="G211" i="5"/>
  <c r="G224" i="5"/>
  <c r="G225" i="5"/>
  <c r="G226" i="5"/>
  <c r="G239" i="5"/>
  <c r="G240" i="5"/>
  <c r="G241" i="5"/>
  <c r="G254" i="5"/>
  <c r="G255" i="5"/>
  <c r="G256" i="5"/>
  <c r="G270" i="5"/>
  <c r="G271" i="5"/>
  <c r="G272" i="5"/>
  <c r="G296" i="5"/>
  <c r="G297" i="5"/>
  <c r="G298" i="5"/>
  <c r="G311" i="5"/>
  <c r="G312" i="5"/>
  <c r="G313" i="5"/>
  <c r="G326" i="5"/>
  <c r="G327" i="5"/>
  <c r="G328" i="5"/>
  <c r="G377" i="5"/>
  <c r="G378" i="5"/>
  <c r="G379" i="5"/>
  <c r="G397" i="5"/>
  <c r="G398" i="5"/>
  <c r="G399" i="5"/>
  <c r="G431" i="5"/>
  <c r="G432" i="5"/>
  <c r="G433" i="5"/>
  <c r="G442" i="5"/>
  <c r="G443" i="5"/>
  <c r="G444" i="5"/>
  <c r="G447" i="5"/>
  <c r="G448" i="5"/>
  <c r="G449" i="5"/>
  <c r="G451" i="5"/>
  <c r="G452" i="5"/>
  <c r="G453" i="5"/>
  <c r="G466" i="5"/>
  <c r="G467" i="5"/>
  <c r="G468" i="5"/>
  <c r="G479" i="5"/>
  <c r="G480" i="5"/>
  <c r="G481" i="5"/>
  <c r="G495" i="5"/>
  <c r="G496" i="5"/>
  <c r="G497" i="5"/>
  <c r="G508" i="5"/>
  <c r="G509" i="5"/>
  <c r="G510" i="5"/>
  <c r="G520" i="5"/>
  <c r="G521" i="5"/>
  <c r="G522" i="5"/>
  <c r="G530" i="5"/>
  <c r="G531" i="5"/>
  <c r="G532" i="5"/>
  <c r="G542" i="5"/>
  <c r="G543" i="5"/>
  <c r="G544" i="5"/>
  <c r="G554" i="5"/>
  <c r="G555" i="5"/>
  <c r="G556" i="5"/>
  <c r="G566" i="5"/>
  <c r="G567" i="5"/>
  <c r="G568" i="5"/>
  <c r="G615" i="5"/>
  <c r="G616" i="5"/>
  <c r="G617" i="5"/>
  <c r="G630" i="5"/>
  <c r="G631" i="5"/>
  <c r="G632" i="5"/>
  <c r="G645" i="5"/>
  <c r="G646" i="5"/>
  <c r="G647" i="5"/>
  <c r="G660" i="5"/>
  <c r="G661" i="5"/>
  <c r="G662" i="5"/>
  <c r="G1" i="5"/>
  <c r="I35" i="3" l="1"/>
  <c r="I34" i="3"/>
  <c r="D376" i="1" l="1"/>
  <c r="D390" i="1"/>
  <c r="D401" i="1"/>
  <c r="D395" i="1"/>
  <c r="D378" i="1"/>
  <c r="D367" i="1"/>
  <c r="D355" i="1"/>
  <c r="D389" i="1"/>
  <c r="D398" i="1"/>
  <c r="D380" i="1"/>
  <c r="D383" i="1"/>
  <c r="D377" i="1"/>
  <c r="D388" i="1"/>
  <c r="D366" i="1"/>
  <c r="D371" i="1"/>
  <c r="D359" i="1"/>
  <c r="D396" i="1"/>
  <c r="D386" i="1"/>
  <c r="D384" i="1"/>
  <c r="D393" i="1"/>
  <c r="D365" i="1"/>
  <c r="D397" i="1"/>
  <c r="D392" i="1"/>
  <c r="D375" i="1"/>
  <c r="D374" i="1"/>
  <c r="D364" i="1"/>
  <c r="D387" i="1"/>
  <c r="D363" i="1"/>
  <c r="D381" i="1"/>
  <c r="D372" i="1"/>
  <c r="D368" i="1"/>
  <c r="D391" i="1"/>
  <c r="D360" i="1"/>
  <c r="D356" i="1"/>
  <c r="D399" i="1"/>
  <c r="D379" i="1"/>
  <c r="D385" i="1"/>
  <c r="D362" i="1"/>
  <c r="D373" i="1"/>
  <c r="D369" i="1"/>
  <c r="D361" i="1"/>
  <c r="D400" i="1"/>
  <c r="D357" i="1"/>
  <c r="D394" i="1"/>
  <c r="D382" i="1"/>
  <c r="D370" i="1"/>
  <c r="D358" i="1"/>
  <c r="B2" i="4" a="1"/>
  <c r="B2" i="4" s="1"/>
  <c r="A3" i="1" l="1" a="1"/>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561" i="4"/>
  <c r="I562" i="4"/>
  <c r="I563" i="4"/>
  <c r="I521" i="4"/>
  <c r="I522" i="4"/>
  <c r="I523" i="4"/>
  <c r="I481" i="4"/>
  <c r="I482" i="4"/>
  <c r="I483" i="4"/>
  <c r="I441" i="4"/>
  <c r="I442" i="4"/>
  <c r="I443" i="4"/>
  <c r="I444" i="4"/>
  <c r="I401" i="4"/>
  <c r="I402" i="4"/>
  <c r="I403" i="4"/>
  <c r="I404" i="4"/>
  <c r="I361" i="4"/>
  <c r="I362" i="4"/>
  <c r="I363" i="4"/>
  <c r="I321" i="4"/>
  <c r="C354" i="1" l="1"/>
  <c r="F354" i="1" s="1"/>
  <c r="B354" i="1"/>
  <c r="E354" i="1" s="1"/>
  <c r="C353" i="1"/>
  <c r="F353" i="1" s="1"/>
  <c r="B353" i="1"/>
  <c r="E353" i="1" s="1"/>
  <c r="C352" i="1"/>
  <c r="F352" i="1" s="1"/>
  <c r="B352" i="1"/>
  <c r="E352" i="1" s="1"/>
  <c r="C351" i="1"/>
  <c r="F351" i="1" s="1"/>
  <c r="B351" i="1"/>
  <c r="E351" i="1" s="1"/>
  <c r="C350" i="1"/>
  <c r="F350" i="1" s="1"/>
  <c r="B350" i="1"/>
  <c r="E350" i="1" s="1"/>
  <c r="C349" i="1"/>
  <c r="F349" i="1" s="1"/>
  <c r="B349" i="1"/>
  <c r="E349" i="1" s="1"/>
  <c r="C348" i="1"/>
  <c r="F348" i="1" s="1"/>
  <c r="B348" i="1"/>
  <c r="E348" i="1" s="1"/>
  <c r="C347" i="1"/>
  <c r="F347" i="1" s="1"/>
  <c r="B347" i="1"/>
  <c r="E347" i="1" s="1"/>
  <c r="B346" i="1"/>
  <c r="E346" i="1" s="1"/>
  <c r="C346" i="1"/>
  <c r="F346" i="1" s="1"/>
  <c r="B345" i="1"/>
  <c r="E345" i="1" s="1"/>
  <c r="C345" i="1"/>
  <c r="F345" i="1" s="1"/>
  <c r="B344" i="1"/>
  <c r="E344" i="1" s="1"/>
  <c r="C344" i="1"/>
  <c r="F344" i="1" s="1"/>
  <c r="B343" i="1"/>
  <c r="E343" i="1" s="1"/>
  <c r="C343" i="1"/>
  <c r="F343" i="1" s="1"/>
  <c r="C342" i="1"/>
  <c r="F342" i="1" s="1"/>
  <c r="B342" i="1"/>
  <c r="E342" i="1" s="1"/>
  <c r="C341" i="1"/>
  <c r="F341" i="1" s="1"/>
  <c r="B341" i="1"/>
  <c r="E341" i="1" s="1"/>
  <c r="C11" i="1"/>
  <c r="F11" i="1" s="1"/>
  <c r="C23" i="1"/>
  <c r="C35" i="1"/>
  <c r="F35" i="1" s="1"/>
  <c r="C47" i="1"/>
  <c r="C59" i="1"/>
  <c r="C71" i="1"/>
  <c r="F71" i="1" s="1"/>
  <c r="C83" i="1"/>
  <c r="F83" i="1" s="1"/>
  <c r="C95" i="1"/>
  <c r="F95" i="1" s="1"/>
  <c r="C107" i="1"/>
  <c r="F107" i="1" s="1"/>
  <c r="C119" i="1"/>
  <c r="F119" i="1" s="1"/>
  <c r="C131" i="1"/>
  <c r="F131" i="1" s="1"/>
  <c r="C143" i="1"/>
  <c r="F143" i="1" s="1"/>
  <c r="C155" i="1"/>
  <c r="F155" i="1" s="1"/>
  <c r="C167" i="1"/>
  <c r="C179" i="1"/>
  <c r="F179" i="1" s="1"/>
  <c r="C191" i="1"/>
  <c r="F191" i="1" s="1"/>
  <c r="C203" i="1"/>
  <c r="F203" i="1" s="1"/>
  <c r="C215" i="1"/>
  <c r="F215" i="1" s="1"/>
  <c r="C227" i="1"/>
  <c r="F227" i="1" s="1"/>
  <c r="C239" i="1"/>
  <c r="F239" i="1" s="1"/>
  <c r="C251" i="1"/>
  <c r="F251" i="1" s="1"/>
  <c r="C263" i="1"/>
  <c r="F263" i="1" s="1"/>
  <c r="C275" i="1"/>
  <c r="F275" i="1" s="1"/>
  <c r="C287" i="1"/>
  <c r="F287" i="1" s="1"/>
  <c r="C299" i="1"/>
  <c r="F299" i="1" s="1"/>
  <c r="C311" i="1"/>
  <c r="C323" i="1"/>
  <c r="F323" i="1" s="1"/>
  <c r="C335" i="1"/>
  <c r="F335" i="1" s="1"/>
  <c r="B8" i="1"/>
  <c r="E8" i="1" s="1"/>
  <c r="B20" i="1"/>
  <c r="E20" i="1" s="1"/>
  <c r="B32" i="1"/>
  <c r="E32" i="1" s="1"/>
  <c r="B44" i="1"/>
  <c r="E44" i="1" s="1"/>
  <c r="B56" i="1"/>
  <c r="E56" i="1" s="1"/>
  <c r="B68" i="1"/>
  <c r="E68" i="1" s="1"/>
  <c r="B80" i="1"/>
  <c r="E80" i="1" s="1"/>
  <c r="B92" i="1"/>
  <c r="E92" i="1" s="1"/>
  <c r="B104" i="1"/>
  <c r="E104" i="1" s="1"/>
  <c r="B116" i="1"/>
  <c r="E116" i="1" s="1"/>
  <c r="B128" i="1"/>
  <c r="E128" i="1" s="1"/>
  <c r="B140" i="1"/>
  <c r="E140" i="1" s="1"/>
  <c r="B152" i="1"/>
  <c r="E152" i="1" s="1"/>
  <c r="B164" i="1"/>
  <c r="E164" i="1" s="1"/>
  <c r="B176" i="1"/>
  <c r="E176" i="1" s="1"/>
  <c r="B188" i="1"/>
  <c r="E188" i="1" s="1"/>
  <c r="B200" i="1"/>
  <c r="E200" i="1" s="1"/>
  <c r="B212" i="1"/>
  <c r="E212" i="1" s="1"/>
  <c r="B224" i="1"/>
  <c r="E224" i="1" s="1"/>
  <c r="B236" i="1"/>
  <c r="E236" i="1" s="1"/>
  <c r="B248" i="1"/>
  <c r="E248" i="1" s="1"/>
  <c r="B260" i="1"/>
  <c r="E260" i="1" s="1"/>
  <c r="B272" i="1"/>
  <c r="E272" i="1" s="1"/>
  <c r="B284" i="1"/>
  <c r="E284" i="1" s="1"/>
  <c r="B296" i="1"/>
  <c r="E296" i="1" s="1"/>
  <c r="B308" i="1"/>
  <c r="E308" i="1" s="1"/>
  <c r="B320" i="1"/>
  <c r="E320" i="1" s="1"/>
  <c r="B332" i="1"/>
  <c r="E332" i="1" s="1"/>
  <c r="C94" i="1"/>
  <c r="F94" i="1" s="1"/>
  <c r="C178" i="1"/>
  <c r="F178" i="1" s="1"/>
  <c r="C286" i="1"/>
  <c r="F286" i="1" s="1"/>
  <c r="B19" i="1"/>
  <c r="E19" i="1" s="1"/>
  <c r="B163" i="1"/>
  <c r="E163" i="1" s="1"/>
  <c r="B283" i="1"/>
  <c r="E283" i="1" s="1"/>
  <c r="C12" i="1"/>
  <c r="F12" i="1" s="1"/>
  <c r="C24" i="1"/>
  <c r="F24" i="1" s="1"/>
  <c r="C36" i="1"/>
  <c r="F36" i="1" s="1"/>
  <c r="C48" i="1"/>
  <c r="F48" i="1" s="1"/>
  <c r="C60" i="1"/>
  <c r="F60" i="1" s="1"/>
  <c r="C72" i="1"/>
  <c r="F72" i="1" s="1"/>
  <c r="C84" i="1"/>
  <c r="F84" i="1" s="1"/>
  <c r="C96" i="1"/>
  <c r="F96" i="1" s="1"/>
  <c r="C108" i="1"/>
  <c r="F108" i="1" s="1"/>
  <c r="C120" i="1"/>
  <c r="F120" i="1" s="1"/>
  <c r="C132" i="1"/>
  <c r="C144" i="1"/>
  <c r="C156" i="1"/>
  <c r="F156" i="1" s="1"/>
  <c r="C168" i="1"/>
  <c r="F168" i="1" s="1"/>
  <c r="C180" i="1"/>
  <c r="F180" i="1" s="1"/>
  <c r="C192" i="1"/>
  <c r="F192" i="1" s="1"/>
  <c r="C204" i="1"/>
  <c r="F204" i="1" s="1"/>
  <c r="C216" i="1"/>
  <c r="F216" i="1" s="1"/>
  <c r="C228" i="1"/>
  <c r="F228" i="1" s="1"/>
  <c r="C240" i="1"/>
  <c r="F240" i="1" s="1"/>
  <c r="C252" i="1"/>
  <c r="F252" i="1" s="1"/>
  <c r="C264" i="1"/>
  <c r="F264" i="1" s="1"/>
  <c r="C276" i="1"/>
  <c r="F276" i="1" s="1"/>
  <c r="C288" i="1"/>
  <c r="C300" i="1"/>
  <c r="F300" i="1" s="1"/>
  <c r="C312" i="1"/>
  <c r="F312" i="1" s="1"/>
  <c r="C324" i="1"/>
  <c r="F324" i="1" s="1"/>
  <c r="C336" i="1"/>
  <c r="F336" i="1" s="1"/>
  <c r="B9" i="1"/>
  <c r="E9" i="1" s="1"/>
  <c r="B21" i="1"/>
  <c r="E21" i="1" s="1"/>
  <c r="B33" i="1"/>
  <c r="E33" i="1" s="1"/>
  <c r="B45" i="1"/>
  <c r="E45" i="1" s="1"/>
  <c r="B57" i="1"/>
  <c r="E57" i="1" s="1"/>
  <c r="B69" i="1"/>
  <c r="E69" i="1" s="1"/>
  <c r="B81" i="1"/>
  <c r="E81" i="1" s="1"/>
  <c r="B93" i="1"/>
  <c r="E93" i="1" s="1"/>
  <c r="B105" i="1"/>
  <c r="E105" i="1" s="1"/>
  <c r="B117" i="1"/>
  <c r="E117" i="1" s="1"/>
  <c r="B129" i="1"/>
  <c r="E129" i="1" s="1"/>
  <c r="B141" i="1"/>
  <c r="E141" i="1" s="1"/>
  <c r="B153" i="1"/>
  <c r="E153" i="1" s="1"/>
  <c r="B165" i="1"/>
  <c r="E165" i="1" s="1"/>
  <c r="B177" i="1"/>
  <c r="E177" i="1" s="1"/>
  <c r="B189" i="1"/>
  <c r="E189" i="1" s="1"/>
  <c r="B201" i="1"/>
  <c r="E201" i="1" s="1"/>
  <c r="B213" i="1"/>
  <c r="E213" i="1" s="1"/>
  <c r="B225" i="1"/>
  <c r="E225" i="1" s="1"/>
  <c r="B237" i="1"/>
  <c r="E237" i="1" s="1"/>
  <c r="B249" i="1"/>
  <c r="E249" i="1" s="1"/>
  <c r="B261" i="1"/>
  <c r="E261" i="1" s="1"/>
  <c r="B273" i="1"/>
  <c r="E273" i="1" s="1"/>
  <c r="B285" i="1"/>
  <c r="E285" i="1" s="1"/>
  <c r="B297" i="1"/>
  <c r="E297" i="1" s="1"/>
  <c r="B309" i="1"/>
  <c r="E309" i="1" s="1"/>
  <c r="B321" i="1"/>
  <c r="E321" i="1" s="1"/>
  <c r="B333" i="1"/>
  <c r="E333" i="1" s="1"/>
  <c r="C57" i="1"/>
  <c r="F57" i="1" s="1"/>
  <c r="C165" i="1"/>
  <c r="F165" i="1" s="1"/>
  <c r="C201" i="1"/>
  <c r="F201" i="1" s="1"/>
  <c r="C237" i="1"/>
  <c r="C249" i="1"/>
  <c r="F249" i="1" s="1"/>
  <c r="C285" i="1"/>
  <c r="F285" i="1" s="1"/>
  <c r="B6" i="1"/>
  <c r="E6" i="1" s="1"/>
  <c r="B54" i="1"/>
  <c r="E54" i="1" s="1"/>
  <c r="B114" i="1"/>
  <c r="E114" i="1" s="1"/>
  <c r="B174" i="1"/>
  <c r="E174" i="1" s="1"/>
  <c r="B246" i="1"/>
  <c r="E246" i="1" s="1"/>
  <c r="B318" i="1"/>
  <c r="E318" i="1" s="1"/>
  <c r="C106" i="1"/>
  <c r="F106" i="1" s="1"/>
  <c r="B55" i="1"/>
  <c r="E55" i="1" s="1"/>
  <c r="B139" i="1"/>
  <c r="E139" i="1" s="1"/>
  <c r="B271" i="1"/>
  <c r="E271" i="1" s="1"/>
  <c r="C13" i="1"/>
  <c r="F13" i="1" s="1"/>
  <c r="C25" i="1"/>
  <c r="F25" i="1" s="1"/>
  <c r="C37" i="1"/>
  <c r="F37" i="1" s="1"/>
  <c r="C49" i="1"/>
  <c r="F49" i="1" s="1"/>
  <c r="C61" i="1"/>
  <c r="F61" i="1" s="1"/>
  <c r="C73" i="1"/>
  <c r="F73" i="1" s="1"/>
  <c r="C85" i="1"/>
  <c r="F85" i="1" s="1"/>
  <c r="C97" i="1"/>
  <c r="F97" i="1" s="1"/>
  <c r="C109" i="1"/>
  <c r="F109" i="1" s="1"/>
  <c r="C121" i="1"/>
  <c r="F121" i="1" s="1"/>
  <c r="C133" i="1"/>
  <c r="F133" i="1" s="1"/>
  <c r="C145" i="1"/>
  <c r="C157" i="1"/>
  <c r="F157" i="1" s="1"/>
  <c r="C169" i="1"/>
  <c r="F169" i="1" s="1"/>
  <c r="C181" i="1"/>
  <c r="F181" i="1" s="1"/>
  <c r="C193" i="1"/>
  <c r="F193" i="1" s="1"/>
  <c r="C205" i="1"/>
  <c r="F205" i="1" s="1"/>
  <c r="C217" i="1"/>
  <c r="F217" i="1" s="1"/>
  <c r="C229" i="1"/>
  <c r="F229" i="1" s="1"/>
  <c r="C241" i="1"/>
  <c r="F241" i="1" s="1"/>
  <c r="C253" i="1"/>
  <c r="F253" i="1" s="1"/>
  <c r="C265" i="1"/>
  <c r="F265" i="1" s="1"/>
  <c r="C277" i="1"/>
  <c r="F277" i="1" s="1"/>
  <c r="C289" i="1"/>
  <c r="C301" i="1"/>
  <c r="F301" i="1" s="1"/>
  <c r="C313" i="1"/>
  <c r="F313" i="1" s="1"/>
  <c r="C325" i="1"/>
  <c r="F325" i="1" s="1"/>
  <c r="C337" i="1"/>
  <c r="F337" i="1" s="1"/>
  <c r="B10" i="1"/>
  <c r="E10" i="1" s="1"/>
  <c r="B22" i="1"/>
  <c r="E22" i="1" s="1"/>
  <c r="B34" i="1"/>
  <c r="E34" i="1" s="1"/>
  <c r="B46" i="1"/>
  <c r="E46" i="1" s="1"/>
  <c r="B58" i="1"/>
  <c r="E58" i="1" s="1"/>
  <c r="B70" i="1"/>
  <c r="E70" i="1" s="1"/>
  <c r="B82" i="1"/>
  <c r="E82" i="1" s="1"/>
  <c r="B94" i="1"/>
  <c r="E94" i="1" s="1"/>
  <c r="B106" i="1"/>
  <c r="E106" i="1" s="1"/>
  <c r="B118" i="1"/>
  <c r="E118" i="1" s="1"/>
  <c r="B130" i="1"/>
  <c r="E130" i="1" s="1"/>
  <c r="B142" i="1"/>
  <c r="E142" i="1" s="1"/>
  <c r="B154" i="1"/>
  <c r="E154" i="1" s="1"/>
  <c r="B166" i="1"/>
  <c r="E166" i="1" s="1"/>
  <c r="B178" i="1"/>
  <c r="E178" i="1" s="1"/>
  <c r="B190" i="1"/>
  <c r="E190" i="1" s="1"/>
  <c r="B202" i="1"/>
  <c r="E202" i="1" s="1"/>
  <c r="B214" i="1"/>
  <c r="E214" i="1" s="1"/>
  <c r="B226" i="1"/>
  <c r="E226" i="1" s="1"/>
  <c r="B238" i="1"/>
  <c r="E238" i="1" s="1"/>
  <c r="B250" i="1"/>
  <c r="E250" i="1" s="1"/>
  <c r="B262" i="1"/>
  <c r="E262" i="1" s="1"/>
  <c r="B274" i="1"/>
  <c r="E274" i="1" s="1"/>
  <c r="B286" i="1"/>
  <c r="E286" i="1" s="1"/>
  <c r="B298" i="1"/>
  <c r="E298" i="1" s="1"/>
  <c r="B310" i="1"/>
  <c r="E310" i="1" s="1"/>
  <c r="B322" i="1"/>
  <c r="E322" i="1" s="1"/>
  <c r="B334" i="1"/>
  <c r="E334" i="1" s="1"/>
  <c r="C33" i="1"/>
  <c r="F33" i="1" s="1"/>
  <c r="C333" i="1"/>
  <c r="F333" i="1" s="1"/>
  <c r="B90" i="1"/>
  <c r="E90" i="1" s="1"/>
  <c r="B198" i="1"/>
  <c r="E198" i="1" s="1"/>
  <c r="B270" i="1"/>
  <c r="E270" i="1" s="1"/>
  <c r="C22" i="1"/>
  <c r="F22" i="1" s="1"/>
  <c r="C274" i="1"/>
  <c r="F274" i="1" s="1"/>
  <c r="B7" i="1"/>
  <c r="E7" i="1" s="1"/>
  <c r="B175" i="1"/>
  <c r="E175" i="1" s="1"/>
  <c r="B331" i="1"/>
  <c r="E331" i="1" s="1"/>
  <c r="C14" i="1"/>
  <c r="F14" i="1" s="1"/>
  <c r="C26" i="1"/>
  <c r="F26" i="1" s="1"/>
  <c r="C38" i="1"/>
  <c r="F38" i="1" s="1"/>
  <c r="C50" i="1"/>
  <c r="F50" i="1" s="1"/>
  <c r="C62" i="1"/>
  <c r="F62" i="1" s="1"/>
  <c r="C74" i="1"/>
  <c r="C86" i="1"/>
  <c r="F86" i="1" s="1"/>
  <c r="C98" i="1"/>
  <c r="F98" i="1" s="1"/>
  <c r="C110" i="1"/>
  <c r="F110" i="1" s="1"/>
  <c r="C122" i="1"/>
  <c r="F122" i="1" s="1"/>
  <c r="C134" i="1"/>
  <c r="F134" i="1" s="1"/>
  <c r="C146" i="1"/>
  <c r="F146" i="1" s="1"/>
  <c r="C158" i="1"/>
  <c r="F158" i="1" s="1"/>
  <c r="C170" i="1"/>
  <c r="F170" i="1" s="1"/>
  <c r="C182" i="1"/>
  <c r="F182" i="1" s="1"/>
  <c r="C194" i="1"/>
  <c r="F194" i="1" s="1"/>
  <c r="C206" i="1"/>
  <c r="F206" i="1" s="1"/>
  <c r="C218" i="1"/>
  <c r="C230" i="1"/>
  <c r="F230" i="1" s="1"/>
  <c r="C242" i="1"/>
  <c r="F242" i="1" s="1"/>
  <c r="C254" i="1"/>
  <c r="F254" i="1" s="1"/>
  <c r="C266" i="1"/>
  <c r="F266" i="1" s="1"/>
  <c r="C278" i="1"/>
  <c r="F278" i="1" s="1"/>
  <c r="C290" i="1"/>
  <c r="F290" i="1" s="1"/>
  <c r="C302" i="1"/>
  <c r="F302" i="1" s="1"/>
  <c r="C314" i="1"/>
  <c r="F314" i="1" s="1"/>
  <c r="C326" i="1"/>
  <c r="F326" i="1" s="1"/>
  <c r="C338" i="1"/>
  <c r="F338" i="1" s="1"/>
  <c r="B11" i="1"/>
  <c r="E11" i="1" s="1"/>
  <c r="B23" i="1"/>
  <c r="E23" i="1" s="1"/>
  <c r="B35" i="1"/>
  <c r="E35" i="1" s="1"/>
  <c r="B47" i="1"/>
  <c r="E47" i="1" s="1"/>
  <c r="B59" i="1"/>
  <c r="E59" i="1" s="1"/>
  <c r="B71" i="1"/>
  <c r="E71" i="1" s="1"/>
  <c r="B83" i="1"/>
  <c r="E83" i="1" s="1"/>
  <c r="B95" i="1"/>
  <c r="E95" i="1" s="1"/>
  <c r="B107" i="1"/>
  <c r="E107" i="1" s="1"/>
  <c r="B119" i="1"/>
  <c r="E119" i="1" s="1"/>
  <c r="B131" i="1"/>
  <c r="E131" i="1" s="1"/>
  <c r="B143" i="1"/>
  <c r="E143" i="1" s="1"/>
  <c r="B155" i="1"/>
  <c r="E155" i="1" s="1"/>
  <c r="B167" i="1"/>
  <c r="E167" i="1" s="1"/>
  <c r="B179" i="1"/>
  <c r="E179" i="1" s="1"/>
  <c r="B191" i="1"/>
  <c r="E191" i="1" s="1"/>
  <c r="B203" i="1"/>
  <c r="E203" i="1" s="1"/>
  <c r="B215" i="1"/>
  <c r="E215" i="1" s="1"/>
  <c r="B227" i="1"/>
  <c r="E227" i="1" s="1"/>
  <c r="B239" i="1"/>
  <c r="E239" i="1" s="1"/>
  <c r="B251" i="1"/>
  <c r="E251" i="1" s="1"/>
  <c r="B263" i="1"/>
  <c r="E263" i="1" s="1"/>
  <c r="B275" i="1"/>
  <c r="E275" i="1" s="1"/>
  <c r="B287" i="1"/>
  <c r="E287" i="1" s="1"/>
  <c r="B299" i="1"/>
  <c r="E299" i="1" s="1"/>
  <c r="B311" i="1"/>
  <c r="E311" i="1" s="1"/>
  <c r="B323" i="1"/>
  <c r="E323" i="1" s="1"/>
  <c r="B335" i="1"/>
  <c r="E335" i="1" s="1"/>
  <c r="C81" i="1"/>
  <c r="F81" i="1" s="1"/>
  <c r="C58" i="1"/>
  <c r="F58" i="1" s="1"/>
  <c r="C142" i="1"/>
  <c r="F142" i="1" s="1"/>
  <c r="C166" i="1"/>
  <c r="F166" i="1" s="1"/>
  <c r="C238" i="1"/>
  <c r="F238" i="1" s="1"/>
  <c r="B31" i="1"/>
  <c r="E31" i="1" s="1"/>
  <c r="B127" i="1"/>
  <c r="E127" i="1" s="1"/>
  <c r="B259" i="1"/>
  <c r="E259" i="1" s="1"/>
  <c r="C15" i="1"/>
  <c r="F15" i="1" s="1"/>
  <c r="C27" i="1"/>
  <c r="C39" i="1"/>
  <c r="F39" i="1" s="1"/>
  <c r="C51" i="1"/>
  <c r="F51" i="1" s="1"/>
  <c r="C63" i="1"/>
  <c r="F63" i="1" s="1"/>
  <c r="C75" i="1"/>
  <c r="F75" i="1" s="1"/>
  <c r="C87" i="1"/>
  <c r="F87" i="1" s="1"/>
  <c r="C99" i="1"/>
  <c r="F99" i="1" s="1"/>
  <c r="C111" i="1"/>
  <c r="F111" i="1" s="1"/>
  <c r="C123" i="1"/>
  <c r="F123" i="1" s="1"/>
  <c r="C135" i="1"/>
  <c r="F135" i="1" s="1"/>
  <c r="C147" i="1"/>
  <c r="F147" i="1" s="1"/>
  <c r="C159" i="1"/>
  <c r="F159" i="1" s="1"/>
  <c r="C171" i="1"/>
  <c r="C183" i="1"/>
  <c r="F183" i="1" s="1"/>
  <c r="C195" i="1"/>
  <c r="F195" i="1" s="1"/>
  <c r="C207" i="1"/>
  <c r="F207" i="1" s="1"/>
  <c r="C219" i="1"/>
  <c r="F219" i="1" s="1"/>
  <c r="C231" i="1"/>
  <c r="F231" i="1" s="1"/>
  <c r="C243" i="1"/>
  <c r="F243" i="1" s="1"/>
  <c r="C255" i="1"/>
  <c r="F255" i="1" s="1"/>
  <c r="C267" i="1"/>
  <c r="F267" i="1" s="1"/>
  <c r="C279" i="1"/>
  <c r="F279" i="1" s="1"/>
  <c r="C291" i="1"/>
  <c r="F291" i="1" s="1"/>
  <c r="C303" i="1"/>
  <c r="F303" i="1" s="1"/>
  <c r="C315" i="1"/>
  <c r="F315" i="1" s="1"/>
  <c r="C327" i="1"/>
  <c r="F327" i="1" s="1"/>
  <c r="C339" i="1"/>
  <c r="F339" i="1" s="1"/>
  <c r="B12" i="1"/>
  <c r="E12" i="1" s="1"/>
  <c r="B24" i="1"/>
  <c r="E24" i="1" s="1"/>
  <c r="B36" i="1"/>
  <c r="E36" i="1" s="1"/>
  <c r="B48" i="1"/>
  <c r="E48" i="1" s="1"/>
  <c r="B60" i="1"/>
  <c r="E60" i="1" s="1"/>
  <c r="B72" i="1"/>
  <c r="E72" i="1" s="1"/>
  <c r="B84" i="1"/>
  <c r="E84" i="1" s="1"/>
  <c r="B96" i="1"/>
  <c r="E96" i="1" s="1"/>
  <c r="B108" i="1"/>
  <c r="E108" i="1" s="1"/>
  <c r="B120" i="1"/>
  <c r="E120" i="1" s="1"/>
  <c r="B132" i="1"/>
  <c r="E132" i="1" s="1"/>
  <c r="B144" i="1"/>
  <c r="E144" i="1" s="1"/>
  <c r="B156" i="1"/>
  <c r="E156" i="1" s="1"/>
  <c r="B168" i="1"/>
  <c r="E168" i="1" s="1"/>
  <c r="B180" i="1"/>
  <c r="E180" i="1" s="1"/>
  <c r="B192" i="1"/>
  <c r="E192" i="1" s="1"/>
  <c r="B204" i="1"/>
  <c r="E204" i="1" s="1"/>
  <c r="B216" i="1"/>
  <c r="E216" i="1" s="1"/>
  <c r="B228" i="1"/>
  <c r="E228" i="1" s="1"/>
  <c r="B240" i="1"/>
  <c r="E240" i="1" s="1"/>
  <c r="B252" i="1"/>
  <c r="E252" i="1" s="1"/>
  <c r="B264" i="1"/>
  <c r="E264" i="1" s="1"/>
  <c r="B276" i="1"/>
  <c r="E276" i="1" s="1"/>
  <c r="B288" i="1"/>
  <c r="E288" i="1" s="1"/>
  <c r="B300" i="1"/>
  <c r="E300" i="1" s="1"/>
  <c r="B312" i="1"/>
  <c r="E312" i="1" s="1"/>
  <c r="B324" i="1"/>
  <c r="E324" i="1" s="1"/>
  <c r="B336" i="1"/>
  <c r="E336" i="1" s="1"/>
  <c r="C69" i="1"/>
  <c r="F69" i="1" s="1"/>
  <c r="C70" i="1"/>
  <c r="F70" i="1" s="1"/>
  <c r="C154" i="1"/>
  <c r="F154" i="1" s="1"/>
  <c r="C226" i="1"/>
  <c r="F226" i="1" s="1"/>
  <c r="C334" i="1"/>
  <c r="F334" i="1" s="1"/>
  <c r="B103" i="1"/>
  <c r="E103" i="1" s="1"/>
  <c r="B247" i="1"/>
  <c r="E247" i="1" s="1"/>
  <c r="C4" i="1"/>
  <c r="F4" i="1" s="1"/>
  <c r="C16" i="1"/>
  <c r="F16" i="1" s="1"/>
  <c r="C28" i="1"/>
  <c r="F28" i="1" s="1"/>
  <c r="C40" i="1"/>
  <c r="F40" i="1" s="1"/>
  <c r="C52" i="1"/>
  <c r="F52" i="1" s="1"/>
  <c r="C64" i="1"/>
  <c r="F64" i="1" s="1"/>
  <c r="C76" i="1"/>
  <c r="F76" i="1" s="1"/>
  <c r="C88" i="1"/>
  <c r="F88" i="1" s="1"/>
  <c r="C100" i="1"/>
  <c r="F100" i="1" s="1"/>
  <c r="C112" i="1"/>
  <c r="F112" i="1" s="1"/>
  <c r="C124" i="1"/>
  <c r="F124" i="1" s="1"/>
  <c r="C136" i="1"/>
  <c r="F136" i="1" s="1"/>
  <c r="C148" i="1"/>
  <c r="F148" i="1" s="1"/>
  <c r="C160" i="1"/>
  <c r="F160" i="1" s="1"/>
  <c r="C172" i="1"/>
  <c r="F172" i="1" s="1"/>
  <c r="C184" i="1"/>
  <c r="F184" i="1" s="1"/>
  <c r="C196" i="1"/>
  <c r="F196" i="1" s="1"/>
  <c r="C208" i="1"/>
  <c r="F208" i="1" s="1"/>
  <c r="C220" i="1"/>
  <c r="F220" i="1" s="1"/>
  <c r="C232" i="1"/>
  <c r="F232" i="1" s="1"/>
  <c r="C244" i="1"/>
  <c r="F244" i="1" s="1"/>
  <c r="C256" i="1"/>
  <c r="F256" i="1" s="1"/>
  <c r="C268" i="1"/>
  <c r="F268" i="1" s="1"/>
  <c r="C280" i="1"/>
  <c r="F280" i="1" s="1"/>
  <c r="C292" i="1"/>
  <c r="F292" i="1" s="1"/>
  <c r="C304" i="1"/>
  <c r="F304" i="1" s="1"/>
  <c r="C316" i="1"/>
  <c r="F316" i="1" s="1"/>
  <c r="C328" i="1"/>
  <c r="F328" i="1" s="1"/>
  <c r="C340" i="1"/>
  <c r="F340" i="1" s="1"/>
  <c r="B13" i="1"/>
  <c r="E13" i="1" s="1"/>
  <c r="B25" i="1"/>
  <c r="E25" i="1" s="1"/>
  <c r="B37" i="1"/>
  <c r="E37" i="1" s="1"/>
  <c r="B49" i="1"/>
  <c r="E49" i="1" s="1"/>
  <c r="B61" i="1"/>
  <c r="E61" i="1" s="1"/>
  <c r="B73" i="1"/>
  <c r="E73" i="1" s="1"/>
  <c r="B85" i="1"/>
  <c r="E85" i="1" s="1"/>
  <c r="B97" i="1"/>
  <c r="E97" i="1" s="1"/>
  <c r="B109" i="1"/>
  <c r="E109" i="1" s="1"/>
  <c r="B121" i="1"/>
  <c r="E121" i="1" s="1"/>
  <c r="B133" i="1"/>
  <c r="E133" i="1" s="1"/>
  <c r="B145" i="1"/>
  <c r="E145" i="1" s="1"/>
  <c r="B157" i="1"/>
  <c r="E157" i="1" s="1"/>
  <c r="B169" i="1"/>
  <c r="E169" i="1" s="1"/>
  <c r="B181" i="1"/>
  <c r="E181" i="1" s="1"/>
  <c r="B193" i="1"/>
  <c r="E193" i="1" s="1"/>
  <c r="B205" i="1"/>
  <c r="E205" i="1" s="1"/>
  <c r="B217" i="1"/>
  <c r="E217" i="1" s="1"/>
  <c r="B229" i="1"/>
  <c r="E229" i="1" s="1"/>
  <c r="B241" i="1"/>
  <c r="E241" i="1" s="1"/>
  <c r="B253" i="1"/>
  <c r="E253" i="1" s="1"/>
  <c r="B265" i="1"/>
  <c r="E265" i="1" s="1"/>
  <c r="B277" i="1"/>
  <c r="E277" i="1" s="1"/>
  <c r="B289" i="1"/>
  <c r="E289" i="1" s="1"/>
  <c r="B301" i="1"/>
  <c r="E301" i="1" s="1"/>
  <c r="B313" i="1"/>
  <c r="E313" i="1" s="1"/>
  <c r="B325" i="1"/>
  <c r="E325" i="1" s="1"/>
  <c r="B337" i="1"/>
  <c r="E337" i="1" s="1"/>
  <c r="C45" i="1"/>
  <c r="F45" i="1" s="1"/>
  <c r="C321" i="1"/>
  <c r="F321" i="1" s="1"/>
  <c r="B78" i="1"/>
  <c r="E78" i="1" s="1"/>
  <c r="B162" i="1"/>
  <c r="E162" i="1" s="1"/>
  <c r="B258" i="1"/>
  <c r="E258" i="1" s="1"/>
  <c r="B330" i="1"/>
  <c r="E330" i="1" s="1"/>
  <c r="C34" i="1"/>
  <c r="F34" i="1" s="1"/>
  <c r="C214" i="1"/>
  <c r="F214" i="1" s="1"/>
  <c r="C322" i="1"/>
  <c r="F322" i="1" s="1"/>
  <c r="B79" i="1"/>
  <c r="E79" i="1" s="1"/>
  <c r="B199" i="1"/>
  <c r="E199" i="1" s="1"/>
  <c r="B319" i="1"/>
  <c r="E319" i="1" s="1"/>
  <c r="C5" i="1"/>
  <c r="F5" i="1" s="1"/>
  <c r="C17" i="1"/>
  <c r="C29" i="1"/>
  <c r="F29" i="1" s="1"/>
  <c r="C41" i="1"/>
  <c r="F41" i="1" s="1"/>
  <c r="C53" i="1"/>
  <c r="F53" i="1" s="1"/>
  <c r="C65" i="1"/>
  <c r="F65" i="1" s="1"/>
  <c r="C77" i="1"/>
  <c r="F77" i="1" s="1"/>
  <c r="C89" i="1"/>
  <c r="F89" i="1" s="1"/>
  <c r="C101" i="1"/>
  <c r="F101" i="1" s="1"/>
  <c r="C113" i="1"/>
  <c r="F113" i="1" s="1"/>
  <c r="C125" i="1"/>
  <c r="F125" i="1" s="1"/>
  <c r="C137" i="1"/>
  <c r="F137" i="1" s="1"/>
  <c r="C149" i="1"/>
  <c r="F149" i="1" s="1"/>
  <c r="C161" i="1"/>
  <c r="F161" i="1" s="1"/>
  <c r="C173" i="1"/>
  <c r="F173" i="1" s="1"/>
  <c r="C185" i="1"/>
  <c r="F185" i="1" s="1"/>
  <c r="C197" i="1"/>
  <c r="F197" i="1" s="1"/>
  <c r="C209" i="1"/>
  <c r="F209" i="1" s="1"/>
  <c r="C221" i="1"/>
  <c r="F221" i="1" s="1"/>
  <c r="C233" i="1"/>
  <c r="F233" i="1" s="1"/>
  <c r="C245" i="1"/>
  <c r="F245" i="1" s="1"/>
  <c r="C257" i="1"/>
  <c r="F257" i="1" s="1"/>
  <c r="C269" i="1"/>
  <c r="F269" i="1" s="1"/>
  <c r="C281" i="1"/>
  <c r="F281" i="1" s="1"/>
  <c r="C293" i="1"/>
  <c r="F293" i="1" s="1"/>
  <c r="C305" i="1"/>
  <c r="F305" i="1" s="1"/>
  <c r="C317" i="1"/>
  <c r="F317" i="1" s="1"/>
  <c r="C329" i="1"/>
  <c r="F329" i="1" s="1"/>
  <c r="B14" i="1"/>
  <c r="E14" i="1" s="1"/>
  <c r="B26" i="1"/>
  <c r="E26" i="1" s="1"/>
  <c r="B38" i="1"/>
  <c r="E38" i="1" s="1"/>
  <c r="B50" i="1"/>
  <c r="E50" i="1" s="1"/>
  <c r="B62" i="1"/>
  <c r="E62" i="1" s="1"/>
  <c r="B74" i="1"/>
  <c r="E74" i="1" s="1"/>
  <c r="B86" i="1"/>
  <c r="E86" i="1" s="1"/>
  <c r="B98" i="1"/>
  <c r="E98" i="1" s="1"/>
  <c r="B110" i="1"/>
  <c r="E110" i="1" s="1"/>
  <c r="B122" i="1"/>
  <c r="E122" i="1" s="1"/>
  <c r="B134" i="1"/>
  <c r="E134" i="1" s="1"/>
  <c r="B146" i="1"/>
  <c r="E146" i="1" s="1"/>
  <c r="B158" i="1"/>
  <c r="E158" i="1" s="1"/>
  <c r="B170" i="1"/>
  <c r="E170" i="1" s="1"/>
  <c r="B182" i="1"/>
  <c r="E182" i="1" s="1"/>
  <c r="B194" i="1"/>
  <c r="E194" i="1" s="1"/>
  <c r="B206" i="1"/>
  <c r="E206" i="1" s="1"/>
  <c r="B218" i="1"/>
  <c r="E218" i="1" s="1"/>
  <c r="B230" i="1"/>
  <c r="E230" i="1" s="1"/>
  <c r="B242" i="1"/>
  <c r="E242" i="1" s="1"/>
  <c r="B254" i="1"/>
  <c r="E254" i="1" s="1"/>
  <c r="B266" i="1"/>
  <c r="E266" i="1" s="1"/>
  <c r="B278" i="1"/>
  <c r="E278" i="1" s="1"/>
  <c r="B290" i="1"/>
  <c r="E290" i="1" s="1"/>
  <c r="B302" i="1"/>
  <c r="E302" i="1" s="1"/>
  <c r="B314" i="1"/>
  <c r="E314" i="1" s="1"/>
  <c r="B326" i="1"/>
  <c r="E326" i="1" s="1"/>
  <c r="B338" i="1"/>
  <c r="E338" i="1" s="1"/>
  <c r="C93" i="1"/>
  <c r="F93" i="1" s="1"/>
  <c r="C309" i="1"/>
  <c r="F309" i="1" s="1"/>
  <c r="B42" i="1"/>
  <c r="E42" i="1" s="1"/>
  <c r="B138" i="1"/>
  <c r="E138" i="1" s="1"/>
  <c r="B210" i="1"/>
  <c r="E210" i="1" s="1"/>
  <c r="B282" i="1"/>
  <c r="E282" i="1" s="1"/>
  <c r="C82" i="1"/>
  <c r="F82" i="1" s="1"/>
  <c r="C250" i="1"/>
  <c r="F250" i="1" s="1"/>
  <c r="B67" i="1"/>
  <c r="E67" i="1" s="1"/>
  <c r="B151" i="1"/>
  <c r="E151" i="1" s="1"/>
  <c r="B235" i="1"/>
  <c r="E235" i="1" s="1"/>
  <c r="C6" i="1"/>
  <c r="F6" i="1" s="1"/>
  <c r="C18" i="1"/>
  <c r="F18" i="1" s="1"/>
  <c r="C30" i="1"/>
  <c r="F30" i="1" s="1"/>
  <c r="C42" i="1"/>
  <c r="F42" i="1" s="1"/>
  <c r="C54" i="1"/>
  <c r="F54" i="1" s="1"/>
  <c r="C66" i="1"/>
  <c r="F66" i="1" s="1"/>
  <c r="C78" i="1"/>
  <c r="F78" i="1" s="1"/>
  <c r="C90" i="1"/>
  <c r="F90" i="1" s="1"/>
  <c r="C102" i="1"/>
  <c r="F102" i="1" s="1"/>
  <c r="C114" i="1"/>
  <c r="F114" i="1" s="1"/>
  <c r="C126" i="1"/>
  <c r="F126" i="1" s="1"/>
  <c r="C138" i="1"/>
  <c r="F138" i="1" s="1"/>
  <c r="C150" i="1"/>
  <c r="F150" i="1" s="1"/>
  <c r="C162" i="1"/>
  <c r="F162" i="1" s="1"/>
  <c r="C174" i="1"/>
  <c r="F174" i="1" s="1"/>
  <c r="C186" i="1"/>
  <c r="F186" i="1" s="1"/>
  <c r="C198" i="1"/>
  <c r="F198" i="1" s="1"/>
  <c r="C210" i="1"/>
  <c r="F210" i="1" s="1"/>
  <c r="C222" i="1"/>
  <c r="F222" i="1" s="1"/>
  <c r="C234" i="1"/>
  <c r="F234" i="1" s="1"/>
  <c r="C246" i="1"/>
  <c r="F246" i="1" s="1"/>
  <c r="C258" i="1"/>
  <c r="F258" i="1" s="1"/>
  <c r="C270" i="1"/>
  <c r="F270" i="1" s="1"/>
  <c r="C282" i="1"/>
  <c r="F282" i="1" s="1"/>
  <c r="C294" i="1"/>
  <c r="F294" i="1" s="1"/>
  <c r="C306" i="1"/>
  <c r="F306" i="1" s="1"/>
  <c r="C318" i="1"/>
  <c r="F318" i="1" s="1"/>
  <c r="C330" i="1"/>
  <c r="F330" i="1" s="1"/>
  <c r="B15" i="1"/>
  <c r="E15" i="1" s="1"/>
  <c r="B27" i="1"/>
  <c r="E27" i="1" s="1"/>
  <c r="B39" i="1"/>
  <c r="E39" i="1" s="1"/>
  <c r="B51" i="1"/>
  <c r="E51" i="1" s="1"/>
  <c r="B63" i="1"/>
  <c r="E63" i="1" s="1"/>
  <c r="B75" i="1"/>
  <c r="E75" i="1" s="1"/>
  <c r="B87" i="1"/>
  <c r="E87" i="1" s="1"/>
  <c r="B99" i="1"/>
  <c r="E99" i="1" s="1"/>
  <c r="B111" i="1"/>
  <c r="E111" i="1" s="1"/>
  <c r="B123" i="1"/>
  <c r="E123" i="1" s="1"/>
  <c r="B135" i="1"/>
  <c r="E135" i="1" s="1"/>
  <c r="B147" i="1"/>
  <c r="E147" i="1" s="1"/>
  <c r="B159" i="1"/>
  <c r="E159" i="1" s="1"/>
  <c r="B171" i="1"/>
  <c r="E171" i="1" s="1"/>
  <c r="B183" i="1"/>
  <c r="E183" i="1" s="1"/>
  <c r="B195" i="1"/>
  <c r="E195" i="1" s="1"/>
  <c r="B207" i="1"/>
  <c r="E207" i="1" s="1"/>
  <c r="B219" i="1"/>
  <c r="E219" i="1" s="1"/>
  <c r="B231" i="1"/>
  <c r="E231" i="1" s="1"/>
  <c r="B243" i="1"/>
  <c r="E243" i="1" s="1"/>
  <c r="B255" i="1"/>
  <c r="E255" i="1" s="1"/>
  <c r="B267" i="1"/>
  <c r="E267" i="1" s="1"/>
  <c r="B279" i="1"/>
  <c r="E279" i="1" s="1"/>
  <c r="B291" i="1"/>
  <c r="E291" i="1" s="1"/>
  <c r="B303" i="1"/>
  <c r="E303" i="1" s="1"/>
  <c r="B315" i="1"/>
  <c r="E315" i="1" s="1"/>
  <c r="B327" i="1"/>
  <c r="E327" i="1" s="1"/>
  <c r="B339" i="1"/>
  <c r="E339" i="1" s="1"/>
  <c r="C21" i="1"/>
  <c r="F21" i="1" s="1"/>
  <c r="C213" i="1"/>
  <c r="F213" i="1" s="1"/>
  <c r="C273" i="1"/>
  <c r="F273" i="1" s="1"/>
  <c r="B30" i="1"/>
  <c r="E30" i="1" s="1"/>
  <c r="B102" i="1"/>
  <c r="E102" i="1" s="1"/>
  <c r="B150" i="1"/>
  <c r="E150" i="1" s="1"/>
  <c r="B222" i="1"/>
  <c r="E222" i="1" s="1"/>
  <c r="B294" i="1"/>
  <c r="E294" i="1" s="1"/>
  <c r="C46" i="1"/>
  <c r="F46" i="1" s="1"/>
  <c r="C202" i="1"/>
  <c r="F202" i="1" s="1"/>
  <c r="C298" i="1"/>
  <c r="F298" i="1" s="1"/>
  <c r="B115" i="1"/>
  <c r="E115" i="1" s="1"/>
  <c r="B223" i="1"/>
  <c r="E223" i="1" s="1"/>
  <c r="C7" i="1"/>
  <c r="F7" i="1" s="1"/>
  <c r="C19" i="1"/>
  <c r="F19" i="1" s="1"/>
  <c r="C31" i="1"/>
  <c r="F31" i="1" s="1"/>
  <c r="C43" i="1"/>
  <c r="F43" i="1" s="1"/>
  <c r="C55" i="1"/>
  <c r="F55" i="1" s="1"/>
  <c r="C67" i="1"/>
  <c r="F67" i="1" s="1"/>
  <c r="C79" i="1"/>
  <c r="F79" i="1" s="1"/>
  <c r="C91" i="1"/>
  <c r="F91" i="1" s="1"/>
  <c r="C103" i="1"/>
  <c r="F103" i="1" s="1"/>
  <c r="C115" i="1"/>
  <c r="F115" i="1" s="1"/>
  <c r="C127" i="1"/>
  <c r="F127" i="1" s="1"/>
  <c r="C139" i="1"/>
  <c r="F139" i="1" s="1"/>
  <c r="C151" i="1"/>
  <c r="F151" i="1" s="1"/>
  <c r="C163" i="1"/>
  <c r="F163" i="1" s="1"/>
  <c r="C175" i="1"/>
  <c r="F175" i="1" s="1"/>
  <c r="C187" i="1"/>
  <c r="F187" i="1" s="1"/>
  <c r="C199" i="1"/>
  <c r="F199" i="1" s="1"/>
  <c r="C211" i="1"/>
  <c r="F211" i="1" s="1"/>
  <c r="C223" i="1"/>
  <c r="F223" i="1" s="1"/>
  <c r="C235" i="1"/>
  <c r="F235" i="1" s="1"/>
  <c r="C247" i="1"/>
  <c r="F247" i="1" s="1"/>
  <c r="C259" i="1"/>
  <c r="F259" i="1" s="1"/>
  <c r="C271" i="1"/>
  <c r="F271" i="1" s="1"/>
  <c r="C283" i="1"/>
  <c r="F283" i="1" s="1"/>
  <c r="C295" i="1"/>
  <c r="F295" i="1" s="1"/>
  <c r="C307" i="1"/>
  <c r="F307" i="1" s="1"/>
  <c r="C319" i="1"/>
  <c r="F319" i="1" s="1"/>
  <c r="C331" i="1"/>
  <c r="F331" i="1" s="1"/>
  <c r="B4" i="1"/>
  <c r="E4" i="1" s="1"/>
  <c r="B16" i="1"/>
  <c r="E16" i="1" s="1"/>
  <c r="B28" i="1"/>
  <c r="E28" i="1" s="1"/>
  <c r="B40" i="1"/>
  <c r="E40" i="1" s="1"/>
  <c r="B52" i="1"/>
  <c r="E52" i="1" s="1"/>
  <c r="B64" i="1"/>
  <c r="E64" i="1" s="1"/>
  <c r="B76" i="1"/>
  <c r="E76" i="1" s="1"/>
  <c r="B88" i="1"/>
  <c r="E88" i="1" s="1"/>
  <c r="B100" i="1"/>
  <c r="E100" i="1" s="1"/>
  <c r="B112" i="1"/>
  <c r="E112" i="1" s="1"/>
  <c r="B124" i="1"/>
  <c r="E124" i="1" s="1"/>
  <c r="B136" i="1"/>
  <c r="E136" i="1" s="1"/>
  <c r="B148" i="1"/>
  <c r="E148" i="1" s="1"/>
  <c r="B160" i="1"/>
  <c r="E160" i="1" s="1"/>
  <c r="B172" i="1"/>
  <c r="E172" i="1" s="1"/>
  <c r="B184" i="1"/>
  <c r="E184" i="1" s="1"/>
  <c r="B196" i="1"/>
  <c r="E196" i="1" s="1"/>
  <c r="B208" i="1"/>
  <c r="E208" i="1" s="1"/>
  <c r="B220" i="1"/>
  <c r="E220" i="1" s="1"/>
  <c r="B232" i="1"/>
  <c r="E232" i="1" s="1"/>
  <c r="B244" i="1"/>
  <c r="E244" i="1" s="1"/>
  <c r="B256" i="1"/>
  <c r="E256" i="1" s="1"/>
  <c r="B268" i="1"/>
  <c r="E268" i="1" s="1"/>
  <c r="B280" i="1"/>
  <c r="E280" i="1" s="1"/>
  <c r="B292" i="1"/>
  <c r="E292" i="1" s="1"/>
  <c r="B304" i="1"/>
  <c r="E304" i="1" s="1"/>
  <c r="B316" i="1"/>
  <c r="E316" i="1" s="1"/>
  <c r="B328" i="1"/>
  <c r="E328" i="1" s="1"/>
  <c r="B340" i="1"/>
  <c r="E340" i="1" s="1"/>
  <c r="C117" i="1"/>
  <c r="F117" i="1" s="1"/>
  <c r="C10" i="1"/>
  <c r="F10" i="1" s="1"/>
  <c r="C130" i="1"/>
  <c r="F130" i="1" s="1"/>
  <c r="C190" i="1"/>
  <c r="F190" i="1" s="1"/>
  <c r="C262" i="1"/>
  <c r="F262" i="1" s="1"/>
  <c r="B91" i="1"/>
  <c r="E91" i="1" s="1"/>
  <c r="B211" i="1"/>
  <c r="E211" i="1" s="1"/>
  <c r="B295" i="1"/>
  <c r="E295" i="1" s="1"/>
  <c r="C8" i="1"/>
  <c r="F8" i="1" s="1"/>
  <c r="C20" i="1"/>
  <c r="F20" i="1" s="1"/>
  <c r="C32" i="1"/>
  <c r="F32" i="1" s="1"/>
  <c r="C44" i="1"/>
  <c r="F44" i="1" s="1"/>
  <c r="C56" i="1"/>
  <c r="F56" i="1" s="1"/>
  <c r="C68" i="1"/>
  <c r="F68" i="1" s="1"/>
  <c r="C80" i="1"/>
  <c r="F80" i="1" s="1"/>
  <c r="C92" i="1"/>
  <c r="F92" i="1" s="1"/>
  <c r="C104" i="1"/>
  <c r="F104" i="1" s="1"/>
  <c r="C116" i="1"/>
  <c r="F116" i="1" s="1"/>
  <c r="C128" i="1"/>
  <c r="F128" i="1" s="1"/>
  <c r="C140" i="1"/>
  <c r="F140" i="1" s="1"/>
  <c r="C152" i="1"/>
  <c r="F152" i="1" s="1"/>
  <c r="C164" i="1"/>
  <c r="F164" i="1" s="1"/>
  <c r="C176" i="1"/>
  <c r="F176" i="1" s="1"/>
  <c r="C188" i="1"/>
  <c r="F188" i="1" s="1"/>
  <c r="C200" i="1"/>
  <c r="F200" i="1" s="1"/>
  <c r="C212" i="1"/>
  <c r="F212" i="1" s="1"/>
  <c r="C224" i="1"/>
  <c r="F224" i="1" s="1"/>
  <c r="C236" i="1"/>
  <c r="F236" i="1" s="1"/>
  <c r="C248" i="1"/>
  <c r="F248" i="1" s="1"/>
  <c r="C260" i="1"/>
  <c r="F260" i="1" s="1"/>
  <c r="C272" i="1"/>
  <c r="F272" i="1" s="1"/>
  <c r="C284" i="1"/>
  <c r="F284" i="1" s="1"/>
  <c r="C296" i="1"/>
  <c r="F296" i="1" s="1"/>
  <c r="C308" i="1"/>
  <c r="F308" i="1" s="1"/>
  <c r="C320" i="1"/>
  <c r="F320" i="1" s="1"/>
  <c r="C332" i="1"/>
  <c r="F332" i="1" s="1"/>
  <c r="B5" i="1"/>
  <c r="E5" i="1" s="1"/>
  <c r="B17" i="1"/>
  <c r="E17" i="1" s="1"/>
  <c r="B29" i="1"/>
  <c r="E29" i="1" s="1"/>
  <c r="B41" i="1"/>
  <c r="E41" i="1" s="1"/>
  <c r="B53" i="1"/>
  <c r="E53" i="1" s="1"/>
  <c r="B65" i="1"/>
  <c r="E65" i="1" s="1"/>
  <c r="B77" i="1"/>
  <c r="E77" i="1" s="1"/>
  <c r="B89" i="1"/>
  <c r="E89" i="1" s="1"/>
  <c r="B101" i="1"/>
  <c r="E101" i="1" s="1"/>
  <c r="B113" i="1"/>
  <c r="E113" i="1" s="1"/>
  <c r="B125" i="1"/>
  <c r="E125" i="1" s="1"/>
  <c r="B137" i="1"/>
  <c r="E137" i="1" s="1"/>
  <c r="B149" i="1"/>
  <c r="E149" i="1" s="1"/>
  <c r="B161" i="1"/>
  <c r="E161" i="1" s="1"/>
  <c r="B173" i="1"/>
  <c r="E173" i="1" s="1"/>
  <c r="B185" i="1"/>
  <c r="E185" i="1" s="1"/>
  <c r="B197" i="1"/>
  <c r="E197" i="1" s="1"/>
  <c r="B209" i="1"/>
  <c r="E209" i="1" s="1"/>
  <c r="B221" i="1"/>
  <c r="E221" i="1" s="1"/>
  <c r="B233" i="1"/>
  <c r="E233" i="1" s="1"/>
  <c r="B245" i="1"/>
  <c r="E245" i="1" s="1"/>
  <c r="B257" i="1"/>
  <c r="E257" i="1" s="1"/>
  <c r="B269" i="1"/>
  <c r="E269" i="1" s="1"/>
  <c r="B281" i="1"/>
  <c r="E281" i="1" s="1"/>
  <c r="B293" i="1"/>
  <c r="E293" i="1" s="1"/>
  <c r="B305" i="1"/>
  <c r="E305" i="1" s="1"/>
  <c r="B317" i="1"/>
  <c r="E317" i="1" s="1"/>
  <c r="B329" i="1"/>
  <c r="E329" i="1" s="1"/>
  <c r="C9" i="1"/>
  <c r="F9" i="1" s="1"/>
  <c r="C105" i="1"/>
  <c r="F105" i="1" s="1"/>
  <c r="C129" i="1"/>
  <c r="F129" i="1" s="1"/>
  <c r="C141" i="1"/>
  <c r="F141" i="1" s="1"/>
  <c r="C153" i="1"/>
  <c r="F153" i="1" s="1"/>
  <c r="C177" i="1"/>
  <c r="F177" i="1" s="1"/>
  <c r="C189" i="1"/>
  <c r="F189" i="1" s="1"/>
  <c r="C225" i="1"/>
  <c r="F225" i="1" s="1"/>
  <c r="C261" i="1"/>
  <c r="F261" i="1" s="1"/>
  <c r="C297" i="1"/>
  <c r="F297" i="1" s="1"/>
  <c r="B18" i="1"/>
  <c r="E18" i="1" s="1"/>
  <c r="B66" i="1"/>
  <c r="E66" i="1" s="1"/>
  <c r="B126" i="1"/>
  <c r="E126" i="1" s="1"/>
  <c r="B186" i="1"/>
  <c r="E186" i="1" s="1"/>
  <c r="B234" i="1"/>
  <c r="E234" i="1" s="1"/>
  <c r="B306" i="1"/>
  <c r="E306" i="1" s="1"/>
  <c r="C118" i="1"/>
  <c r="F118" i="1" s="1"/>
  <c r="C310" i="1"/>
  <c r="F310" i="1" s="1"/>
  <c r="B43" i="1"/>
  <c r="E43" i="1" s="1"/>
  <c r="B187" i="1"/>
  <c r="E187" i="1" s="1"/>
  <c r="B307" i="1"/>
  <c r="E307" i="1" s="1"/>
  <c r="F23" i="1"/>
  <c r="F47" i="1"/>
  <c r="F59" i="1"/>
  <c r="F167" i="1"/>
  <c r="F311" i="1"/>
  <c r="F132" i="1"/>
  <c r="F144" i="1"/>
  <c r="F288" i="1"/>
  <c r="F145" i="1"/>
  <c r="F289" i="1"/>
  <c r="F74" i="1"/>
  <c r="F218" i="1"/>
  <c r="F27" i="1"/>
  <c r="F171" i="1"/>
  <c r="F17" i="1"/>
  <c r="F237" i="1"/>
  <c r="A3" i="1"/>
  <c r="I1" i="4"/>
  <c r="I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H41" i="4"/>
  <c r="I41" i="4"/>
  <c r="H42" i="4"/>
  <c r="H82" i="4" s="1"/>
  <c r="H122" i="4" s="1"/>
  <c r="H162" i="4" s="1"/>
  <c r="H202" i="4" s="1"/>
  <c r="H242" i="4" s="1"/>
  <c r="H282" i="4" s="1"/>
  <c r="H322" i="4" s="1"/>
  <c r="H362" i="4" s="1"/>
  <c r="H402" i="4" s="1"/>
  <c r="H442" i="4" s="1"/>
  <c r="H482" i="4" s="1"/>
  <c r="H522" i="4" s="1"/>
  <c r="H562" i="4" s="1"/>
  <c r="H602" i="4" s="1"/>
  <c r="H642" i="4" s="1"/>
  <c r="H682" i="4" s="1"/>
  <c r="H722" i="4" s="1"/>
  <c r="H762" i="4" s="1"/>
  <c r="H802" i="4" s="1"/>
  <c r="H842" i="4" s="1"/>
  <c r="H882" i="4" s="1"/>
  <c r="H922" i="4" s="1"/>
  <c r="H962" i="4" s="1"/>
  <c r="H1002" i="4" s="1"/>
  <c r="H1042" i="4" s="1"/>
  <c r="H1082" i="4" s="1"/>
  <c r="H1122" i="4" s="1"/>
  <c r="H1162" i="4" s="1"/>
  <c r="H1202" i="4" s="1"/>
  <c r="I42" i="4"/>
  <c r="H43" i="4"/>
  <c r="H83" i="4" s="1"/>
  <c r="H123" i="4" s="1"/>
  <c r="H163" i="4" s="1"/>
  <c r="H203" i="4" s="1"/>
  <c r="H243" i="4" s="1"/>
  <c r="H283" i="4" s="1"/>
  <c r="H323" i="4" s="1"/>
  <c r="H363" i="4" s="1"/>
  <c r="I43" i="4"/>
  <c r="H44" i="4"/>
  <c r="H84" i="4" s="1"/>
  <c r="H124" i="4" s="1"/>
  <c r="H164" i="4" s="1"/>
  <c r="H204" i="4" s="1"/>
  <c r="H244" i="4" s="1"/>
  <c r="H284" i="4" s="1"/>
  <c r="H324" i="4" s="1"/>
  <c r="H364" i="4" s="1"/>
  <c r="H404" i="4" s="1"/>
  <c r="H444" i="4" s="1"/>
  <c r="H484" i="4" s="1"/>
  <c r="H524" i="4" s="1"/>
  <c r="H564" i="4" s="1"/>
  <c r="H604" i="4" s="1"/>
  <c r="H644" i="4" s="1"/>
  <c r="H684" i="4" s="1"/>
  <c r="H724" i="4" s="1"/>
  <c r="H764" i="4" s="1"/>
  <c r="H804" i="4" s="1"/>
  <c r="H844" i="4" s="1"/>
  <c r="H884" i="4" s="1"/>
  <c r="H924" i="4" s="1"/>
  <c r="H964" i="4" s="1"/>
  <c r="H1004" i="4" s="1"/>
  <c r="H1044" i="4" s="1"/>
  <c r="H1084" i="4" s="1"/>
  <c r="H1124" i="4" s="1"/>
  <c r="H1164" i="4" s="1"/>
  <c r="H1204" i="4" s="1"/>
  <c r="I44" i="4"/>
  <c r="H45" i="4"/>
  <c r="I45" i="4"/>
  <c r="H46" i="4"/>
  <c r="I46" i="4"/>
  <c r="H47" i="4"/>
  <c r="I47" i="4"/>
  <c r="H48" i="4"/>
  <c r="H88" i="4" s="1"/>
  <c r="H128" i="4" s="1"/>
  <c r="H168" i="4" s="1"/>
  <c r="H208" i="4" s="1"/>
  <c r="H248" i="4" s="1"/>
  <c r="H288" i="4" s="1"/>
  <c r="H328" i="4" s="1"/>
  <c r="H368" i="4" s="1"/>
  <c r="H408" i="4" s="1"/>
  <c r="H448" i="4" s="1"/>
  <c r="H488" i="4" s="1"/>
  <c r="H528" i="4" s="1"/>
  <c r="H568" i="4" s="1"/>
  <c r="H608" i="4" s="1"/>
  <c r="H648" i="4" s="1"/>
  <c r="H688" i="4" s="1"/>
  <c r="H728" i="4" s="1"/>
  <c r="H768" i="4" s="1"/>
  <c r="H808" i="4" s="1"/>
  <c r="H848" i="4" s="1"/>
  <c r="H888" i="4" s="1"/>
  <c r="H928" i="4" s="1"/>
  <c r="H968" i="4" s="1"/>
  <c r="H1008" i="4" s="1"/>
  <c r="H1048" i="4" s="1"/>
  <c r="H1088" i="4" s="1"/>
  <c r="H1128" i="4" s="1"/>
  <c r="H1168" i="4" s="1"/>
  <c r="H1208" i="4" s="1"/>
  <c r="I48" i="4"/>
  <c r="H49" i="4"/>
  <c r="H89" i="4" s="1"/>
  <c r="H129" i="4" s="1"/>
  <c r="H169" i="4" s="1"/>
  <c r="H209" i="4" s="1"/>
  <c r="H249" i="4" s="1"/>
  <c r="H289" i="4" s="1"/>
  <c r="H329" i="4" s="1"/>
  <c r="H369" i="4" s="1"/>
  <c r="I49" i="4"/>
  <c r="H50" i="4"/>
  <c r="H90" i="4" s="1"/>
  <c r="H130" i="4" s="1"/>
  <c r="H170" i="4" s="1"/>
  <c r="H210" i="4" s="1"/>
  <c r="H250" i="4" s="1"/>
  <c r="H290" i="4" s="1"/>
  <c r="H330" i="4" s="1"/>
  <c r="H370" i="4" s="1"/>
  <c r="H410" i="4" s="1"/>
  <c r="H450" i="4" s="1"/>
  <c r="H490" i="4" s="1"/>
  <c r="H530" i="4" s="1"/>
  <c r="H570" i="4" s="1"/>
  <c r="H610" i="4" s="1"/>
  <c r="H650" i="4" s="1"/>
  <c r="H690" i="4" s="1"/>
  <c r="H730" i="4" s="1"/>
  <c r="H770" i="4" s="1"/>
  <c r="H810" i="4" s="1"/>
  <c r="H850" i="4" s="1"/>
  <c r="H890" i="4" s="1"/>
  <c r="H930" i="4" s="1"/>
  <c r="H970" i="4" s="1"/>
  <c r="H1010" i="4" s="1"/>
  <c r="H1050" i="4" s="1"/>
  <c r="H1090" i="4" s="1"/>
  <c r="H1130" i="4" s="1"/>
  <c r="H1170" i="4" s="1"/>
  <c r="H1210" i="4" s="1"/>
  <c r="I50" i="4"/>
  <c r="H51" i="4"/>
  <c r="I51" i="4"/>
  <c r="H52" i="4"/>
  <c r="I52" i="4"/>
  <c r="H53" i="4"/>
  <c r="I53" i="4"/>
  <c r="H54" i="4"/>
  <c r="I54" i="4"/>
  <c r="H55" i="4"/>
  <c r="H95" i="4" s="1"/>
  <c r="H135" i="4" s="1"/>
  <c r="H175" i="4" s="1"/>
  <c r="H215" i="4" s="1"/>
  <c r="H255" i="4" s="1"/>
  <c r="H295" i="4" s="1"/>
  <c r="H335" i="4" s="1"/>
  <c r="H375" i="4" s="1"/>
  <c r="I55" i="4"/>
  <c r="H56" i="4"/>
  <c r="H96" i="4" s="1"/>
  <c r="H136" i="4" s="1"/>
  <c r="H176" i="4" s="1"/>
  <c r="H216" i="4" s="1"/>
  <c r="H256" i="4" s="1"/>
  <c r="H296" i="4" s="1"/>
  <c r="H336" i="4" s="1"/>
  <c r="H376" i="4" s="1"/>
  <c r="H416" i="4" s="1"/>
  <c r="H456" i="4" s="1"/>
  <c r="H496" i="4" s="1"/>
  <c r="H536" i="4" s="1"/>
  <c r="H576" i="4" s="1"/>
  <c r="H616" i="4" s="1"/>
  <c r="H656" i="4" s="1"/>
  <c r="H696" i="4" s="1"/>
  <c r="H736" i="4" s="1"/>
  <c r="I56" i="4"/>
  <c r="H57" i="4"/>
  <c r="I57" i="4"/>
  <c r="H58" i="4"/>
  <c r="I58" i="4"/>
  <c r="H59" i="4"/>
  <c r="I59" i="4"/>
  <c r="H60" i="4"/>
  <c r="I60" i="4"/>
  <c r="H61" i="4"/>
  <c r="H101" i="4" s="1"/>
  <c r="H141" i="4" s="1"/>
  <c r="H181" i="4" s="1"/>
  <c r="H221" i="4" s="1"/>
  <c r="H261" i="4" s="1"/>
  <c r="H301" i="4" s="1"/>
  <c r="H341" i="4" s="1"/>
  <c r="H381" i="4" s="1"/>
  <c r="I61" i="4"/>
  <c r="H62" i="4"/>
  <c r="H102" i="4" s="1"/>
  <c r="H142" i="4" s="1"/>
  <c r="H182" i="4" s="1"/>
  <c r="H222" i="4" s="1"/>
  <c r="H262" i="4" s="1"/>
  <c r="H302" i="4" s="1"/>
  <c r="H342" i="4" s="1"/>
  <c r="H382" i="4" s="1"/>
  <c r="H422" i="4" s="1"/>
  <c r="H462" i="4" s="1"/>
  <c r="H502" i="4" s="1"/>
  <c r="H542" i="4" s="1"/>
  <c r="H582" i="4" s="1"/>
  <c r="H622" i="4" s="1"/>
  <c r="H662" i="4" s="1"/>
  <c r="H702" i="4" s="1"/>
  <c r="H742" i="4" s="1"/>
  <c r="H782" i="4" s="1"/>
  <c r="H822" i="4" s="1"/>
  <c r="H862" i="4" s="1"/>
  <c r="H902" i="4" s="1"/>
  <c r="H942" i="4" s="1"/>
  <c r="H982" i="4" s="1"/>
  <c r="H1022" i="4" s="1"/>
  <c r="H1062" i="4" s="1"/>
  <c r="H1102" i="4" s="1"/>
  <c r="H1142" i="4" s="1"/>
  <c r="H1182" i="4" s="1"/>
  <c r="H1222" i="4" s="1"/>
  <c r="I62" i="4"/>
  <c r="H63" i="4"/>
  <c r="I63" i="4"/>
  <c r="H64" i="4"/>
  <c r="I64" i="4"/>
  <c r="H65" i="4"/>
  <c r="I65" i="4"/>
  <c r="H66" i="4"/>
  <c r="I66" i="4"/>
  <c r="H67" i="4"/>
  <c r="H107" i="4" s="1"/>
  <c r="H147" i="4" s="1"/>
  <c r="H187" i="4" s="1"/>
  <c r="H227" i="4" s="1"/>
  <c r="H267" i="4" s="1"/>
  <c r="H307" i="4" s="1"/>
  <c r="H347" i="4" s="1"/>
  <c r="H387" i="4" s="1"/>
  <c r="H427" i="4" s="1"/>
  <c r="H467" i="4" s="1"/>
  <c r="H507" i="4" s="1"/>
  <c r="H547" i="4" s="1"/>
  <c r="H587" i="4" s="1"/>
  <c r="H627" i="4" s="1"/>
  <c r="H667" i="4" s="1"/>
  <c r="H707" i="4" s="1"/>
  <c r="H747" i="4" s="1"/>
  <c r="H787" i="4" s="1"/>
  <c r="H827" i="4" s="1"/>
  <c r="I67" i="4"/>
  <c r="H68" i="4"/>
  <c r="H108" i="4" s="1"/>
  <c r="H148" i="4" s="1"/>
  <c r="H188" i="4" s="1"/>
  <c r="H228" i="4" s="1"/>
  <c r="H268" i="4" s="1"/>
  <c r="H308" i="4" s="1"/>
  <c r="H348" i="4" s="1"/>
  <c r="H388" i="4" s="1"/>
  <c r="H428" i="4" s="1"/>
  <c r="H468" i="4" s="1"/>
  <c r="H508" i="4" s="1"/>
  <c r="H548" i="4" s="1"/>
  <c r="H588" i="4" s="1"/>
  <c r="H628" i="4" s="1"/>
  <c r="H668" i="4" s="1"/>
  <c r="H708" i="4" s="1"/>
  <c r="H748" i="4" s="1"/>
  <c r="H788" i="4" s="1"/>
  <c r="H828" i="4" s="1"/>
  <c r="H868" i="4" s="1"/>
  <c r="H908" i="4" s="1"/>
  <c r="H948" i="4" s="1"/>
  <c r="H988" i="4" s="1"/>
  <c r="H1028" i="4" s="1"/>
  <c r="H1068" i="4" s="1"/>
  <c r="H1108" i="4" s="1"/>
  <c r="H1148" i="4" s="1"/>
  <c r="H1188" i="4" s="1"/>
  <c r="H1228" i="4" s="1"/>
  <c r="I68" i="4"/>
  <c r="H69" i="4"/>
  <c r="I69" i="4"/>
  <c r="H70" i="4"/>
  <c r="I70" i="4"/>
  <c r="H71" i="4"/>
  <c r="I71" i="4"/>
  <c r="H72" i="4"/>
  <c r="H112" i="4" s="1"/>
  <c r="H152" i="4" s="1"/>
  <c r="H192" i="4" s="1"/>
  <c r="H232" i="4" s="1"/>
  <c r="H272" i="4" s="1"/>
  <c r="H312" i="4" s="1"/>
  <c r="H352" i="4" s="1"/>
  <c r="H392" i="4" s="1"/>
  <c r="H432" i="4" s="1"/>
  <c r="H472" i="4" s="1"/>
  <c r="H512" i="4" s="1"/>
  <c r="H552" i="4" s="1"/>
  <c r="H592" i="4" s="1"/>
  <c r="H632" i="4" s="1"/>
  <c r="H672" i="4" s="1"/>
  <c r="H712" i="4" s="1"/>
  <c r="H752" i="4" s="1"/>
  <c r="H792" i="4" s="1"/>
  <c r="H832" i="4" s="1"/>
  <c r="H872" i="4" s="1"/>
  <c r="H912" i="4" s="1"/>
  <c r="H952" i="4" s="1"/>
  <c r="H992" i="4" s="1"/>
  <c r="H1032" i="4" s="1"/>
  <c r="H1072" i="4" s="1"/>
  <c r="H1112" i="4" s="1"/>
  <c r="H1152" i="4" s="1"/>
  <c r="H1192" i="4" s="1"/>
  <c r="H1232" i="4" s="1"/>
  <c r="I72" i="4"/>
  <c r="H73" i="4"/>
  <c r="H113" i="4" s="1"/>
  <c r="H153" i="4" s="1"/>
  <c r="H193" i="4" s="1"/>
  <c r="H233" i="4" s="1"/>
  <c r="H273" i="4" s="1"/>
  <c r="H313" i="4" s="1"/>
  <c r="H353" i="4" s="1"/>
  <c r="H393" i="4" s="1"/>
  <c r="I73" i="4"/>
  <c r="H74" i="4"/>
  <c r="H114" i="4" s="1"/>
  <c r="H154" i="4" s="1"/>
  <c r="H194" i="4" s="1"/>
  <c r="H234" i="4" s="1"/>
  <c r="H274" i="4" s="1"/>
  <c r="H314" i="4" s="1"/>
  <c r="H354" i="4" s="1"/>
  <c r="H394" i="4" s="1"/>
  <c r="H434" i="4" s="1"/>
  <c r="H474" i="4" s="1"/>
  <c r="H514" i="4" s="1"/>
  <c r="H554" i="4" s="1"/>
  <c r="H594" i="4" s="1"/>
  <c r="H634" i="4" s="1"/>
  <c r="H674" i="4" s="1"/>
  <c r="H714" i="4" s="1"/>
  <c r="H754" i="4" s="1"/>
  <c r="H794" i="4" s="1"/>
  <c r="H834" i="4" s="1"/>
  <c r="H874" i="4" s="1"/>
  <c r="H914" i="4" s="1"/>
  <c r="H954" i="4" s="1"/>
  <c r="H994" i="4" s="1"/>
  <c r="H1034" i="4" s="1"/>
  <c r="H1074" i="4" s="1"/>
  <c r="H1114" i="4" s="1"/>
  <c r="H1154" i="4" s="1"/>
  <c r="H1194" i="4" s="1"/>
  <c r="H1234" i="4" s="1"/>
  <c r="I74" i="4"/>
  <c r="H75" i="4"/>
  <c r="I75" i="4"/>
  <c r="H76" i="4"/>
  <c r="I76" i="4"/>
  <c r="H77" i="4"/>
  <c r="I77" i="4"/>
  <c r="H78" i="4"/>
  <c r="I78" i="4"/>
  <c r="H79" i="4"/>
  <c r="H119" i="4" s="1"/>
  <c r="H159" i="4" s="1"/>
  <c r="H199" i="4" s="1"/>
  <c r="H239" i="4" s="1"/>
  <c r="H279" i="4" s="1"/>
  <c r="H319" i="4" s="1"/>
  <c r="H359" i="4" s="1"/>
  <c r="H399" i="4" s="1"/>
  <c r="I79" i="4"/>
  <c r="H80" i="4"/>
  <c r="H120" i="4" s="1"/>
  <c r="H160" i="4" s="1"/>
  <c r="H200" i="4" s="1"/>
  <c r="H240" i="4" s="1"/>
  <c r="H280" i="4" s="1"/>
  <c r="H320" i="4" s="1"/>
  <c r="H360" i="4" s="1"/>
  <c r="H400" i="4" s="1"/>
  <c r="H440" i="4" s="1"/>
  <c r="H480" i="4" s="1"/>
  <c r="H520" i="4" s="1"/>
  <c r="H560" i="4" s="1"/>
  <c r="H600" i="4" s="1"/>
  <c r="H640" i="4" s="1"/>
  <c r="H680" i="4" s="1"/>
  <c r="H720" i="4" s="1"/>
  <c r="H760" i="4" s="1"/>
  <c r="H800" i="4" s="1"/>
  <c r="H840" i="4" s="1"/>
  <c r="H880" i="4" s="1"/>
  <c r="H920" i="4" s="1"/>
  <c r="H960" i="4" s="1"/>
  <c r="H1000" i="4" s="1"/>
  <c r="H1040" i="4" s="1"/>
  <c r="H1080" i="4" s="1"/>
  <c r="H1120" i="4" s="1"/>
  <c r="H1160" i="4" s="1"/>
  <c r="H1200" i="4" s="1"/>
  <c r="H1240" i="4" s="1"/>
  <c r="I80" i="4"/>
  <c r="H81" i="4"/>
  <c r="I81" i="4"/>
  <c r="I82" i="4"/>
  <c r="I83" i="4"/>
  <c r="I84" i="4"/>
  <c r="H85" i="4"/>
  <c r="H125" i="4" s="1"/>
  <c r="H165" i="4" s="1"/>
  <c r="H205" i="4" s="1"/>
  <c r="H245" i="4" s="1"/>
  <c r="H285" i="4" s="1"/>
  <c r="H325" i="4" s="1"/>
  <c r="H365" i="4" s="1"/>
  <c r="H405" i="4" s="1"/>
  <c r="I85" i="4"/>
  <c r="H86" i="4"/>
  <c r="H126" i="4" s="1"/>
  <c r="H166" i="4" s="1"/>
  <c r="H206" i="4" s="1"/>
  <c r="H246" i="4" s="1"/>
  <c r="H286" i="4" s="1"/>
  <c r="H326" i="4" s="1"/>
  <c r="H366" i="4" s="1"/>
  <c r="H406" i="4" s="1"/>
  <c r="H446" i="4" s="1"/>
  <c r="H486" i="4" s="1"/>
  <c r="H526" i="4" s="1"/>
  <c r="H566" i="4" s="1"/>
  <c r="H606" i="4" s="1"/>
  <c r="H646" i="4" s="1"/>
  <c r="H686" i="4" s="1"/>
  <c r="H726" i="4" s="1"/>
  <c r="H766" i="4" s="1"/>
  <c r="I86" i="4"/>
  <c r="H87" i="4"/>
  <c r="H127" i="4" s="1"/>
  <c r="H167" i="4" s="1"/>
  <c r="H207" i="4" s="1"/>
  <c r="H247" i="4" s="1"/>
  <c r="H287" i="4" s="1"/>
  <c r="H327" i="4" s="1"/>
  <c r="H367" i="4" s="1"/>
  <c r="H407" i="4" s="1"/>
  <c r="H447" i="4" s="1"/>
  <c r="H487" i="4" s="1"/>
  <c r="H527" i="4" s="1"/>
  <c r="H567" i="4" s="1"/>
  <c r="H607" i="4" s="1"/>
  <c r="H647" i="4" s="1"/>
  <c r="H687" i="4" s="1"/>
  <c r="H727" i="4" s="1"/>
  <c r="H767" i="4" s="1"/>
  <c r="H807" i="4" s="1"/>
  <c r="H847" i="4" s="1"/>
  <c r="H887" i="4" s="1"/>
  <c r="H927" i="4" s="1"/>
  <c r="H967" i="4" s="1"/>
  <c r="H1007" i="4" s="1"/>
  <c r="H1047" i="4" s="1"/>
  <c r="H1087" i="4" s="1"/>
  <c r="H1127" i="4" s="1"/>
  <c r="H1167" i="4" s="1"/>
  <c r="H1207" i="4" s="1"/>
  <c r="I87" i="4"/>
  <c r="I88" i="4"/>
  <c r="I89" i="4"/>
  <c r="I90" i="4"/>
  <c r="H91" i="4"/>
  <c r="H131" i="4" s="1"/>
  <c r="H171" i="4" s="1"/>
  <c r="H211" i="4" s="1"/>
  <c r="H251" i="4" s="1"/>
  <c r="H291" i="4" s="1"/>
  <c r="H331" i="4" s="1"/>
  <c r="H371" i="4" s="1"/>
  <c r="H411" i="4" s="1"/>
  <c r="I91" i="4"/>
  <c r="H92" i="4"/>
  <c r="H132" i="4" s="1"/>
  <c r="H172" i="4" s="1"/>
  <c r="I92" i="4"/>
  <c r="H93" i="4"/>
  <c r="I93" i="4"/>
  <c r="H94" i="4"/>
  <c r="H134" i="4" s="1"/>
  <c r="H174" i="4" s="1"/>
  <c r="H214" i="4" s="1"/>
  <c r="H254" i="4" s="1"/>
  <c r="H294" i="4" s="1"/>
  <c r="H334" i="4" s="1"/>
  <c r="H374" i="4" s="1"/>
  <c r="H414" i="4" s="1"/>
  <c r="H454" i="4" s="1"/>
  <c r="H494" i="4" s="1"/>
  <c r="H534" i="4" s="1"/>
  <c r="H574" i="4" s="1"/>
  <c r="H614" i="4" s="1"/>
  <c r="H654" i="4" s="1"/>
  <c r="H694" i="4" s="1"/>
  <c r="H734" i="4" s="1"/>
  <c r="H774" i="4" s="1"/>
  <c r="H814" i="4" s="1"/>
  <c r="H854" i="4" s="1"/>
  <c r="H894" i="4" s="1"/>
  <c r="H934" i="4" s="1"/>
  <c r="H974" i="4" s="1"/>
  <c r="H1014" i="4" s="1"/>
  <c r="H1054" i="4" s="1"/>
  <c r="H1094" i="4" s="1"/>
  <c r="H1134" i="4" s="1"/>
  <c r="H1174" i="4" s="1"/>
  <c r="H1214" i="4" s="1"/>
  <c r="I94" i="4"/>
  <c r="I95" i="4"/>
  <c r="I96" i="4"/>
  <c r="H97" i="4"/>
  <c r="H137" i="4" s="1"/>
  <c r="H177" i="4" s="1"/>
  <c r="H217" i="4" s="1"/>
  <c r="H257" i="4" s="1"/>
  <c r="H297" i="4" s="1"/>
  <c r="H337" i="4" s="1"/>
  <c r="H377" i="4" s="1"/>
  <c r="H417" i="4" s="1"/>
  <c r="I97" i="4"/>
  <c r="H98" i="4"/>
  <c r="H138" i="4" s="1"/>
  <c r="H178" i="4" s="1"/>
  <c r="I98" i="4"/>
  <c r="H99" i="4"/>
  <c r="I99" i="4"/>
  <c r="H100" i="4"/>
  <c r="I100" i="4"/>
  <c r="I101" i="4"/>
  <c r="I102" i="4"/>
  <c r="H103" i="4"/>
  <c r="H143" i="4" s="1"/>
  <c r="H183" i="4" s="1"/>
  <c r="H223" i="4" s="1"/>
  <c r="H263" i="4" s="1"/>
  <c r="H303" i="4" s="1"/>
  <c r="H343" i="4" s="1"/>
  <c r="H383" i="4" s="1"/>
  <c r="H423" i="4" s="1"/>
  <c r="I103" i="4"/>
  <c r="H104" i="4"/>
  <c r="H144" i="4" s="1"/>
  <c r="H184" i="4" s="1"/>
  <c r="H224" i="4" s="1"/>
  <c r="H264" i="4" s="1"/>
  <c r="H304" i="4" s="1"/>
  <c r="H344" i="4" s="1"/>
  <c r="H384" i="4" s="1"/>
  <c r="H424" i="4" s="1"/>
  <c r="H464" i="4" s="1"/>
  <c r="H504" i="4" s="1"/>
  <c r="H544" i="4" s="1"/>
  <c r="I104" i="4"/>
  <c r="H105" i="4"/>
  <c r="I105" i="4"/>
  <c r="H106" i="4"/>
  <c r="H146" i="4" s="1"/>
  <c r="H186" i="4" s="1"/>
  <c r="H226" i="4" s="1"/>
  <c r="H266" i="4" s="1"/>
  <c r="H306" i="4" s="1"/>
  <c r="H346" i="4" s="1"/>
  <c r="H386" i="4" s="1"/>
  <c r="H426" i="4" s="1"/>
  <c r="H466" i="4" s="1"/>
  <c r="H506" i="4" s="1"/>
  <c r="H546" i="4" s="1"/>
  <c r="H586" i="4" s="1"/>
  <c r="H626" i="4" s="1"/>
  <c r="H666" i="4" s="1"/>
  <c r="H706" i="4" s="1"/>
  <c r="H746" i="4" s="1"/>
  <c r="H786" i="4" s="1"/>
  <c r="H826" i="4" s="1"/>
  <c r="H866" i="4" s="1"/>
  <c r="H906" i="4" s="1"/>
  <c r="H946" i="4" s="1"/>
  <c r="H986" i="4" s="1"/>
  <c r="H1026" i="4" s="1"/>
  <c r="H1066" i="4" s="1"/>
  <c r="H1106" i="4" s="1"/>
  <c r="H1146" i="4" s="1"/>
  <c r="H1186" i="4" s="1"/>
  <c r="H1226" i="4" s="1"/>
  <c r="I106" i="4"/>
  <c r="I107" i="4"/>
  <c r="I108" i="4"/>
  <c r="H109" i="4"/>
  <c r="H149" i="4" s="1"/>
  <c r="H189" i="4" s="1"/>
  <c r="H229" i="4" s="1"/>
  <c r="H269" i="4" s="1"/>
  <c r="H309" i="4" s="1"/>
  <c r="H349" i="4" s="1"/>
  <c r="H389" i="4" s="1"/>
  <c r="H429" i="4" s="1"/>
  <c r="H469" i="4" s="1"/>
  <c r="H509" i="4" s="1"/>
  <c r="H549" i="4" s="1"/>
  <c r="H589" i="4" s="1"/>
  <c r="H629" i="4" s="1"/>
  <c r="H669" i="4" s="1"/>
  <c r="H709" i="4" s="1"/>
  <c r="H749" i="4" s="1"/>
  <c r="H789" i="4" s="1"/>
  <c r="H829" i="4" s="1"/>
  <c r="H869" i="4" s="1"/>
  <c r="H909" i="4" s="1"/>
  <c r="H949" i="4" s="1"/>
  <c r="H989" i="4" s="1"/>
  <c r="H1029" i="4" s="1"/>
  <c r="H1069" i="4" s="1"/>
  <c r="H1109" i="4" s="1"/>
  <c r="H1149" i="4" s="1"/>
  <c r="H1189" i="4" s="1"/>
  <c r="H1229" i="4" s="1"/>
  <c r="I109" i="4"/>
  <c r="H110" i="4"/>
  <c r="H150" i="4" s="1"/>
  <c r="H190" i="4" s="1"/>
  <c r="I110" i="4"/>
  <c r="H111" i="4"/>
  <c r="I111" i="4"/>
  <c r="I112" i="4"/>
  <c r="I113" i="4"/>
  <c r="I114" i="4"/>
  <c r="H115" i="4"/>
  <c r="H155" i="4" s="1"/>
  <c r="H195" i="4" s="1"/>
  <c r="H235" i="4" s="1"/>
  <c r="H275" i="4" s="1"/>
  <c r="H315" i="4" s="1"/>
  <c r="H355" i="4" s="1"/>
  <c r="H395" i="4" s="1"/>
  <c r="H435" i="4" s="1"/>
  <c r="H475" i="4" s="1"/>
  <c r="H515" i="4" s="1"/>
  <c r="H555" i="4" s="1"/>
  <c r="H595" i="4" s="1"/>
  <c r="H635" i="4" s="1"/>
  <c r="H675" i="4" s="1"/>
  <c r="H715" i="4" s="1"/>
  <c r="H755" i="4" s="1"/>
  <c r="H795" i="4" s="1"/>
  <c r="H835" i="4" s="1"/>
  <c r="H875" i="4" s="1"/>
  <c r="H915" i="4" s="1"/>
  <c r="H955" i="4" s="1"/>
  <c r="H995" i="4" s="1"/>
  <c r="H1035" i="4" s="1"/>
  <c r="H1075" i="4" s="1"/>
  <c r="H1115" i="4" s="1"/>
  <c r="H1155" i="4" s="1"/>
  <c r="H1195" i="4" s="1"/>
  <c r="H1235" i="4" s="1"/>
  <c r="I115" i="4"/>
  <c r="H116" i="4"/>
  <c r="H156" i="4" s="1"/>
  <c r="H196" i="4" s="1"/>
  <c r="H236" i="4" s="1"/>
  <c r="H276" i="4" s="1"/>
  <c r="H316" i="4" s="1"/>
  <c r="H356" i="4" s="1"/>
  <c r="H396" i="4" s="1"/>
  <c r="H436" i="4" s="1"/>
  <c r="H476" i="4" s="1"/>
  <c r="H516" i="4" s="1"/>
  <c r="H556" i="4" s="1"/>
  <c r="H596" i="4" s="1"/>
  <c r="H636" i="4" s="1"/>
  <c r="H676" i="4" s="1"/>
  <c r="H716" i="4" s="1"/>
  <c r="H756" i="4" s="1"/>
  <c r="H796" i="4" s="1"/>
  <c r="H836" i="4" s="1"/>
  <c r="H876" i="4" s="1"/>
  <c r="H916" i="4" s="1"/>
  <c r="H956" i="4" s="1"/>
  <c r="H996" i="4" s="1"/>
  <c r="H1036" i="4" s="1"/>
  <c r="H1076" i="4" s="1"/>
  <c r="H1116" i="4" s="1"/>
  <c r="H1156" i="4" s="1"/>
  <c r="H1196" i="4" s="1"/>
  <c r="H1236" i="4" s="1"/>
  <c r="I116" i="4"/>
  <c r="H117" i="4"/>
  <c r="I117" i="4"/>
  <c r="H118" i="4"/>
  <c r="I118" i="4"/>
  <c r="I119" i="4"/>
  <c r="I120" i="4"/>
  <c r="H121" i="4"/>
  <c r="H161" i="4" s="1"/>
  <c r="H201" i="4" s="1"/>
  <c r="H241" i="4" s="1"/>
  <c r="H281" i="4" s="1"/>
  <c r="H321" i="4" s="1"/>
  <c r="H361" i="4" s="1"/>
  <c r="H401" i="4" s="1"/>
  <c r="H441" i="4" s="1"/>
  <c r="H481" i="4" s="1"/>
  <c r="H521" i="4" s="1"/>
  <c r="H561" i="4" s="1"/>
  <c r="H601" i="4" s="1"/>
  <c r="H641" i="4" s="1"/>
  <c r="H681" i="4" s="1"/>
  <c r="H721" i="4" s="1"/>
  <c r="H761" i="4" s="1"/>
  <c r="H801" i="4" s="1"/>
  <c r="H841" i="4" s="1"/>
  <c r="H881" i="4" s="1"/>
  <c r="H921" i="4" s="1"/>
  <c r="H961" i="4" s="1"/>
  <c r="H1001" i="4" s="1"/>
  <c r="H1041" i="4" s="1"/>
  <c r="H1081" i="4" s="1"/>
  <c r="H1121" i="4" s="1"/>
  <c r="H1161" i="4" s="1"/>
  <c r="H1201" i="4" s="1"/>
  <c r="I121" i="4"/>
  <c r="I122" i="4"/>
  <c r="I123" i="4"/>
  <c r="I124" i="4"/>
  <c r="I125" i="4"/>
  <c r="I126" i="4"/>
  <c r="I127" i="4"/>
  <c r="I128" i="4"/>
  <c r="I129" i="4"/>
  <c r="I130" i="4"/>
  <c r="I131" i="4"/>
  <c r="I132" i="4"/>
  <c r="H133" i="4"/>
  <c r="H173" i="4" s="1"/>
  <c r="H213" i="4" s="1"/>
  <c r="H253" i="4" s="1"/>
  <c r="H293" i="4" s="1"/>
  <c r="H333" i="4" s="1"/>
  <c r="H373" i="4" s="1"/>
  <c r="H413" i="4" s="1"/>
  <c r="H453" i="4" s="1"/>
  <c r="H493" i="4" s="1"/>
  <c r="H533" i="4" s="1"/>
  <c r="H573" i="4" s="1"/>
  <c r="H613" i="4" s="1"/>
  <c r="H653" i="4" s="1"/>
  <c r="H693" i="4" s="1"/>
  <c r="H733" i="4" s="1"/>
  <c r="H773" i="4" s="1"/>
  <c r="H813" i="4" s="1"/>
  <c r="H853" i="4" s="1"/>
  <c r="H893" i="4" s="1"/>
  <c r="H933" i="4" s="1"/>
  <c r="H973" i="4" s="1"/>
  <c r="H1013" i="4" s="1"/>
  <c r="H1053" i="4" s="1"/>
  <c r="H1093" i="4" s="1"/>
  <c r="H1133" i="4" s="1"/>
  <c r="H1173" i="4" s="1"/>
  <c r="H1213" i="4" s="1"/>
  <c r="I133" i="4"/>
  <c r="I134" i="4"/>
  <c r="I135" i="4"/>
  <c r="I136" i="4"/>
  <c r="I137" i="4"/>
  <c r="I138" i="4"/>
  <c r="H139" i="4"/>
  <c r="H179" i="4" s="1"/>
  <c r="H219" i="4" s="1"/>
  <c r="H259" i="4" s="1"/>
  <c r="H299" i="4" s="1"/>
  <c r="H339" i="4" s="1"/>
  <c r="I139" i="4"/>
  <c r="H140" i="4"/>
  <c r="H180" i="4" s="1"/>
  <c r="H220" i="4" s="1"/>
  <c r="H260" i="4" s="1"/>
  <c r="H300" i="4" s="1"/>
  <c r="H340" i="4" s="1"/>
  <c r="H380" i="4" s="1"/>
  <c r="H420" i="4" s="1"/>
  <c r="H460" i="4" s="1"/>
  <c r="H500" i="4" s="1"/>
  <c r="H540" i="4" s="1"/>
  <c r="H580" i="4" s="1"/>
  <c r="H620" i="4" s="1"/>
  <c r="H660" i="4" s="1"/>
  <c r="H700" i="4" s="1"/>
  <c r="H740" i="4" s="1"/>
  <c r="H780" i="4" s="1"/>
  <c r="H820" i="4" s="1"/>
  <c r="H860" i="4" s="1"/>
  <c r="H900" i="4" s="1"/>
  <c r="H940" i="4" s="1"/>
  <c r="H980" i="4" s="1"/>
  <c r="H1020" i="4" s="1"/>
  <c r="H1060" i="4" s="1"/>
  <c r="H1100" i="4" s="1"/>
  <c r="H1140" i="4" s="1"/>
  <c r="H1180" i="4" s="1"/>
  <c r="H1220" i="4" s="1"/>
  <c r="I140" i="4"/>
  <c r="I141" i="4"/>
  <c r="I142" i="4"/>
  <c r="I143" i="4"/>
  <c r="I144" i="4"/>
  <c r="H145" i="4"/>
  <c r="H185" i="4" s="1"/>
  <c r="H225" i="4" s="1"/>
  <c r="H265" i="4" s="1"/>
  <c r="H305" i="4" s="1"/>
  <c r="H345" i="4" s="1"/>
  <c r="I145" i="4"/>
  <c r="I146" i="4"/>
  <c r="I147" i="4"/>
  <c r="I148" i="4"/>
  <c r="I149" i="4"/>
  <c r="I150" i="4"/>
  <c r="H151" i="4"/>
  <c r="H191" i="4" s="1"/>
  <c r="H231" i="4" s="1"/>
  <c r="H271" i="4" s="1"/>
  <c r="H311" i="4" s="1"/>
  <c r="H351" i="4" s="1"/>
  <c r="H391" i="4" s="1"/>
  <c r="H431" i="4" s="1"/>
  <c r="H471" i="4" s="1"/>
  <c r="H511" i="4" s="1"/>
  <c r="H551" i="4" s="1"/>
  <c r="H591" i="4" s="1"/>
  <c r="H631" i="4" s="1"/>
  <c r="H671" i="4" s="1"/>
  <c r="H711" i="4" s="1"/>
  <c r="H751" i="4" s="1"/>
  <c r="H791" i="4" s="1"/>
  <c r="H831" i="4" s="1"/>
  <c r="H871" i="4" s="1"/>
  <c r="H911" i="4" s="1"/>
  <c r="H951" i="4" s="1"/>
  <c r="H991" i="4" s="1"/>
  <c r="H1031" i="4" s="1"/>
  <c r="H1071" i="4" s="1"/>
  <c r="H1111" i="4" s="1"/>
  <c r="H1151" i="4" s="1"/>
  <c r="H1191" i="4" s="1"/>
  <c r="H1231" i="4" s="1"/>
  <c r="I151" i="4"/>
  <c r="I152" i="4"/>
  <c r="I153" i="4"/>
  <c r="I154" i="4"/>
  <c r="I155" i="4"/>
  <c r="I156" i="4"/>
  <c r="H157" i="4"/>
  <c r="H197" i="4" s="1"/>
  <c r="H237" i="4" s="1"/>
  <c r="H277" i="4" s="1"/>
  <c r="H317" i="4" s="1"/>
  <c r="H357" i="4" s="1"/>
  <c r="I157" i="4"/>
  <c r="H158" i="4"/>
  <c r="H198" i="4" s="1"/>
  <c r="H238" i="4" s="1"/>
  <c r="H278" i="4" s="1"/>
  <c r="H318" i="4" s="1"/>
  <c r="H358" i="4" s="1"/>
  <c r="H398" i="4" s="1"/>
  <c r="H438" i="4" s="1"/>
  <c r="H478" i="4" s="1"/>
  <c r="H518" i="4" s="1"/>
  <c r="H558" i="4" s="1"/>
  <c r="H598" i="4" s="1"/>
  <c r="H638" i="4" s="1"/>
  <c r="H678" i="4" s="1"/>
  <c r="H718" i="4" s="1"/>
  <c r="H758" i="4" s="1"/>
  <c r="H798" i="4" s="1"/>
  <c r="H838" i="4" s="1"/>
  <c r="H878" i="4" s="1"/>
  <c r="H918" i="4" s="1"/>
  <c r="H958" i="4" s="1"/>
  <c r="H998" i="4" s="1"/>
  <c r="H1038" i="4" s="1"/>
  <c r="H1078" i="4" s="1"/>
  <c r="H1118" i="4" s="1"/>
  <c r="H1158" i="4" s="1"/>
  <c r="H1198" i="4" s="1"/>
  <c r="H1238" i="4" s="1"/>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H212" i="4"/>
  <c r="H252" i="4" s="1"/>
  <c r="H292" i="4" s="1"/>
  <c r="H332" i="4" s="1"/>
  <c r="H372" i="4" s="1"/>
  <c r="H412" i="4" s="1"/>
  <c r="H452" i="4" s="1"/>
  <c r="H492" i="4" s="1"/>
  <c r="H532" i="4" s="1"/>
  <c r="H572" i="4" s="1"/>
  <c r="H612" i="4" s="1"/>
  <c r="H652" i="4" s="1"/>
  <c r="H692" i="4" s="1"/>
  <c r="H732" i="4" s="1"/>
  <c r="H772" i="4" s="1"/>
  <c r="I212" i="4"/>
  <c r="I213" i="4"/>
  <c r="I214" i="4"/>
  <c r="I215" i="4"/>
  <c r="I216" i="4"/>
  <c r="I217" i="4"/>
  <c r="H218" i="4"/>
  <c r="H258" i="4" s="1"/>
  <c r="H298" i="4" s="1"/>
  <c r="H338" i="4" s="1"/>
  <c r="H378" i="4" s="1"/>
  <c r="H418" i="4" s="1"/>
  <c r="H458" i="4" s="1"/>
  <c r="H498" i="4" s="1"/>
  <c r="H538" i="4" s="1"/>
  <c r="H578" i="4" s="1"/>
  <c r="H618" i="4" s="1"/>
  <c r="H658" i="4" s="1"/>
  <c r="H698" i="4" s="1"/>
  <c r="H738" i="4" s="1"/>
  <c r="H778" i="4" s="1"/>
  <c r="H818" i="4" s="1"/>
  <c r="H858" i="4" s="1"/>
  <c r="H898" i="4" s="1"/>
  <c r="H938" i="4" s="1"/>
  <c r="H978" i="4" s="1"/>
  <c r="H1018" i="4" s="1"/>
  <c r="H1058" i="4" s="1"/>
  <c r="H1098" i="4" s="1"/>
  <c r="H1138" i="4" s="1"/>
  <c r="H1178" i="4" s="1"/>
  <c r="H1218" i="4" s="1"/>
  <c r="I218" i="4"/>
  <c r="I219" i="4"/>
  <c r="I220" i="4"/>
  <c r="I221" i="4"/>
  <c r="I222" i="4"/>
  <c r="I223" i="4"/>
  <c r="I224" i="4"/>
  <c r="I225" i="4"/>
  <c r="I226" i="4"/>
  <c r="I227" i="4"/>
  <c r="I228" i="4"/>
  <c r="I229" i="4"/>
  <c r="H230" i="4"/>
  <c r="H270" i="4" s="1"/>
  <c r="H310" i="4" s="1"/>
  <c r="H350" i="4" s="1"/>
  <c r="H390" i="4" s="1"/>
  <c r="H430" i="4" s="1"/>
  <c r="H470" i="4" s="1"/>
  <c r="H510" i="4" s="1"/>
  <c r="H550" i="4" s="1"/>
  <c r="H590" i="4" s="1"/>
  <c r="H630" i="4" s="1"/>
  <c r="H670" i="4" s="1"/>
  <c r="H710" i="4" s="1"/>
  <c r="H750" i="4" s="1"/>
  <c r="H790" i="4" s="1"/>
  <c r="H830" i="4" s="1"/>
  <c r="H870" i="4" s="1"/>
  <c r="H910" i="4" s="1"/>
  <c r="H950" i="4" s="1"/>
  <c r="H990" i="4" s="1"/>
  <c r="H1030" i="4" s="1"/>
  <c r="H1070" i="4" s="1"/>
  <c r="H1110" i="4" s="1"/>
  <c r="H1150" i="4" s="1"/>
  <c r="H1190" i="4" s="1"/>
  <c r="H1230" i="4" s="1"/>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64" i="4"/>
  <c r="I365" i="4"/>
  <c r="I366" i="4"/>
  <c r="I367" i="4"/>
  <c r="I368" i="4"/>
  <c r="I369" i="4"/>
  <c r="I370" i="4"/>
  <c r="I371" i="4"/>
  <c r="I372" i="4"/>
  <c r="I373" i="4"/>
  <c r="I374" i="4"/>
  <c r="I375" i="4"/>
  <c r="I376" i="4"/>
  <c r="I377" i="4"/>
  <c r="I378" i="4"/>
  <c r="H379" i="4"/>
  <c r="H419" i="4" s="1"/>
  <c r="H459" i="4" s="1"/>
  <c r="I379" i="4"/>
  <c r="I380" i="4"/>
  <c r="I381" i="4"/>
  <c r="I382" i="4"/>
  <c r="I383" i="4"/>
  <c r="I384" i="4"/>
  <c r="H385" i="4"/>
  <c r="H425" i="4" s="1"/>
  <c r="H465" i="4" s="1"/>
  <c r="H505" i="4" s="1"/>
  <c r="H545" i="4" s="1"/>
  <c r="H585" i="4" s="1"/>
  <c r="H625" i="4" s="1"/>
  <c r="H665" i="4" s="1"/>
  <c r="H705" i="4" s="1"/>
  <c r="H745" i="4" s="1"/>
  <c r="H785" i="4" s="1"/>
  <c r="H825" i="4" s="1"/>
  <c r="H865" i="4" s="1"/>
  <c r="H905" i="4" s="1"/>
  <c r="H945" i="4" s="1"/>
  <c r="H985" i="4" s="1"/>
  <c r="H1025" i="4" s="1"/>
  <c r="H1065" i="4" s="1"/>
  <c r="H1105" i="4" s="1"/>
  <c r="H1145" i="4" s="1"/>
  <c r="H1185" i="4" s="1"/>
  <c r="H1225" i="4" s="1"/>
  <c r="I385" i="4"/>
  <c r="I386" i="4"/>
  <c r="I387" i="4"/>
  <c r="I388" i="4"/>
  <c r="I389" i="4"/>
  <c r="I390" i="4"/>
  <c r="I391" i="4"/>
  <c r="I392" i="4"/>
  <c r="I393" i="4"/>
  <c r="I394" i="4"/>
  <c r="I395" i="4"/>
  <c r="I396" i="4"/>
  <c r="H397" i="4"/>
  <c r="H437" i="4" s="1"/>
  <c r="H477" i="4" s="1"/>
  <c r="H517" i="4" s="1"/>
  <c r="H557" i="4" s="1"/>
  <c r="H597" i="4" s="1"/>
  <c r="H637" i="4" s="1"/>
  <c r="H677" i="4" s="1"/>
  <c r="H717" i="4" s="1"/>
  <c r="H757" i="4" s="1"/>
  <c r="H797" i="4" s="1"/>
  <c r="I397" i="4"/>
  <c r="I398" i="4"/>
  <c r="I399" i="4"/>
  <c r="I400" i="4"/>
  <c r="H403" i="4"/>
  <c r="H443" i="4" s="1"/>
  <c r="H483" i="4" s="1"/>
  <c r="H523" i="4" s="1"/>
  <c r="H563" i="4" s="1"/>
  <c r="H603" i="4" s="1"/>
  <c r="H643" i="4" s="1"/>
  <c r="H683" i="4" s="1"/>
  <c r="H723" i="4" s="1"/>
  <c r="H763" i="4" s="1"/>
  <c r="H803" i="4" s="1"/>
  <c r="H843" i="4" s="1"/>
  <c r="H883" i="4" s="1"/>
  <c r="H923" i="4" s="1"/>
  <c r="H963" i="4" s="1"/>
  <c r="H1003" i="4" s="1"/>
  <c r="H1043" i="4" s="1"/>
  <c r="H1083" i="4" s="1"/>
  <c r="H1123" i="4" s="1"/>
  <c r="H1163" i="4" s="1"/>
  <c r="H1203" i="4" s="1"/>
  <c r="I405" i="4"/>
  <c r="I406" i="4"/>
  <c r="I407" i="4"/>
  <c r="I408" i="4"/>
  <c r="H409" i="4"/>
  <c r="H449" i="4" s="1"/>
  <c r="H489" i="4" s="1"/>
  <c r="I409" i="4"/>
  <c r="I410" i="4"/>
  <c r="I411" i="4"/>
  <c r="I412" i="4"/>
  <c r="I413" i="4"/>
  <c r="I414" i="4"/>
  <c r="H415" i="4"/>
  <c r="H455" i="4" s="1"/>
  <c r="H495" i="4" s="1"/>
  <c r="H535" i="4" s="1"/>
  <c r="H575" i="4" s="1"/>
  <c r="H615" i="4" s="1"/>
  <c r="H655" i="4" s="1"/>
  <c r="H695" i="4" s="1"/>
  <c r="H735" i="4" s="1"/>
  <c r="H775" i="4" s="1"/>
  <c r="H815" i="4" s="1"/>
  <c r="H855" i="4" s="1"/>
  <c r="H895" i="4" s="1"/>
  <c r="H935" i="4" s="1"/>
  <c r="H975" i="4" s="1"/>
  <c r="H1015" i="4" s="1"/>
  <c r="H1055" i="4" s="1"/>
  <c r="H1095" i="4" s="1"/>
  <c r="H1135" i="4" s="1"/>
  <c r="H1175" i="4" s="1"/>
  <c r="H1215" i="4" s="1"/>
  <c r="I415" i="4"/>
  <c r="I416" i="4"/>
  <c r="I417" i="4"/>
  <c r="I418" i="4"/>
  <c r="I419" i="4"/>
  <c r="I420" i="4"/>
  <c r="H421" i="4"/>
  <c r="H461" i="4" s="1"/>
  <c r="H501" i="4" s="1"/>
  <c r="I421" i="4"/>
  <c r="I422" i="4"/>
  <c r="I423" i="4"/>
  <c r="I424" i="4"/>
  <c r="I425" i="4"/>
  <c r="I426" i="4"/>
  <c r="I427" i="4"/>
  <c r="I428" i="4"/>
  <c r="I429" i="4"/>
  <c r="I430" i="4"/>
  <c r="I431" i="4"/>
  <c r="I432" i="4"/>
  <c r="H433" i="4"/>
  <c r="H473" i="4" s="1"/>
  <c r="H513" i="4" s="1"/>
  <c r="H553" i="4" s="1"/>
  <c r="H593" i="4" s="1"/>
  <c r="H633" i="4" s="1"/>
  <c r="H673" i="4" s="1"/>
  <c r="H713" i="4" s="1"/>
  <c r="H753" i="4" s="1"/>
  <c r="H793" i="4" s="1"/>
  <c r="H833" i="4" s="1"/>
  <c r="I433" i="4"/>
  <c r="I434" i="4"/>
  <c r="I435" i="4"/>
  <c r="I436" i="4"/>
  <c r="I437" i="4"/>
  <c r="I438" i="4"/>
  <c r="H439" i="4"/>
  <c r="H479" i="4" s="1"/>
  <c r="H519" i="4" s="1"/>
  <c r="H559" i="4" s="1"/>
  <c r="H599" i="4" s="1"/>
  <c r="H639" i="4" s="1"/>
  <c r="H679" i="4" s="1"/>
  <c r="H719" i="4" s="1"/>
  <c r="H759" i="4" s="1"/>
  <c r="H799" i="4" s="1"/>
  <c r="H839" i="4" s="1"/>
  <c r="I439" i="4"/>
  <c r="I440" i="4"/>
  <c r="H445" i="4"/>
  <c r="H485" i="4" s="1"/>
  <c r="H525" i="4" s="1"/>
  <c r="H565" i="4" s="1"/>
  <c r="H605" i="4" s="1"/>
  <c r="H645" i="4" s="1"/>
  <c r="H685" i="4" s="1"/>
  <c r="H725" i="4" s="1"/>
  <c r="H765" i="4" s="1"/>
  <c r="H805" i="4" s="1"/>
  <c r="H845" i="4" s="1"/>
  <c r="H885" i="4" s="1"/>
  <c r="H925" i="4" s="1"/>
  <c r="H965" i="4" s="1"/>
  <c r="H1005" i="4" s="1"/>
  <c r="H1045" i="4" s="1"/>
  <c r="H1085" i="4" s="1"/>
  <c r="H1125" i="4" s="1"/>
  <c r="H1165" i="4" s="1"/>
  <c r="H1205" i="4" s="1"/>
  <c r="I445" i="4"/>
  <c r="I446" i="4"/>
  <c r="I447" i="4"/>
  <c r="I448" i="4"/>
  <c r="I449" i="4"/>
  <c r="I450" i="4"/>
  <c r="H451" i="4"/>
  <c r="H491" i="4" s="1"/>
  <c r="H531" i="4" s="1"/>
  <c r="I451" i="4"/>
  <c r="I452" i="4"/>
  <c r="I453" i="4"/>
  <c r="I454" i="4"/>
  <c r="I455" i="4"/>
  <c r="I456" i="4"/>
  <c r="H457" i="4"/>
  <c r="H497" i="4" s="1"/>
  <c r="H537" i="4" s="1"/>
  <c r="I457" i="4"/>
  <c r="I458" i="4"/>
  <c r="I459" i="4"/>
  <c r="I460" i="4"/>
  <c r="I461" i="4"/>
  <c r="I462" i="4"/>
  <c r="H463" i="4"/>
  <c r="H503" i="4" s="1"/>
  <c r="H543" i="4" s="1"/>
  <c r="H583" i="4" s="1"/>
  <c r="H623" i="4" s="1"/>
  <c r="H663" i="4" s="1"/>
  <c r="H703" i="4" s="1"/>
  <c r="H743" i="4" s="1"/>
  <c r="H783" i="4" s="1"/>
  <c r="H823" i="4" s="1"/>
  <c r="H863" i="4" s="1"/>
  <c r="H903" i="4" s="1"/>
  <c r="H943" i="4" s="1"/>
  <c r="H983" i="4" s="1"/>
  <c r="H1023" i="4" s="1"/>
  <c r="H1063" i="4" s="1"/>
  <c r="H1103" i="4" s="1"/>
  <c r="H1143" i="4" s="1"/>
  <c r="H1183" i="4" s="1"/>
  <c r="H1223" i="4" s="1"/>
  <c r="I463" i="4"/>
  <c r="I464" i="4"/>
  <c r="I465" i="4"/>
  <c r="I466" i="4"/>
  <c r="I467" i="4"/>
  <c r="I468" i="4"/>
  <c r="I469" i="4"/>
  <c r="I470" i="4"/>
  <c r="I471" i="4"/>
  <c r="I472" i="4"/>
  <c r="I473" i="4"/>
  <c r="I474" i="4"/>
  <c r="I475" i="4"/>
  <c r="I476" i="4"/>
  <c r="I477" i="4"/>
  <c r="I478" i="4"/>
  <c r="I479" i="4"/>
  <c r="I480" i="4"/>
  <c r="I484" i="4"/>
  <c r="I485" i="4"/>
  <c r="I486" i="4"/>
  <c r="I487" i="4"/>
  <c r="I488" i="4"/>
  <c r="I489" i="4"/>
  <c r="I490" i="4"/>
  <c r="I491" i="4"/>
  <c r="I492" i="4"/>
  <c r="I493" i="4"/>
  <c r="I494" i="4"/>
  <c r="I495" i="4"/>
  <c r="I496" i="4"/>
  <c r="I497" i="4"/>
  <c r="I498" i="4"/>
  <c r="H499" i="4"/>
  <c r="H539" i="4" s="1"/>
  <c r="H579" i="4" s="1"/>
  <c r="I499" i="4"/>
  <c r="I500" i="4"/>
  <c r="I501" i="4"/>
  <c r="I502" i="4"/>
  <c r="I503" i="4"/>
  <c r="I504" i="4"/>
  <c r="I505" i="4"/>
  <c r="I506" i="4"/>
  <c r="I507" i="4"/>
  <c r="I508" i="4"/>
  <c r="I509" i="4"/>
  <c r="I510" i="4"/>
  <c r="I511" i="4"/>
  <c r="I512" i="4"/>
  <c r="I513" i="4"/>
  <c r="I514" i="4"/>
  <c r="I515" i="4"/>
  <c r="I516" i="4"/>
  <c r="I517" i="4"/>
  <c r="I518" i="4"/>
  <c r="I519" i="4"/>
  <c r="I520" i="4"/>
  <c r="I524" i="4"/>
  <c r="I525" i="4"/>
  <c r="I526" i="4"/>
  <c r="I527" i="4"/>
  <c r="I528" i="4"/>
  <c r="H529" i="4"/>
  <c r="H569" i="4" s="1"/>
  <c r="I529" i="4"/>
  <c r="I530" i="4"/>
  <c r="I531" i="4"/>
  <c r="I532" i="4"/>
  <c r="I533" i="4"/>
  <c r="I534" i="4"/>
  <c r="I535" i="4"/>
  <c r="I536" i="4"/>
  <c r="I537" i="4"/>
  <c r="I538" i="4"/>
  <c r="I539" i="4"/>
  <c r="I540" i="4"/>
  <c r="H541" i="4"/>
  <c r="H581" i="4" s="1"/>
  <c r="H621" i="4" s="1"/>
  <c r="H661" i="4" s="1"/>
  <c r="H701" i="4" s="1"/>
  <c r="H741" i="4" s="1"/>
  <c r="H781" i="4" s="1"/>
  <c r="H821" i="4" s="1"/>
  <c r="I541" i="4"/>
  <c r="I542" i="4"/>
  <c r="I543" i="4"/>
  <c r="I544" i="4"/>
  <c r="I545" i="4"/>
  <c r="I546" i="4"/>
  <c r="I547" i="4"/>
  <c r="I548" i="4"/>
  <c r="I549" i="4"/>
  <c r="I550" i="4"/>
  <c r="I551" i="4"/>
  <c r="I552" i="4"/>
  <c r="I553" i="4"/>
  <c r="I554" i="4"/>
  <c r="I555" i="4"/>
  <c r="I556" i="4"/>
  <c r="I557" i="4"/>
  <c r="I558" i="4"/>
  <c r="I559" i="4"/>
  <c r="I560" i="4"/>
  <c r="I564" i="4"/>
  <c r="I565" i="4"/>
  <c r="I566" i="4"/>
  <c r="I567" i="4"/>
  <c r="I568" i="4"/>
  <c r="I569" i="4"/>
  <c r="I570" i="4"/>
  <c r="H571" i="4"/>
  <c r="H611" i="4" s="1"/>
  <c r="H651" i="4" s="1"/>
  <c r="H691" i="4" s="1"/>
  <c r="H731" i="4" s="1"/>
  <c r="H771" i="4" s="1"/>
  <c r="H811" i="4" s="1"/>
  <c r="H851" i="4" s="1"/>
  <c r="H891" i="4" s="1"/>
  <c r="H931" i="4" s="1"/>
  <c r="H971" i="4" s="1"/>
  <c r="H1011" i="4" s="1"/>
  <c r="H1051" i="4" s="1"/>
  <c r="H1091" i="4" s="1"/>
  <c r="H1131" i="4" s="1"/>
  <c r="H1171" i="4" s="1"/>
  <c r="H1211" i="4" s="1"/>
  <c r="I571" i="4"/>
  <c r="I572" i="4"/>
  <c r="I573" i="4"/>
  <c r="I574" i="4"/>
  <c r="I575" i="4"/>
  <c r="I576" i="4"/>
  <c r="H577" i="4"/>
  <c r="H617" i="4" s="1"/>
  <c r="H657" i="4" s="1"/>
  <c r="H697" i="4" s="1"/>
  <c r="H737" i="4" s="1"/>
  <c r="H777" i="4" s="1"/>
  <c r="H817" i="4" s="1"/>
  <c r="H857" i="4" s="1"/>
  <c r="H897" i="4" s="1"/>
  <c r="H937" i="4" s="1"/>
  <c r="H977" i="4" s="1"/>
  <c r="H1017" i="4" s="1"/>
  <c r="H1057" i="4" s="1"/>
  <c r="H1097" i="4" s="1"/>
  <c r="H1137" i="4" s="1"/>
  <c r="H1177" i="4" s="1"/>
  <c r="H1217" i="4" s="1"/>
  <c r="I577" i="4"/>
  <c r="I578" i="4"/>
  <c r="I579" i="4"/>
  <c r="I580" i="4"/>
  <c r="I581" i="4"/>
  <c r="I582" i="4"/>
  <c r="I583" i="4"/>
  <c r="H584" i="4"/>
  <c r="H624" i="4" s="1"/>
  <c r="H664" i="4" s="1"/>
  <c r="H704" i="4" s="1"/>
  <c r="H744" i="4" s="1"/>
  <c r="H784" i="4" s="1"/>
  <c r="H824" i="4" s="1"/>
  <c r="H864" i="4" s="1"/>
  <c r="H904" i="4" s="1"/>
  <c r="H944" i="4" s="1"/>
  <c r="H984" i="4" s="1"/>
  <c r="H1024" i="4" s="1"/>
  <c r="H1064" i="4" s="1"/>
  <c r="H1104" i="4" s="1"/>
  <c r="H1144" i="4" s="1"/>
  <c r="H1184" i="4" s="1"/>
  <c r="H1224" i="4" s="1"/>
  <c r="I584" i="4"/>
  <c r="I585" i="4"/>
  <c r="I586" i="4"/>
  <c r="I587" i="4"/>
  <c r="I588" i="4"/>
  <c r="I589" i="4"/>
  <c r="I590" i="4"/>
  <c r="I591" i="4"/>
  <c r="I592" i="4"/>
  <c r="I593" i="4"/>
  <c r="I594" i="4"/>
  <c r="I595" i="4"/>
  <c r="I596" i="4"/>
  <c r="I597" i="4"/>
  <c r="I598" i="4"/>
  <c r="I599" i="4"/>
  <c r="I600" i="4"/>
  <c r="I601" i="4"/>
  <c r="I602" i="4"/>
  <c r="I603" i="4"/>
  <c r="I604" i="4"/>
  <c r="I605" i="4"/>
  <c r="I606" i="4"/>
  <c r="I607" i="4"/>
  <c r="I608" i="4"/>
  <c r="H609" i="4"/>
  <c r="H649" i="4" s="1"/>
  <c r="H689" i="4" s="1"/>
  <c r="H729" i="4" s="1"/>
  <c r="H769" i="4" s="1"/>
  <c r="H809" i="4" s="1"/>
  <c r="H849" i="4" s="1"/>
  <c r="H889" i="4" s="1"/>
  <c r="H929" i="4" s="1"/>
  <c r="H969" i="4" s="1"/>
  <c r="H1009" i="4" s="1"/>
  <c r="H1049" i="4" s="1"/>
  <c r="H1089" i="4" s="1"/>
  <c r="H1129" i="4" s="1"/>
  <c r="H1169" i="4" s="1"/>
  <c r="H1209" i="4" s="1"/>
  <c r="I609" i="4"/>
  <c r="I610" i="4"/>
  <c r="I611" i="4"/>
  <c r="I612" i="4"/>
  <c r="I613" i="4"/>
  <c r="I614" i="4"/>
  <c r="I615" i="4"/>
  <c r="I616" i="4"/>
  <c r="I617" i="4"/>
  <c r="I618" i="4"/>
  <c r="H619" i="4"/>
  <c r="H659" i="4" s="1"/>
  <c r="H699" i="4" s="1"/>
  <c r="H739" i="4" s="1"/>
  <c r="H779" i="4" s="1"/>
  <c r="H819" i="4" s="1"/>
  <c r="H859" i="4" s="1"/>
  <c r="H899" i="4" s="1"/>
  <c r="H939" i="4" s="1"/>
  <c r="H979" i="4" s="1"/>
  <c r="H1019" i="4" s="1"/>
  <c r="H1059" i="4" s="1"/>
  <c r="H1099" i="4" s="1"/>
  <c r="H1139" i="4" s="1"/>
  <c r="H1179" i="4" s="1"/>
  <c r="H1219" i="4" s="1"/>
  <c r="I619" i="4"/>
  <c r="I620" i="4"/>
  <c r="I621" i="4"/>
  <c r="I622" i="4"/>
  <c r="I623" i="4"/>
  <c r="I624" i="4"/>
  <c r="I625" i="4"/>
  <c r="I626" i="4"/>
  <c r="I627" i="4"/>
  <c r="I628" i="4"/>
  <c r="I629" i="4"/>
  <c r="I630" i="4"/>
  <c r="I631" i="4"/>
  <c r="I632" i="4"/>
  <c r="I633" i="4"/>
  <c r="I634" i="4"/>
  <c r="I635" i="4"/>
  <c r="I636" i="4"/>
  <c r="I637" i="4"/>
  <c r="I638" i="4"/>
  <c r="I639" i="4"/>
  <c r="I640" i="4"/>
  <c r="I641" i="4"/>
  <c r="I642" i="4"/>
  <c r="I643" i="4"/>
  <c r="I644" i="4"/>
  <c r="I645" i="4"/>
  <c r="I646" i="4"/>
  <c r="I647" i="4"/>
  <c r="I648" i="4"/>
  <c r="I649" i="4"/>
  <c r="I650" i="4"/>
  <c r="I651" i="4"/>
  <c r="I652" i="4"/>
  <c r="I653" i="4"/>
  <c r="I654" i="4"/>
  <c r="I655" i="4"/>
  <c r="I656" i="4"/>
  <c r="I657" i="4"/>
  <c r="I658" i="4"/>
  <c r="I659" i="4"/>
  <c r="I660" i="4"/>
  <c r="I661" i="4"/>
  <c r="I662" i="4"/>
  <c r="I663" i="4"/>
  <c r="I664" i="4"/>
  <c r="I665" i="4"/>
  <c r="I666" i="4"/>
  <c r="I667" i="4"/>
  <c r="I668" i="4"/>
  <c r="I669" i="4"/>
  <c r="I670" i="4"/>
  <c r="I671" i="4"/>
  <c r="I672" i="4"/>
  <c r="I673" i="4"/>
  <c r="I674" i="4"/>
  <c r="I675" i="4"/>
  <c r="I676" i="4"/>
  <c r="I677" i="4"/>
  <c r="I678" i="4"/>
  <c r="I679" i="4"/>
  <c r="I680" i="4"/>
  <c r="I681" i="4"/>
  <c r="I682" i="4"/>
  <c r="I683" i="4"/>
  <c r="I684" i="4"/>
  <c r="I685" i="4"/>
  <c r="I686" i="4"/>
  <c r="I687" i="4"/>
  <c r="I688" i="4"/>
  <c r="I689" i="4"/>
  <c r="I690" i="4"/>
  <c r="I691" i="4"/>
  <c r="I692" i="4"/>
  <c r="I693" i="4"/>
  <c r="I694" i="4"/>
  <c r="I695" i="4"/>
  <c r="I696" i="4"/>
  <c r="I697" i="4"/>
  <c r="I698" i="4"/>
  <c r="I699" i="4"/>
  <c r="I700" i="4"/>
  <c r="I701" i="4"/>
  <c r="I702" i="4"/>
  <c r="I703" i="4"/>
  <c r="I704" i="4"/>
  <c r="I705" i="4"/>
  <c r="I706" i="4"/>
  <c r="I707" i="4"/>
  <c r="I708" i="4"/>
  <c r="I709" i="4"/>
  <c r="I710" i="4"/>
  <c r="I711" i="4"/>
  <c r="I712" i="4"/>
  <c r="I713" i="4"/>
  <c r="I714" i="4"/>
  <c r="I715" i="4"/>
  <c r="I716" i="4"/>
  <c r="I717" i="4"/>
  <c r="I718" i="4"/>
  <c r="I719" i="4"/>
  <c r="I720" i="4"/>
  <c r="I721" i="4"/>
  <c r="I722" i="4"/>
  <c r="I723" i="4"/>
  <c r="I724" i="4"/>
  <c r="I725" i="4"/>
  <c r="I726" i="4"/>
  <c r="I727" i="4"/>
  <c r="I728" i="4"/>
  <c r="I729" i="4"/>
  <c r="I730" i="4"/>
  <c r="I731" i="4"/>
  <c r="I732" i="4"/>
  <c r="I733" i="4"/>
  <c r="I734" i="4"/>
  <c r="I735" i="4"/>
  <c r="I736" i="4"/>
  <c r="I737" i="4"/>
  <c r="I738" i="4"/>
  <c r="I739" i="4"/>
  <c r="I740" i="4"/>
  <c r="I741" i="4"/>
  <c r="I742" i="4"/>
  <c r="I743" i="4"/>
  <c r="I744" i="4"/>
  <c r="I745" i="4"/>
  <c r="I746" i="4"/>
  <c r="I747" i="4"/>
  <c r="I748" i="4"/>
  <c r="I749" i="4"/>
  <c r="I750" i="4"/>
  <c r="I751" i="4"/>
  <c r="I752" i="4"/>
  <c r="I753" i="4"/>
  <c r="I754" i="4"/>
  <c r="I755" i="4"/>
  <c r="I756" i="4"/>
  <c r="I757" i="4"/>
  <c r="I758" i="4"/>
  <c r="I759" i="4"/>
  <c r="I760" i="4"/>
  <c r="I761" i="4"/>
  <c r="I762" i="4"/>
  <c r="I763" i="4"/>
  <c r="I764" i="4"/>
  <c r="I765" i="4"/>
  <c r="I766" i="4"/>
  <c r="I767" i="4"/>
  <c r="I768" i="4"/>
  <c r="I769" i="4"/>
  <c r="I770" i="4"/>
  <c r="I771" i="4"/>
  <c r="I772" i="4"/>
  <c r="I773" i="4"/>
  <c r="I774" i="4"/>
  <c r="I775" i="4"/>
  <c r="H776" i="4"/>
  <c r="H816" i="4" s="1"/>
  <c r="H856" i="4" s="1"/>
  <c r="H896" i="4" s="1"/>
  <c r="H936" i="4" s="1"/>
  <c r="H976" i="4" s="1"/>
  <c r="H1016" i="4" s="1"/>
  <c r="H1056" i="4" s="1"/>
  <c r="H1096" i="4" s="1"/>
  <c r="H1136" i="4" s="1"/>
  <c r="H1176" i="4" s="1"/>
  <c r="H1216" i="4" s="1"/>
  <c r="I776" i="4"/>
  <c r="I777" i="4"/>
  <c r="I778" i="4"/>
  <c r="I779" i="4"/>
  <c r="I780" i="4"/>
  <c r="I781" i="4"/>
  <c r="I782" i="4"/>
  <c r="I783" i="4"/>
  <c r="I784" i="4"/>
  <c r="I785" i="4"/>
  <c r="I786" i="4"/>
  <c r="I787" i="4"/>
  <c r="I788" i="4"/>
  <c r="I789" i="4"/>
  <c r="I790" i="4"/>
  <c r="I791" i="4"/>
  <c r="I792" i="4"/>
  <c r="I793" i="4"/>
  <c r="I794" i="4"/>
  <c r="I795" i="4"/>
  <c r="I796" i="4"/>
  <c r="I797" i="4"/>
  <c r="I798" i="4"/>
  <c r="I799" i="4"/>
  <c r="I800" i="4"/>
  <c r="I801" i="4"/>
  <c r="I802" i="4"/>
  <c r="I803" i="4"/>
  <c r="I804" i="4"/>
  <c r="I805" i="4"/>
  <c r="H806" i="4"/>
  <c r="H846" i="4" s="1"/>
  <c r="H886" i="4" s="1"/>
  <c r="H926" i="4" s="1"/>
  <c r="H966" i="4" s="1"/>
  <c r="H1006" i="4" s="1"/>
  <c r="H1046" i="4" s="1"/>
  <c r="H1086" i="4" s="1"/>
  <c r="H1126" i="4" s="1"/>
  <c r="H1166" i="4" s="1"/>
  <c r="H1206" i="4" s="1"/>
  <c r="I806" i="4"/>
  <c r="I807" i="4"/>
  <c r="I808" i="4"/>
  <c r="I809" i="4"/>
  <c r="I810" i="4"/>
  <c r="I811" i="4"/>
  <c r="H812" i="4"/>
  <c r="I812" i="4"/>
  <c r="I813" i="4"/>
  <c r="I814" i="4"/>
  <c r="I815" i="4"/>
  <c r="I816" i="4"/>
  <c r="I817" i="4"/>
  <c r="I818" i="4"/>
  <c r="I819" i="4"/>
  <c r="I820" i="4"/>
  <c r="I821" i="4"/>
  <c r="I822" i="4"/>
  <c r="I823" i="4"/>
  <c r="I824" i="4"/>
  <c r="I825" i="4"/>
  <c r="I826" i="4"/>
  <c r="I827" i="4"/>
  <c r="I828" i="4"/>
  <c r="I829" i="4"/>
  <c r="I830" i="4"/>
  <c r="I831" i="4"/>
  <c r="I832" i="4"/>
  <c r="I833" i="4"/>
  <c r="I834" i="4"/>
  <c r="I835" i="4"/>
  <c r="I836" i="4"/>
  <c r="H837" i="4"/>
  <c r="H877" i="4" s="1"/>
  <c r="H917" i="4" s="1"/>
  <c r="H957" i="4" s="1"/>
  <c r="H997" i="4" s="1"/>
  <c r="H1037" i="4" s="1"/>
  <c r="H1077" i="4" s="1"/>
  <c r="H1117" i="4" s="1"/>
  <c r="H1157" i="4" s="1"/>
  <c r="H1197" i="4" s="1"/>
  <c r="H1237" i="4" s="1"/>
  <c r="I837" i="4"/>
  <c r="I838" i="4"/>
  <c r="I839" i="4"/>
  <c r="I840" i="4"/>
  <c r="I841" i="4"/>
  <c r="I842" i="4"/>
  <c r="I843" i="4"/>
  <c r="I844" i="4"/>
  <c r="I845" i="4"/>
  <c r="I846" i="4"/>
  <c r="I847" i="4"/>
  <c r="I848" i="4"/>
  <c r="I849" i="4"/>
  <c r="I850" i="4"/>
  <c r="I851" i="4"/>
  <c r="H852" i="4"/>
  <c r="H892" i="4" s="1"/>
  <c r="H932" i="4" s="1"/>
  <c r="H972" i="4" s="1"/>
  <c r="H1012" i="4" s="1"/>
  <c r="H1052" i="4" s="1"/>
  <c r="H1092" i="4" s="1"/>
  <c r="H1132" i="4" s="1"/>
  <c r="H1172" i="4" s="1"/>
  <c r="H1212" i="4" s="1"/>
  <c r="I852" i="4"/>
  <c r="I853" i="4"/>
  <c r="I854" i="4"/>
  <c r="I855" i="4"/>
  <c r="I856" i="4"/>
  <c r="I857" i="4"/>
  <c r="I858" i="4"/>
  <c r="I859" i="4"/>
  <c r="I860" i="4"/>
  <c r="H861" i="4"/>
  <c r="H901" i="4" s="1"/>
  <c r="H941" i="4" s="1"/>
  <c r="H981" i="4" s="1"/>
  <c r="H1021" i="4" s="1"/>
  <c r="H1061" i="4" s="1"/>
  <c r="H1101" i="4" s="1"/>
  <c r="H1141" i="4" s="1"/>
  <c r="H1181" i="4" s="1"/>
  <c r="H1221" i="4" s="1"/>
  <c r="I861" i="4"/>
  <c r="I862" i="4"/>
  <c r="I863" i="4"/>
  <c r="I864" i="4"/>
  <c r="I865" i="4"/>
  <c r="I866" i="4"/>
  <c r="H867" i="4"/>
  <c r="H907" i="4" s="1"/>
  <c r="H947" i="4" s="1"/>
  <c r="I867" i="4"/>
  <c r="I868" i="4"/>
  <c r="I869" i="4"/>
  <c r="I870" i="4"/>
  <c r="I871" i="4"/>
  <c r="I872" i="4"/>
  <c r="H873" i="4"/>
  <c r="H913" i="4" s="1"/>
  <c r="H953" i="4" s="1"/>
  <c r="H993" i="4" s="1"/>
  <c r="H1033" i="4" s="1"/>
  <c r="H1073" i="4" s="1"/>
  <c r="H1113" i="4" s="1"/>
  <c r="H1153" i="4" s="1"/>
  <c r="H1193" i="4" s="1"/>
  <c r="H1233" i="4" s="1"/>
  <c r="I873" i="4"/>
  <c r="I874" i="4"/>
  <c r="I875" i="4"/>
  <c r="I876" i="4"/>
  <c r="I877" i="4"/>
  <c r="I878" i="4"/>
  <c r="H879" i="4"/>
  <c r="H919" i="4" s="1"/>
  <c r="H959" i="4" s="1"/>
  <c r="H999" i="4" s="1"/>
  <c r="H1039" i="4" s="1"/>
  <c r="H1079" i="4" s="1"/>
  <c r="H1119" i="4" s="1"/>
  <c r="H1159" i="4" s="1"/>
  <c r="H1199" i="4" s="1"/>
  <c r="H1239" i="4" s="1"/>
  <c r="I879" i="4"/>
  <c r="I880" i="4"/>
  <c r="I881" i="4"/>
  <c r="I882" i="4"/>
  <c r="I883" i="4"/>
  <c r="I884" i="4"/>
  <c r="I885" i="4"/>
  <c r="I886" i="4"/>
  <c r="I887" i="4"/>
  <c r="I888" i="4"/>
  <c r="I889" i="4"/>
  <c r="I890" i="4"/>
  <c r="I891" i="4"/>
  <c r="I892" i="4"/>
  <c r="I893" i="4"/>
  <c r="I894" i="4"/>
  <c r="I895" i="4"/>
  <c r="I896" i="4"/>
  <c r="I897" i="4"/>
  <c r="I898" i="4"/>
  <c r="I899" i="4"/>
  <c r="I900" i="4"/>
  <c r="I901" i="4"/>
  <c r="I902" i="4"/>
  <c r="I903" i="4"/>
  <c r="I904" i="4"/>
  <c r="I905" i="4"/>
  <c r="I906" i="4"/>
  <c r="I907" i="4"/>
  <c r="I908" i="4"/>
  <c r="I909" i="4"/>
  <c r="I910" i="4"/>
  <c r="I911" i="4"/>
  <c r="I912" i="4"/>
  <c r="I913" i="4"/>
  <c r="I914" i="4"/>
  <c r="I915" i="4"/>
  <c r="I916" i="4"/>
  <c r="I917" i="4"/>
  <c r="I918" i="4"/>
  <c r="I919" i="4"/>
  <c r="I920" i="4"/>
  <c r="I921" i="4"/>
  <c r="I922" i="4"/>
  <c r="I923" i="4"/>
  <c r="I924" i="4"/>
  <c r="I925" i="4"/>
  <c r="I926" i="4"/>
  <c r="I927" i="4"/>
  <c r="I928" i="4"/>
  <c r="I929" i="4"/>
  <c r="I930" i="4"/>
  <c r="I931" i="4"/>
  <c r="I932" i="4"/>
  <c r="I933" i="4"/>
  <c r="I934" i="4"/>
  <c r="I935" i="4"/>
  <c r="I936" i="4"/>
  <c r="I937" i="4"/>
  <c r="I938" i="4"/>
  <c r="I939" i="4"/>
  <c r="I940" i="4"/>
  <c r="I941" i="4"/>
  <c r="I942" i="4"/>
  <c r="I943" i="4"/>
  <c r="I944" i="4"/>
  <c r="I945" i="4"/>
  <c r="I946" i="4"/>
  <c r="I947" i="4"/>
  <c r="I948" i="4"/>
  <c r="I949" i="4"/>
  <c r="I950" i="4"/>
  <c r="I951" i="4"/>
  <c r="I952" i="4"/>
  <c r="I953" i="4"/>
  <c r="I954" i="4"/>
  <c r="I955" i="4"/>
  <c r="I956" i="4"/>
  <c r="I957" i="4"/>
  <c r="I958" i="4"/>
  <c r="I959" i="4"/>
  <c r="I960" i="4"/>
  <c r="I961" i="4"/>
  <c r="I962" i="4"/>
  <c r="I963" i="4"/>
  <c r="I964" i="4"/>
  <c r="I965" i="4"/>
  <c r="I966" i="4"/>
  <c r="I967" i="4"/>
  <c r="I968" i="4"/>
  <c r="I969" i="4"/>
  <c r="I970" i="4"/>
  <c r="I971" i="4"/>
  <c r="I972" i="4"/>
  <c r="I973" i="4"/>
  <c r="I974" i="4"/>
  <c r="I975" i="4"/>
  <c r="I976" i="4"/>
  <c r="I977" i="4"/>
  <c r="I978" i="4"/>
  <c r="I979" i="4"/>
  <c r="I980" i="4"/>
  <c r="I981" i="4"/>
  <c r="I982" i="4"/>
  <c r="I983" i="4"/>
  <c r="I984" i="4"/>
  <c r="I985" i="4"/>
  <c r="I986" i="4"/>
  <c r="H987" i="4"/>
  <c r="H1027" i="4" s="1"/>
  <c r="H1067" i="4" s="1"/>
  <c r="H1107" i="4" s="1"/>
  <c r="H1147" i="4" s="1"/>
  <c r="H1187" i="4" s="1"/>
  <c r="H1227" i="4" s="1"/>
  <c r="I987" i="4"/>
  <c r="I988" i="4"/>
  <c r="I989" i="4"/>
  <c r="I990" i="4"/>
  <c r="I991" i="4"/>
  <c r="I992" i="4"/>
  <c r="I993" i="4"/>
  <c r="I994" i="4"/>
  <c r="I995" i="4"/>
  <c r="I996" i="4"/>
  <c r="I997" i="4"/>
  <c r="I998" i="4"/>
  <c r="I999" i="4"/>
  <c r="I1000" i="4"/>
  <c r="I1001" i="4"/>
  <c r="I1002" i="4"/>
  <c r="I1003" i="4"/>
  <c r="I1004" i="4"/>
  <c r="I1005" i="4"/>
  <c r="I1006" i="4"/>
  <c r="I1007" i="4"/>
  <c r="I1008" i="4"/>
  <c r="I1009" i="4"/>
  <c r="I1010" i="4"/>
  <c r="I1011" i="4"/>
  <c r="I1012" i="4"/>
  <c r="I1013" i="4"/>
  <c r="I1014" i="4"/>
  <c r="I1015" i="4"/>
  <c r="I1016" i="4"/>
  <c r="I1017" i="4"/>
  <c r="I1018" i="4"/>
  <c r="I1019" i="4"/>
  <c r="I1020" i="4"/>
  <c r="I1021" i="4"/>
  <c r="I1022" i="4"/>
  <c r="I1023" i="4"/>
  <c r="I1024" i="4"/>
  <c r="I1025" i="4"/>
  <c r="I1026" i="4"/>
  <c r="I1027" i="4"/>
  <c r="I1028" i="4"/>
  <c r="I1029" i="4"/>
  <c r="I1030" i="4"/>
  <c r="I1031" i="4"/>
  <c r="I1032" i="4"/>
  <c r="I1033" i="4"/>
  <c r="I1034" i="4"/>
  <c r="I1035" i="4"/>
  <c r="I1036" i="4"/>
  <c r="I1037" i="4"/>
  <c r="I1038" i="4"/>
  <c r="I1039" i="4"/>
  <c r="I1040" i="4"/>
  <c r="I1041" i="4"/>
  <c r="I1042" i="4"/>
  <c r="I1043" i="4"/>
  <c r="I1044" i="4"/>
  <c r="I1045" i="4"/>
  <c r="I1046" i="4"/>
  <c r="I1047" i="4"/>
  <c r="I1048" i="4"/>
  <c r="I1049" i="4"/>
  <c r="I1050" i="4"/>
  <c r="I1051" i="4"/>
  <c r="I1052" i="4"/>
  <c r="I1053" i="4"/>
  <c r="I1054" i="4"/>
  <c r="I1055" i="4"/>
  <c r="I1056" i="4"/>
  <c r="I1057" i="4"/>
  <c r="I1058" i="4"/>
  <c r="I1059" i="4"/>
  <c r="I1060" i="4"/>
  <c r="I1061" i="4"/>
  <c r="I1062" i="4"/>
  <c r="I1063" i="4"/>
  <c r="I1064" i="4"/>
  <c r="I1065" i="4"/>
  <c r="I1066" i="4"/>
  <c r="I1067" i="4"/>
  <c r="I1068" i="4"/>
  <c r="I1069" i="4"/>
  <c r="I1070" i="4"/>
  <c r="I1071" i="4"/>
  <c r="I1072" i="4"/>
  <c r="I1073" i="4"/>
  <c r="I1074" i="4"/>
  <c r="I1075" i="4"/>
  <c r="I1076" i="4"/>
  <c r="I1077" i="4"/>
  <c r="I1078" i="4"/>
  <c r="I1079" i="4"/>
  <c r="I1080" i="4"/>
  <c r="I1081" i="4"/>
  <c r="I1082" i="4"/>
  <c r="I1083" i="4"/>
  <c r="I1084" i="4"/>
  <c r="I1085" i="4"/>
  <c r="I1086" i="4"/>
  <c r="I1087" i="4"/>
  <c r="I1088" i="4"/>
  <c r="I1089" i="4"/>
  <c r="I1090" i="4"/>
  <c r="I1091" i="4"/>
  <c r="I1092" i="4"/>
  <c r="I1093" i="4"/>
  <c r="I1094" i="4"/>
  <c r="I1095" i="4"/>
  <c r="I1096" i="4"/>
  <c r="I1097" i="4"/>
  <c r="I1098" i="4"/>
  <c r="I1099" i="4"/>
  <c r="I1100" i="4"/>
  <c r="I1101" i="4"/>
  <c r="I1102" i="4"/>
  <c r="I1103" i="4"/>
  <c r="I1104" i="4"/>
  <c r="I1105" i="4"/>
  <c r="I1106" i="4"/>
  <c r="I1107" i="4"/>
  <c r="I1108" i="4"/>
  <c r="I1109" i="4"/>
  <c r="I1110" i="4"/>
  <c r="I1111" i="4"/>
  <c r="I1112" i="4"/>
  <c r="I1113" i="4"/>
  <c r="I1114" i="4"/>
  <c r="I1115" i="4"/>
  <c r="I1116" i="4"/>
  <c r="I1117" i="4"/>
  <c r="I1118" i="4"/>
  <c r="I1119" i="4"/>
  <c r="I1120" i="4"/>
  <c r="I1121" i="4"/>
  <c r="I1122" i="4"/>
  <c r="I1123" i="4"/>
  <c r="I1124" i="4"/>
  <c r="I1125" i="4"/>
  <c r="I1126" i="4"/>
  <c r="I1127" i="4"/>
  <c r="I1128" i="4"/>
  <c r="I1129" i="4"/>
  <c r="I1130" i="4"/>
  <c r="I1131" i="4"/>
  <c r="I1132" i="4"/>
  <c r="I1133" i="4"/>
  <c r="I1134" i="4"/>
  <c r="I1135" i="4"/>
  <c r="I1136" i="4"/>
  <c r="I1137" i="4"/>
  <c r="I1138" i="4"/>
  <c r="I1139" i="4"/>
  <c r="I1140" i="4"/>
  <c r="I1141" i="4"/>
  <c r="I1142" i="4"/>
  <c r="I1143" i="4"/>
  <c r="I1144" i="4"/>
  <c r="I1145" i="4"/>
  <c r="I1146" i="4"/>
  <c r="I1147" i="4"/>
  <c r="I1148" i="4"/>
  <c r="I1149" i="4"/>
  <c r="I1150" i="4"/>
  <c r="I1151" i="4"/>
  <c r="I1152" i="4"/>
  <c r="I1153" i="4"/>
  <c r="I1154" i="4"/>
  <c r="I1155" i="4"/>
  <c r="I1156" i="4"/>
  <c r="I1157" i="4"/>
  <c r="I1158" i="4"/>
  <c r="I1159" i="4"/>
  <c r="I1160" i="4"/>
  <c r="I1161" i="4"/>
  <c r="I1162" i="4"/>
  <c r="I1163" i="4"/>
  <c r="I1164" i="4"/>
  <c r="I1165" i="4"/>
  <c r="I1166" i="4"/>
  <c r="I1167" i="4"/>
  <c r="I1168" i="4"/>
  <c r="I1169" i="4"/>
  <c r="I1170" i="4"/>
  <c r="I1171" i="4"/>
  <c r="I1172" i="4"/>
  <c r="I1173" i="4"/>
  <c r="I1174" i="4"/>
  <c r="I1175" i="4"/>
  <c r="I1176" i="4"/>
  <c r="I1177" i="4"/>
  <c r="I1178" i="4"/>
  <c r="I1179" i="4"/>
  <c r="I1180" i="4"/>
  <c r="I1181" i="4"/>
  <c r="I1182" i="4"/>
  <c r="I1183" i="4"/>
  <c r="I1184" i="4"/>
  <c r="I1185" i="4"/>
  <c r="I1186" i="4"/>
  <c r="I1187" i="4"/>
  <c r="I1188" i="4"/>
  <c r="I1189" i="4"/>
  <c r="I1190" i="4"/>
  <c r="I1191" i="4"/>
  <c r="I1192" i="4"/>
  <c r="I1193" i="4"/>
  <c r="I1194" i="4"/>
  <c r="I1195" i="4"/>
  <c r="I1196" i="4"/>
  <c r="I1197" i="4"/>
  <c r="I1198" i="4"/>
  <c r="I1199" i="4"/>
  <c r="I1200" i="4"/>
  <c r="I1201" i="4"/>
  <c r="I1202" i="4"/>
  <c r="I1203" i="4"/>
  <c r="I1204" i="4"/>
  <c r="I1205" i="4"/>
  <c r="I1206" i="4"/>
  <c r="I1207" i="4"/>
  <c r="I1208" i="4"/>
  <c r="I1209" i="4"/>
  <c r="I1210" i="4"/>
  <c r="I1211" i="4"/>
  <c r="I1212" i="4"/>
  <c r="I1213" i="4"/>
  <c r="I1214" i="4"/>
  <c r="I1215" i="4"/>
  <c r="I1216" i="4"/>
  <c r="I1217" i="4"/>
  <c r="I1218" i="4"/>
  <c r="I1219" i="4"/>
  <c r="I1220" i="4"/>
  <c r="I1221" i="4"/>
  <c r="I1222" i="4"/>
  <c r="I1223" i="4"/>
  <c r="I1224" i="4"/>
  <c r="I1225" i="4"/>
  <c r="I1226" i="4"/>
  <c r="I1227" i="4"/>
  <c r="I1228" i="4"/>
  <c r="I1229" i="4"/>
  <c r="I1230" i="4"/>
  <c r="I1231" i="4"/>
  <c r="I1232" i="4"/>
  <c r="I1233" i="4"/>
  <c r="I1234" i="4"/>
  <c r="I1235" i="4"/>
  <c r="I1236" i="4"/>
  <c r="I1237" i="4"/>
  <c r="I1238" i="4"/>
  <c r="I1239" i="4"/>
  <c r="I1240" i="4"/>
  <c r="A2" i="4" a="1"/>
  <c r="A2" i="4" s="1"/>
  <c r="D354" i="1" l="1"/>
  <c r="B314" i="2"/>
  <c r="C314" i="2"/>
  <c r="D353" i="1"/>
  <c r="B312" i="2"/>
  <c r="Q312" i="2" s="1"/>
  <c r="S312" i="2" s="1"/>
  <c r="C312" i="2"/>
  <c r="D352" i="1"/>
  <c r="B310" i="2"/>
  <c r="C310" i="2"/>
  <c r="D351" i="1"/>
  <c r="B308" i="2"/>
  <c r="C308" i="2"/>
  <c r="D350" i="1"/>
  <c r="B297" i="2"/>
  <c r="C297" i="2"/>
  <c r="D349" i="1"/>
  <c r="B313" i="2"/>
  <c r="C313" i="2"/>
  <c r="D348" i="1"/>
  <c r="D347" i="1"/>
  <c r="B307" i="2"/>
  <c r="C307" i="2"/>
  <c r="B306" i="2"/>
  <c r="Q306" i="2" s="1"/>
  <c r="S306" i="2" s="1"/>
  <c r="C306" i="2"/>
  <c r="D346" i="1"/>
  <c r="B304" i="2"/>
  <c r="C304" i="2"/>
  <c r="D345" i="1"/>
  <c r="B293" i="2"/>
  <c r="Q293" i="2" s="1"/>
  <c r="S293" i="2" s="1"/>
  <c r="C293" i="2"/>
  <c r="D344" i="1"/>
  <c r="B303" i="2"/>
  <c r="C303" i="2"/>
  <c r="D343" i="1"/>
  <c r="B305" i="2"/>
  <c r="C305" i="2"/>
  <c r="D342" i="1"/>
  <c r="B294" i="2"/>
  <c r="Q294" i="2" s="1"/>
  <c r="S294" i="2" s="1"/>
  <c r="C294" i="2"/>
  <c r="D341" i="1"/>
  <c r="B279" i="2"/>
  <c r="Q279" i="2" s="1"/>
  <c r="S279" i="2" s="1"/>
  <c r="C279" i="2"/>
  <c r="C3" i="1"/>
  <c r="F3" i="1" s="1"/>
  <c r="B3" i="1"/>
  <c r="D340" i="1"/>
  <c r="B258" i="2"/>
  <c r="Q258" i="2" s="1"/>
  <c r="S258" i="2" s="1"/>
  <c r="C258" i="2"/>
  <c r="D339" i="1"/>
  <c r="B309" i="2"/>
  <c r="B295" i="5" s="1"/>
  <c r="N295" i="5" s="1"/>
  <c r="C309" i="2"/>
  <c r="D338" i="1"/>
  <c r="B299" i="2"/>
  <c r="Q299" i="2" s="1"/>
  <c r="S299" i="2" s="1"/>
  <c r="C299" i="2"/>
  <c r="D337" i="1"/>
  <c r="B286" i="2"/>
  <c r="Q286" i="2" s="1"/>
  <c r="S286" i="2" s="1"/>
  <c r="C286" i="2"/>
  <c r="D336" i="1"/>
  <c r="B270" i="2"/>
  <c r="Q270" i="2" s="1"/>
  <c r="S270" i="2" s="1"/>
  <c r="C270" i="2"/>
  <c r="D335" i="1"/>
  <c r="B269" i="2"/>
  <c r="C269" i="2"/>
  <c r="D334" i="1"/>
  <c r="B311" i="2"/>
  <c r="Q311" i="2" s="1"/>
  <c r="S311" i="2" s="1"/>
  <c r="C311" i="2"/>
  <c r="D333" i="1"/>
  <c r="B301" i="2"/>
  <c r="Q301" i="2" s="1"/>
  <c r="S301" i="2" s="1"/>
  <c r="C301" i="2"/>
  <c r="D332" i="1"/>
  <c r="B290" i="2"/>
  <c r="Q290" i="2" s="1"/>
  <c r="S290" i="2" s="1"/>
  <c r="C290" i="2"/>
  <c r="D331" i="1"/>
  <c r="B275" i="2"/>
  <c r="Q275" i="2" s="1"/>
  <c r="S275" i="2" s="1"/>
  <c r="C275" i="2"/>
  <c r="D330" i="1"/>
  <c r="B253" i="2"/>
  <c r="Q253" i="2" s="1"/>
  <c r="S253" i="2" s="1"/>
  <c r="C253" i="2"/>
  <c r="D329" i="1"/>
  <c r="B225" i="2"/>
  <c r="Q225" i="2" s="1"/>
  <c r="S225" i="2" s="1"/>
  <c r="C225" i="2"/>
  <c r="D328" i="1"/>
  <c r="B195" i="2"/>
  <c r="Q195" i="2" s="1"/>
  <c r="S195" i="2" s="1"/>
  <c r="C195" i="2"/>
  <c r="D327" i="1"/>
  <c r="B161" i="2"/>
  <c r="Q161" i="2" s="1"/>
  <c r="S161" i="2" s="1"/>
  <c r="C161" i="2"/>
  <c r="D326" i="1"/>
  <c r="B130" i="2"/>
  <c r="Q130" i="2" s="1"/>
  <c r="S130" i="2" s="1"/>
  <c r="C130" i="2"/>
  <c r="D325" i="1"/>
  <c r="B99" i="2"/>
  <c r="Q99" i="2" s="1"/>
  <c r="S99" i="2" s="1"/>
  <c r="C99" i="2"/>
  <c r="D324" i="1"/>
  <c r="B70" i="2"/>
  <c r="Q70" i="2" s="1"/>
  <c r="S70" i="2" s="1"/>
  <c r="C70" i="2"/>
  <c r="D323" i="1"/>
  <c r="B47" i="2"/>
  <c r="Q47" i="2" s="1"/>
  <c r="S47" i="2" s="1"/>
  <c r="C47" i="2"/>
  <c r="D322" i="1"/>
  <c r="B32" i="2"/>
  <c r="Q32" i="2" s="1"/>
  <c r="S32" i="2" s="1"/>
  <c r="C32" i="2"/>
  <c r="D321" i="1"/>
  <c r="B21" i="2"/>
  <c r="Q21" i="2" s="1"/>
  <c r="S21" i="2" s="1"/>
  <c r="C21" i="2"/>
  <c r="D320" i="1"/>
  <c r="B12" i="2"/>
  <c r="Q12" i="2" s="1"/>
  <c r="S12" i="2" s="1"/>
  <c r="C12" i="2"/>
  <c r="D319" i="1"/>
  <c r="B302" i="2"/>
  <c r="Q302" i="2" s="1"/>
  <c r="S302" i="2" s="1"/>
  <c r="C302" i="2"/>
  <c r="D318" i="1"/>
  <c r="B291" i="2"/>
  <c r="Q291" i="2" s="1"/>
  <c r="S291" i="2" s="1"/>
  <c r="C291" i="2"/>
  <c r="D317" i="1"/>
  <c r="B276" i="2"/>
  <c r="Q276" i="2" s="1"/>
  <c r="S276" i="2" s="1"/>
  <c r="C276" i="2"/>
  <c r="D316" i="1"/>
  <c r="B255" i="2"/>
  <c r="Q255" i="2" s="1"/>
  <c r="S255" i="2" s="1"/>
  <c r="C255" i="2"/>
  <c r="D315" i="1"/>
  <c r="B226" i="2"/>
  <c r="Q226" i="2" s="1"/>
  <c r="S226" i="2" s="1"/>
  <c r="C226" i="2"/>
  <c r="D314" i="1"/>
  <c r="B196" i="2"/>
  <c r="Q196" i="2" s="1"/>
  <c r="S196" i="2" s="1"/>
  <c r="C196" i="2"/>
  <c r="D313" i="1"/>
  <c r="B165" i="2"/>
  <c r="Q165" i="2" s="1"/>
  <c r="S165" i="2" s="1"/>
  <c r="C165" i="2"/>
  <c r="D312" i="1"/>
  <c r="B132" i="2"/>
  <c r="Q132" i="2" s="1"/>
  <c r="S132" i="2" s="1"/>
  <c r="C132" i="2"/>
  <c r="D311" i="1"/>
  <c r="B102" i="2"/>
  <c r="Q102" i="2" s="1"/>
  <c r="S102" i="2" s="1"/>
  <c r="C102" i="2"/>
  <c r="D310" i="1"/>
  <c r="B73" i="2"/>
  <c r="Q73" i="2" s="1"/>
  <c r="S73" i="2" s="1"/>
  <c r="C73" i="2"/>
  <c r="D309" i="1"/>
  <c r="B49" i="2"/>
  <c r="Q49" i="2" s="1"/>
  <c r="S49" i="2" s="1"/>
  <c r="C49" i="2"/>
  <c r="D308" i="1"/>
  <c r="B33" i="2"/>
  <c r="Q33" i="2" s="1"/>
  <c r="S33" i="2" s="1"/>
  <c r="C33" i="2"/>
  <c r="D307" i="1"/>
  <c r="B22" i="2"/>
  <c r="Q22" i="2" s="1"/>
  <c r="S22" i="2" s="1"/>
  <c r="C22" i="2"/>
  <c r="D306" i="1"/>
  <c r="B16" i="2"/>
  <c r="Q16" i="2" s="1"/>
  <c r="S16" i="2" s="1"/>
  <c r="C16" i="2"/>
  <c r="D305" i="1"/>
  <c r="B10" i="2"/>
  <c r="Q10" i="2" s="1"/>
  <c r="S10" i="2" s="1"/>
  <c r="C10" i="2"/>
  <c r="D304" i="1"/>
  <c r="B266" i="2"/>
  <c r="Q266" i="2" s="1"/>
  <c r="S266" i="2" s="1"/>
  <c r="C266" i="2"/>
  <c r="B198" i="2"/>
  <c r="Q198" i="2" s="1"/>
  <c r="S198" i="2" s="1"/>
  <c r="B97" i="2"/>
  <c r="Q97" i="2" s="1"/>
  <c r="S97" i="2" s="1"/>
  <c r="B67" i="2"/>
  <c r="Q67" i="2" s="1"/>
  <c r="S67" i="2" s="1"/>
  <c r="B145" i="2"/>
  <c r="Q145" i="2" s="1"/>
  <c r="S145" i="2" s="1"/>
  <c r="B192" i="2"/>
  <c r="Q192" i="2" s="1"/>
  <c r="S192" i="2" s="1"/>
  <c r="B110" i="2"/>
  <c r="Q110" i="2" s="1"/>
  <c r="S110" i="2" s="1"/>
  <c r="B246" i="2"/>
  <c r="Q246" i="2" s="1"/>
  <c r="S246" i="2" s="1"/>
  <c r="B118" i="2"/>
  <c r="Q118" i="2" s="1"/>
  <c r="S118" i="2" s="1"/>
  <c r="B278" i="2"/>
  <c r="Q278" i="2" s="1"/>
  <c r="S278" i="2" s="1"/>
  <c r="B228" i="2"/>
  <c r="Q228" i="2" s="1"/>
  <c r="S228" i="2" s="1"/>
  <c r="B41" i="2"/>
  <c r="Q41" i="2" s="1"/>
  <c r="S41" i="2" s="1"/>
  <c r="B223" i="2"/>
  <c r="Q223" i="2" s="1"/>
  <c r="S223" i="2" s="1"/>
  <c r="B188" i="2"/>
  <c r="Q188" i="2" s="1"/>
  <c r="S188" i="2" s="1"/>
  <c r="B57" i="2"/>
  <c r="Q57" i="2" s="1"/>
  <c r="S57" i="2" s="1"/>
  <c r="B13" i="2"/>
  <c r="Q13" i="2" s="1"/>
  <c r="S13" i="2" s="1"/>
  <c r="B284" i="2"/>
  <c r="Q284" i="2" s="1"/>
  <c r="S284" i="2" s="1"/>
  <c r="B136" i="2"/>
  <c r="Q136" i="2" s="1"/>
  <c r="S136" i="2" s="1"/>
  <c r="B156" i="2"/>
  <c r="Q156" i="2" s="1"/>
  <c r="S156" i="2" s="1"/>
  <c r="B7" i="2"/>
  <c r="Q7" i="2" s="1"/>
  <c r="S7" i="2" s="1"/>
  <c r="B185" i="2"/>
  <c r="Q185" i="2" s="1"/>
  <c r="S185" i="2" s="1"/>
  <c r="B160" i="2"/>
  <c r="Q160" i="2" s="1"/>
  <c r="S160" i="2" s="1"/>
  <c r="B212" i="2"/>
  <c r="Q212" i="2" s="1"/>
  <c r="S212" i="2" s="1"/>
  <c r="B166" i="2"/>
  <c r="Q166" i="2" s="1"/>
  <c r="S166" i="2" s="1"/>
  <c r="B287" i="2"/>
  <c r="B272" i="2"/>
  <c r="Q272" i="2" s="1"/>
  <c r="S272" i="2" s="1"/>
  <c r="B240" i="2"/>
  <c r="Q240" i="2" s="1"/>
  <c r="S240" i="2" s="1"/>
  <c r="B236" i="2"/>
  <c r="Q236" i="2" s="1"/>
  <c r="S236" i="2" s="1"/>
  <c r="B289" i="2"/>
  <c r="Q289" i="2" s="1"/>
  <c r="S289" i="2" s="1"/>
  <c r="B285" i="2"/>
  <c r="Q285" i="2" s="1"/>
  <c r="S285" i="2" s="1"/>
  <c r="B283" i="2"/>
  <c r="B94" i="2"/>
  <c r="Q94" i="2" s="1"/>
  <c r="S94" i="2" s="1"/>
  <c r="B9" i="2"/>
  <c r="Q9" i="2" s="1"/>
  <c r="S9" i="2" s="1"/>
  <c r="B28" i="2"/>
  <c r="B58" i="2"/>
  <c r="B197" i="2"/>
  <c r="Q197" i="2" s="1"/>
  <c r="S197" i="2" s="1"/>
  <c r="B115" i="2"/>
  <c r="Q115" i="2" s="1"/>
  <c r="S115" i="2" s="1"/>
  <c r="B151" i="2"/>
  <c r="Q151" i="2" s="1"/>
  <c r="S151" i="2" s="1"/>
  <c r="B209" i="2"/>
  <c r="Q209" i="2" s="1"/>
  <c r="S209" i="2" s="1"/>
  <c r="B167" i="2"/>
  <c r="Q167" i="2" s="1"/>
  <c r="S167" i="2" s="1"/>
  <c r="B265" i="2"/>
  <c r="B263" i="2"/>
  <c r="Q263" i="2" s="1"/>
  <c r="S263" i="2" s="1"/>
  <c r="B79" i="2"/>
  <c r="Q79" i="2" s="1"/>
  <c r="S79" i="2" s="1"/>
  <c r="B190" i="2"/>
  <c r="Q190" i="2" s="1"/>
  <c r="S190" i="2" s="1"/>
  <c r="B8" i="2"/>
  <c r="Q8" i="2" s="1"/>
  <c r="S8" i="2" s="1"/>
  <c r="B6" i="2"/>
  <c r="Q6" i="2" s="1"/>
  <c r="S6" i="2" s="1"/>
  <c r="B121" i="2"/>
  <c r="Q121" i="2" s="1"/>
  <c r="S121" i="2" s="1"/>
  <c r="B271" i="2"/>
  <c r="Q271" i="2" s="1"/>
  <c r="S271" i="2" s="1"/>
  <c r="B158" i="2"/>
  <c r="Q158" i="2" s="1"/>
  <c r="S158" i="2" s="1"/>
  <c r="B230" i="2"/>
  <c r="Q230" i="2" s="1"/>
  <c r="S230" i="2" s="1"/>
  <c r="B257" i="2"/>
  <c r="Q257" i="2" s="1"/>
  <c r="S257" i="2" s="1"/>
  <c r="B76" i="2"/>
  <c r="Q76" i="2" s="1"/>
  <c r="S76" i="2" s="1"/>
  <c r="B51" i="2"/>
  <c r="Q51" i="2" s="1"/>
  <c r="S51" i="2" s="1"/>
  <c r="B216" i="2"/>
  <c r="Q216" i="2" s="1"/>
  <c r="S216" i="2" s="1"/>
  <c r="B71" i="2"/>
  <c r="Q71" i="2" s="1"/>
  <c r="S71" i="2" s="1"/>
  <c r="B84" i="2"/>
  <c r="Q84" i="2" s="1"/>
  <c r="S84" i="2" s="1"/>
  <c r="D303" i="1"/>
  <c r="B181" i="2"/>
  <c r="B288" i="2"/>
  <c r="Q288" i="2" s="1"/>
  <c r="S288" i="2" s="1"/>
  <c r="B17" i="2"/>
  <c r="Q17" i="2" s="1"/>
  <c r="S17" i="2" s="1"/>
  <c r="B65" i="2"/>
  <c r="Q65" i="2" s="1"/>
  <c r="S65" i="2" s="1"/>
  <c r="B34" i="2"/>
  <c r="Q34" i="2" s="1"/>
  <c r="S34" i="2" s="1"/>
  <c r="B176" i="2"/>
  <c r="B93" i="2"/>
  <c r="Q93" i="2" s="1"/>
  <c r="S93" i="2" s="1"/>
  <c r="B174" i="2"/>
  <c r="Q174" i="2" s="1"/>
  <c r="S174" i="2" s="1"/>
  <c r="B262" i="2"/>
  <c r="Q262" i="2" s="1"/>
  <c r="S262" i="2" s="1"/>
  <c r="C152" i="2"/>
  <c r="B237" i="2"/>
  <c r="B261" i="2"/>
  <c r="Q261" i="2" s="1"/>
  <c r="S261" i="2" s="1"/>
  <c r="B122" i="2"/>
  <c r="Q122" i="2" s="1"/>
  <c r="S122" i="2" s="1"/>
  <c r="B214" i="2"/>
  <c r="Q214" i="2" s="1"/>
  <c r="S214" i="2" s="1"/>
  <c r="B24" i="2"/>
  <c r="Q24" i="2" s="1"/>
  <c r="S24" i="2" s="1"/>
  <c r="B131" i="2"/>
  <c r="Q131" i="2" s="1"/>
  <c r="S131" i="2" s="1"/>
  <c r="B155" i="2"/>
  <c r="Q155" i="2" s="1"/>
  <c r="S155" i="2" s="1"/>
  <c r="B168" i="2"/>
  <c r="Q168" i="2" s="1"/>
  <c r="S168" i="2" s="1"/>
  <c r="C245" i="2"/>
  <c r="B148" i="2"/>
  <c r="C146" i="2"/>
  <c r="B268" i="2"/>
  <c r="Q268" i="2" s="1"/>
  <c r="S268" i="2" s="1"/>
  <c r="B123" i="2"/>
  <c r="Q123" i="2" s="1"/>
  <c r="S123" i="2" s="1"/>
  <c r="B298" i="2"/>
  <c r="Q298" i="2" s="1"/>
  <c r="S298" i="2" s="1"/>
  <c r="B144" i="2"/>
  <c r="Q144" i="2" s="1"/>
  <c r="S144" i="2" s="1"/>
  <c r="B221" i="2"/>
  <c r="C163" i="2"/>
  <c r="B31" i="2"/>
  <c r="Q31" i="2" s="1"/>
  <c r="S31" i="2" s="1"/>
  <c r="B80" i="2"/>
  <c r="Q80" i="2" s="1"/>
  <c r="S80" i="2" s="1"/>
  <c r="B162" i="2"/>
  <c r="Q162" i="2" s="1"/>
  <c r="S162" i="2" s="1"/>
  <c r="B78" i="2"/>
  <c r="Q78" i="2" s="1"/>
  <c r="S78" i="2" s="1"/>
  <c r="C173" i="2"/>
  <c r="B127" i="2"/>
  <c r="Q127" i="2" s="1"/>
  <c r="S127" i="2" s="1"/>
  <c r="B232" i="2"/>
  <c r="Q232" i="2" s="1"/>
  <c r="S232" i="2" s="1"/>
  <c r="C137" i="2"/>
  <c r="B164" i="2"/>
  <c r="Q164" i="2" s="1"/>
  <c r="S164" i="2" s="1"/>
  <c r="B217" i="2"/>
  <c r="Q217" i="2" s="1"/>
  <c r="S217" i="2" s="1"/>
  <c r="B90" i="2"/>
  <c r="Q90" i="2" s="1"/>
  <c r="S90" i="2" s="1"/>
  <c r="B201" i="2"/>
  <c r="Q201" i="2" s="1"/>
  <c r="S201" i="2" s="1"/>
  <c r="B4" i="2"/>
  <c r="Q4" i="2" s="1"/>
  <c r="S4" i="2" s="1"/>
  <c r="B125" i="2"/>
  <c r="Q125" i="2" s="1"/>
  <c r="S125" i="2" s="1"/>
  <c r="B152" i="2"/>
  <c r="Q152" i="2" s="1"/>
  <c r="S152" i="2" s="1"/>
  <c r="B137" i="2"/>
  <c r="Q137" i="2" s="1"/>
  <c r="S137" i="2" s="1"/>
  <c r="B111" i="2"/>
  <c r="Q111" i="2" s="1"/>
  <c r="S111" i="2" s="1"/>
  <c r="B281" i="2"/>
  <c r="Q281" i="2" s="1"/>
  <c r="S281" i="2" s="1"/>
  <c r="B133" i="2"/>
  <c r="B104" i="2"/>
  <c r="Q104" i="2" s="1"/>
  <c r="S104" i="2" s="1"/>
  <c r="B150" i="2"/>
  <c r="Q150" i="2" s="1"/>
  <c r="S150" i="2" s="1"/>
  <c r="B178" i="2"/>
  <c r="Q178" i="2" s="1"/>
  <c r="S178" i="2" s="1"/>
  <c r="B48" i="2"/>
  <c r="Q48" i="2" s="1"/>
  <c r="S48" i="2" s="1"/>
  <c r="B143" i="2"/>
  <c r="B61" i="2"/>
  <c r="Q61" i="2" s="1"/>
  <c r="S61" i="2" s="1"/>
  <c r="C155" i="2"/>
  <c r="B109" i="2"/>
  <c r="Q109" i="2" s="1"/>
  <c r="S109" i="2" s="1"/>
  <c r="C172" i="2"/>
  <c r="B107" i="2"/>
  <c r="Q107" i="2" s="1"/>
  <c r="S107" i="2" s="1"/>
  <c r="B82" i="2"/>
  <c r="B173" i="2"/>
  <c r="Q173" i="2" s="1"/>
  <c r="S173" i="2" s="1"/>
  <c r="B42" i="2"/>
  <c r="Q42" i="2" s="1"/>
  <c r="S42" i="2" s="1"/>
  <c r="B186" i="2"/>
  <c r="Q186" i="2" s="1"/>
  <c r="S186" i="2" s="1"/>
  <c r="C77" i="2"/>
  <c r="C247" i="2"/>
  <c r="B138" i="2"/>
  <c r="Q138" i="2" s="1"/>
  <c r="S138" i="2" s="1"/>
  <c r="C18" i="2"/>
  <c r="B124" i="2"/>
  <c r="Q124" i="2" s="1"/>
  <c r="S124" i="2" s="1"/>
  <c r="C267" i="2"/>
  <c r="B242" i="2"/>
  <c r="Q242" i="2" s="1"/>
  <c r="S242" i="2" s="1"/>
  <c r="C108" i="2"/>
  <c r="B264" i="2"/>
  <c r="Q264" i="2" s="1"/>
  <c r="S264" i="2" s="1"/>
  <c r="B120" i="2"/>
  <c r="Q120" i="2" s="1"/>
  <c r="S120" i="2" s="1"/>
  <c r="C118" i="2"/>
  <c r="B134" i="2"/>
  <c r="Q134" i="2" s="1"/>
  <c r="S134" i="2" s="1"/>
  <c r="B135" i="2"/>
  <c r="Q135" i="2" s="1"/>
  <c r="S135" i="2" s="1"/>
  <c r="B267" i="2"/>
  <c r="Q267" i="2" s="1"/>
  <c r="S267" i="2" s="1"/>
  <c r="B128" i="2"/>
  <c r="Q128" i="2" s="1"/>
  <c r="S128" i="2" s="1"/>
  <c r="B45" i="2"/>
  <c r="Q45" i="2" s="1"/>
  <c r="S45" i="2" s="1"/>
  <c r="B60" i="2"/>
  <c r="B27" i="2"/>
  <c r="B140" i="2"/>
  <c r="Q140" i="2" s="1"/>
  <c r="S140" i="2" s="1"/>
  <c r="B5" i="2"/>
  <c r="Q5" i="2" s="1"/>
  <c r="S5" i="2" s="1"/>
  <c r="B170" i="2"/>
  <c r="Q170" i="2" s="1"/>
  <c r="S170" i="2" s="1"/>
  <c r="B220" i="2"/>
  <c r="Q220" i="2" s="1"/>
  <c r="S220" i="2" s="1"/>
  <c r="B43" i="2"/>
  <c r="Q43" i="2" s="1"/>
  <c r="S43" i="2" s="1"/>
  <c r="B119" i="2"/>
  <c r="Q119" i="2" s="1"/>
  <c r="S119" i="2" s="1"/>
  <c r="B112" i="2"/>
  <c r="B231" i="2"/>
  <c r="Q231" i="2" s="1"/>
  <c r="S231" i="2" s="1"/>
  <c r="B86" i="2"/>
  <c r="B251" i="2"/>
  <c r="Q251" i="2" s="1"/>
  <c r="S251" i="2" s="1"/>
  <c r="B108" i="2"/>
  <c r="Q108" i="2" s="1"/>
  <c r="S108" i="2" s="1"/>
  <c r="B117" i="2"/>
  <c r="Q117" i="2" s="1"/>
  <c r="S117" i="2" s="1"/>
  <c r="B37" i="2"/>
  <c r="Q37" i="2" s="1"/>
  <c r="S37" i="2" s="1"/>
  <c r="B146" i="2"/>
  <c r="Q146" i="2" s="1"/>
  <c r="S146" i="2" s="1"/>
  <c r="B249" i="2"/>
  <c r="Q249" i="2" s="1"/>
  <c r="S249" i="2" s="1"/>
  <c r="B194" i="2"/>
  <c r="Q194" i="2" s="1"/>
  <c r="S194" i="2" s="1"/>
  <c r="B113" i="2"/>
  <c r="Q113" i="2" s="1"/>
  <c r="S113" i="2" s="1"/>
  <c r="B247" i="2"/>
  <c r="Q247" i="2" s="1"/>
  <c r="S247" i="2" s="1"/>
  <c r="B29" i="2"/>
  <c r="Q29" i="2" s="1"/>
  <c r="S29" i="2" s="1"/>
  <c r="B44" i="2"/>
  <c r="Q44" i="2" s="1"/>
  <c r="S44" i="2" s="1"/>
  <c r="B282" i="2"/>
  <c r="Q282" i="2" s="1"/>
  <c r="S282" i="2" s="1"/>
  <c r="B91" i="2"/>
  <c r="Q91" i="2" s="1"/>
  <c r="S91" i="2" s="1"/>
  <c r="B153" i="2"/>
  <c r="Q153" i="2" s="1"/>
  <c r="S153" i="2" s="1"/>
  <c r="B233" i="2"/>
  <c r="Q233" i="2" s="1"/>
  <c r="S233" i="2" s="1"/>
  <c r="B277" i="2"/>
  <c r="Q277" i="2" s="1"/>
  <c r="S277" i="2" s="1"/>
  <c r="B292" i="2"/>
  <c r="Q292" i="2" s="1"/>
  <c r="S292" i="2" s="1"/>
  <c r="B105" i="2"/>
  <c r="Q105" i="2" s="1"/>
  <c r="S105" i="2" s="1"/>
  <c r="B100" i="2"/>
  <c r="Q100" i="2" s="1"/>
  <c r="S100" i="2" s="1"/>
  <c r="C241" i="2"/>
  <c r="C98" i="2"/>
  <c r="B219" i="2"/>
  <c r="Q219" i="2" s="1"/>
  <c r="S219" i="2" s="1"/>
  <c r="B75" i="2"/>
  <c r="Q75" i="2" s="1"/>
  <c r="S75" i="2" s="1"/>
  <c r="C72" i="2"/>
  <c r="C83" i="2"/>
  <c r="B239" i="2"/>
  <c r="B96" i="2"/>
  <c r="Q96" i="2" s="1"/>
  <c r="S96" i="2" s="1"/>
  <c r="B203" i="2"/>
  <c r="Q203" i="2" s="1"/>
  <c r="S203" i="2" s="1"/>
  <c r="B260" i="2"/>
  <c r="Q260" i="2" s="1"/>
  <c r="S260" i="2" s="1"/>
  <c r="B273" i="2"/>
  <c r="Q273" i="2" s="1"/>
  <c r="S273" i="2" s="1"/>
  <c r="B88" i="2"/>
  <c r="Q88" i="2" s="1"/>
  <c r="S88" i="2" s="1"/>
  <c r="B87" i="2"/>
  <c r="Q87" i="2" s="1"/>
  <c r="S87" i="2" s="1"/>
  <c r="B207" i="2"/>
  <c r="Q207" i="2" s="1"/>
  <c r="S207" i="2" s="1"/>
  <c r="B62" i="2"/>
  <c r="Q62" i="2" s="1"/>
  <c r="S62" i="2" s="1"/>
  <c r="B227" i="2"/>
  <c r="Q227" i="2" s="1"/>
  <c r="S227" i="2" s="1"/>
  <c r="B83" i="2"/>
  <c r="Q83" i="2" s="1"/>
  <c r="S83" i="2" s="1"/>
  <c r="B36" i="2"/>
  <c r="Q36" i="2" s="1"/>
  <c r="S36" i="2" s="1"/>
  <c r="B254" i="2"/>
  <c r="Q254" i="2" s="1"/>
  <c r="S254" i="2" s="1"/>
  <c r="B68" i="2"/>
  <c r="Q68" i="2" s="1"/>
  <c r="S68" i="2" s="1"/>
  <c r="B101" i="2"/>
  <c r="Q101" i="2" s="1"/>
  <c r="S101" i="2" s="1"/>
  <c r="B98" i="2"/>
  <c r="Q98" i="2" s="1"/>
  <c r="S98" i="2" s="1"/>
  <c r="B54" i="2"/>
  <c r="Q54" i="2" s="1"/>
  <c r="S54" i="2" s="1"/>
  <c r="B235" i="2"/>
  <c r="Q235" i="2" s="1"/>
  <c r="S235" i="2" s="1"/>
  <c r="B69" i="2"/>
  <c r="Q69" i="2" s="1"/>
  <c r="S69" i="2" s="1"/>
  <c r="B248" i="2"/>
  <c r="Q248" i="2" s="1"/>
  <c r="S248" i="2" s="1"/>
  <c r="B250" i="2"/>
  <c r="Q250" i="2" s="1"/>
  <c r="S250" i="2" s="1"/>
  <c r="B64" i="2"/>
  <c r="Q64" i="2" s="1"/>
  <c r="S64" i="2" s="1"/>
  <c r="B175" i="2"/>
  <c r="Q175" i="2" s="1"/>
  <c r="S175" i="2" s="1"/>
  <c r="B218" i="2"/>
  <c r="Q218" i="2" s="1"/>
  <c r="S218" i="2" s="1"/>
  <c r="B296" i="2"/>
  <c r="B295" i="2"/>
  <c r="B106" i="2"/>
  <c r="Q106" i="2" s="1"/>
  <c r="S106" i="2" s="1"/>
  <c r="B182" i="2"/>
  <c r="Q182" i="2" s="1"/>
  <c r="S182" i="2" s="1"/>
  <c r="B77" i="2"/>
  <c r="Q77" i="2" s="1"/>
  <c r="S77" i="2" s="1"/>
  <c r="B171" i="2"/>
  <c r="Q171" i="2" s="1"/>
  <c r="S171" i="2" s="1"/>
  <c r="B241" i="2"/>
  <c r="Q241" i="2" s="1"/>
  <c r="S241" i="2" s="1"/>
  <c r="B55" i="2"/>
  <c r="Q55" i="2" s="1"/>
  <c r="S55" i="2" s="1"/>
  <c r="B63" i="2"/>
  <c r="Q63" i="2" s="1"/>
  <c r="S63" i="2" s="1"/>
  <c r="B183" i="2"/>
  <c r="Q183" i="2" s="1"/>
  <c r="S183" i="2" s="1"/>
  <c r="B38" i="2"/>
  <c r="Q38" i="2" s="1"/>
  <c r="S38" i="2" s="1"/>
  <c r="B204" i="2"/>
  <c r="Q204" i="2" s="1"/>
  <c r="S204" i="2" s="1"/>
  <c r="B59" i="2"/>
  <c r="Q59" i="2" s="1"/>
  <c r="S59" i="2" s="1"/>
  <c r="B238" i="2"/>
  <c r="Q238" i="2" s="1"/>
  <c r="S238" i="2" s="1"/>
  <c r="B53" i="2"/>
  <c r="Q53" i="2" s="1"/>
  <c r="S53" i="2" s="1"/>
  <c r="B18" i="2"/>
  <c r="Q18" i="2" s="1"/>
  <c r="S18" i="2" s="1"/>
  <c r="B81" i="2"/>
  <c r="Q81" i="2" s="1"/>
  <c r="S81" i="2" s="1"/>
  <c r="B252" i="2"/>
  <c r="Q252" i="2" s="1"/>
  <c r="S252" i="2" s="1"/>
  <c r="B193" i="2"/>
  <c r="Q193" i="2" s="1"/>
  <c r="S193" i="2" s="1"/>
  <c r="B191" i="2"/>
  <c r="Q191" i="2" s="1"/>
  <c r="S191" i="2" s="1"/>
  <c r="B234" i="2"/>
  <c r="Q234" i="2" s="1"/>
  <c r="S234" i="2" s="1"/>
  <c r="B126" i="2"/>
  <c r="B189" i="2"/>
  <c r="Q189" i="2" s="1"/>
  <c r="S189" i="2" s="1"/>
  <c r="B244" i="2"/>
  <c r="Q244" i="2" s="1"/>
  <c r="S244" i="2" s="1"/>
  <c r="B274" i="2"/>
  <c r="Q274" i="2" s="1"/>
  <c r="S274" i="2" s="1"/>
  <c r="B89" i="2"/>
  <c r="Q89" i="2" s="1"/>
  <c r="S89" i="2" s="1"/>
  <c r="B85" i="2"/>
  <c r="Q85" i="2" s="1"/>
  <c r="S85" i="2" s="1"/>
  <c r="B300" i="2"/>
  <c r="Q300" i="2" s="1"/>
  <c r="S300" i="2" s="1"/>
  <c r="B139" i="2"/>
  <c r="Q139" i="2" s="1"/>
  <c r="S139" i="2" s="1"/>
  <c r="B229" i="2"/>
  <c r="B40" i="2"/>
  <c r="B52" i="2"/>
  <c r="Q52" i="2" s="1"/>
  <c r="S52" i="2" s="1"/>
  <c r="C194" i="2"/>
  <c r="B25" i="2"/>
  <c r="Q25" i="2" s="1"/>
  <c r="S25" i="2" s="1"/>
  <c r="B157" i="2"/>
  <c r="Q157" i="2" s="1"/>
  <c r="S157" i="2" s="1"/>
  <c r="D302" i="1"/>
  <c r="B66" i="2"/>
  <c r="Q66" i="2" s="1"/>
  <c r="S66" i="2" s="1"/>
  <c r="B179" i="2"/>
  <c r="Q179" i="2" s="1"/>
  <c r="S179" i="2" s="1"/>
  <c r="B163" i="2"/>
  <c r="Q163" i="2" s="1"/>
  <c r="S163" i="2" s="1"/>
  <c r="B210" i="2"/>
  <c r="Q210" i="2" s="1"/>
  <c r="S210" i="2" s="1"/>
  <c r="B208" i="2"/>
  <c r="Q208" i="2" s="1"/>
  <c r="S208" i="2" s="1"/>
  <c r="B222" i="2"/>
  <c r="Q222" i="2" s="1"/>
  <c r="S222" i="2" s="1"/>
  <c r="B30" i="2"/>
  <c r="Q30" i="2" s="1"/>
  <c r="S30" i="2" s="1"/>
  <c r="B142" i="2"/>
  <c r="Q142" i="2" s="1"/>
  <c r="S142" i="2" s="1"/>
  <c r="B280" i="2"/>
  <c r="B256" i="2"/>
  <c r="Q256" i="2" s="1"/>
  <c r="S256" i="2" s="1"/>
  <c r="B141" i="2"/>
  <c r="Q141" i="2" s="1"/>
  <c r="S141" i="2" s="1"/>
  <c r="B215" i="2"/>
  <c r="Q215" i="2" s="1"/>
  <c r="S215" i="2" s="1"/>
  <c r="B259" i="2"/>
  <c r="B72" i="2"/>
  <c r="Q72" i="2" s="1"/>
  <c r="S72" i="2" s="1"/>
  <c r="B245" i="2"/>
  <c r="Q245" i="2" s="1"/>
  <c r="S245" i="2" s="1"/>
  <c r="B213" i="2"/>
  <c r="Q213" i="2" s="1"/>
  <c r="S213" i="2" s="1"/>
  <c r="B184" i="2"/>
  <c r="Q184" i="2" s="1"/>
  <c r="S184" i="2" s="1"/>
  <c r="B39" i="2"/>
  <c r="B159" i="2"/>
  <c r="Q159" i="2" s="1"/>
  <c r="S159" i="2" s="1"/>
  <c r="B11" i="2"/>
  <c r="B180" i="2"/>
  <c r="Q180" i="2" s="1"/>
  <c r="S180" i="2" s="1"/>
  <c r="B35" i="2"/>
  <c r="Q35" i="2" s="1"/>
  <c r="S35" i="2" s="1"/>
  <c r="B211" i="2"/>
  <c r="B50" i="2"/>
  <c r="Q50" i="2" s="1"/>
  <c r="S50" i="2" s="1"/>
  <c r="B116" i="2"/>
  <c r="B129" i="2"/>
  <c r="Q129" i="2" s="1"/>
  <c r="S129" i="2" s="1"/>
  <c r="B149" i="2"/>
  <c r="Q149" i="2" s="1"/>
  <c r="S149" i="2" s="1"/>
  <c r="B177" i="2"/>
  <c r="Q177" i="2" s="1"/>
  <c r="S177" i="2" s="1"/>
  <c r="B206" i="2"/>
  <c r="B14" i="2"/>
  <c r="Q14" i="2" s="1"/>
  <c r="S14" i="2" s="1"/>
  <c r="B95" i="2"/>
  <c r="Q95" i="2" s="1"/>
  <c r="S95" i="2" s="1"/>
  <c r="B199" i="2"/>
  <c r="Q199" i="2" s="1"/>
  <c r="S199" i="2" s="1"/>
  <c r="B92" i="2"/>
  <c r="Q92" i="2" s="1"/>
  <c r="S92" i="2" s="1"/>
  <c r="B187" i="2"/>
  <c r="Q187" i="2" s="1"/>
  <c r="S187" i="2" s="1"/>
  <c r="B243" i="2"/>
  <c r="Q243" i="2" s="1"/>
  <c r="S243" i="2" s="1"/>
  <c r="B56" i="2"/>
  <c r="Q56" i="2" s="1"/>
  <c r="S56" i="2" s="1"/>
  <c r="B202" i="2"/>
  <c r="Q202" i="2" s="1"/>
  <c r="S202" i="2" s="1"/>
  <c r="B74" i="2"/>
  <c r="Q74" i="2" s="1"/>
  <c r="S74" i="2" s="1"/>
  <c r="B200" i="2"/>
  <c r="Q200" i="2" s="1"/>
  <c r="S200" i="2" s="1"/>
  <c r="B172" i="2"/>
  <c r="Q172" i="2" s="1"/>
  <c r="S172" i="2" s="1"/>
  <c r="B26" i="2"/>
  <c r="Q26" i="2" s="1"/>
  <c r="S26" i="2" s="1"/>
  <c r="B147" i="2"/>
  <c r="Q147" i="2" s="1"/>
  <c r="S147" i="2" s="1"/>
  <c r="B169" i="2"/>
  <c r="Q169" i="2" s="1"/>
  <c r="S169" i="2" s="1"/>
  <c r="B23" i="2"/>
  <c r="Q23" i="2" s="1"/>
  <c r="S23" i="2" s="1"/>
  <c r="C20" i="2"/>
  <c r="D301" i="1"/>
  <c r="C147" i="2"/>
  <c r="C157" i="2"/>
  <c r="C192" i="2"/>
  <c r="C159" i="2"/>
  <c r="C65" i="2"/>
  <c r="C287" i="2"/>
  <c r="C80" i="2"/>
  <c r="C26" i="2"/>
  <c r="C42" i="2"/>
  <c r="C200" i="2"/>
  <c r="C129" i="2"/>
  <c r="C11" i="2"/>
  <c r="C206" i="2"/>
  <c r="C61" i="2"/>
  <c r="C181" i="2"/>
  <c r="C202" i="2"/>
  <c r="C57" i="2"/>
  <c r="C190" i="2"/>
  <c r="C45" i="2"/>
  <c r="C139" i="2"/>
  <c r="C113" i="2"/>
  <c r="C170" i="2"/>
  <c r="C164" i="2"/>
  <c r="D220" i="1"/>
  <c r="B224" i="2"/>
  <c r="Q224" i="2" s="1"/>
  <c r="S224" i="2" s="1"/>
  <c r="C111" i="2"/>
  <c r="C224" i="2"/>
  <c r="C162" i="2"/>
  <c r="C160" i="2"/>
  <c r="C123" i="2"/>
  <c r="C235" i="2"/>
  <c r="C28" i="2"/>
  <c r="C249" i="2"/>
  <c r="C44" i="2"/>
  <c r="C168" i="2"/>
  <c r="C261" i="2"/>
  <c r="C92" i="2"/>
  <c r="C182" i="2"/>
  <c r="C37" i="2"/>
  <c r="C158" i="2"/>
  <c r="C8" i="2"/>
  <c r="C23" i="2"/>
  <c r="C178" i="2"/>
  <c r="C180" i="2"/>
  <c r="C177" i="2"/>
  <c r="C184" i="2"/>
  <c r="C24" i="2"/>
  <c r="C148" i="2"/>
  <c r="D16" i="1"/>
  <c r="B19" i="2"/>
  <c r="C90" i="2"/>
  <c r="C89" i="2"/>
  <c r="C141" i="2"/>
  <c r="C140" i="2"/>
  <c r="C104" i="2"/>
  <c r="C222" i="2"/>
  <c r="C127" i="2"/>
  <c r="C234" i="2"/>
  <c r="C27" i="2"/>
  <c r="C186" i="2"/>
  <c r="C150" i="2"/>
  <c r="C284" i="2"/>
  <c r="C171" i="2"/>
  <c r="C300" i="2"/>
  <c r="C145" i="2"/>
  <c r="C156" i="2"/>
  <c r="C7" i="2"/>
  <c r="C167" i="2"/>
  <c r="C198" i="2"/>
  <c r="C64" i="2"/>
  <c r="C50" i="2"/>
  <c r="C35" i="2"/>
  <c r="C128" i="2"/>
  <c r="C280" i="2"/>
  <c r="C75" i="2"/>
  <c r="C34" i="2"/>
  <c r="C125" i="2"/>
  <c r="C124" i="2"/>
  <c r="C292" i="2"/>
  <c r="C86" i="2"/>
  <c r="C204" i="2"/>
  <c r="C220" i="2"/>
  <c r="C210" i="2"/>
  <c r="C216" i="2"/>
  <c r="D149" i="1"/>
  <c r="B154" i="2"/>
  <c r="Q154" i="2" s="1"/>
  <c r="S154" i="2" s="1"/>
  <c r="C131" i="2"/>
  <c r="C262" i="2"/>
  <c r="C56" i="2"/>
  <c r="C126" i="2"/>
  <c r="C282" i="2"/>
  <c r="C134" i="2"/>
  <c r="C144" i="2"/>
  <c r="C6" i="2"/>
  <c r="C154" i="2"/>
  <c r="C5" i="2"/>
  <c r="D292" i="1"/>
  <c r="C9" i="2"/>
  <c r="C112" i="2"/>
  <c r="C260" i="2"/>
  <c r="C54" i="2"/>
  <c r="C106" i="2"/>
  <c r="C277" i="2"/>
  <c r="C105" i="2"/>
  <c r="D109" i="1"/>
  <c r="B114" i="2"/>
  <c r="Q114" i="2" s="1"/>
  <c r="S114" i="2" s="1"/>
  <c r="C271" i="2"/>
  <c r="C66" i="2"/>
  <c r="C188" i="2"/>
  <c r="C203" i="2"/>
  <c r="C185" i="2"/>
  <c r="C114" i="2"/>
  <c r="C40" i="2"/>
  <c r="C265" i="2"/>
  <c r="C121" i="2"/>
  <c r="C133" i="2"/>
  <c r="C295" i="2"/>
  <c r="C142" i="2"/>
  <c r="C4" i="2"/>
  <c r="D291" i="1"/>
  <c r="C95" i="2"/>
  <c r="D42" i="1"/>
  <c r="B46" i="2"/>
  <c r="Q46" i="2" s="1"/>
  <c r="S46" i="2" s="1"/>
  <c r="C25" i="2"/>
  <c r="C91" i="2"/>
  <c r="C243" i="2"/>
  <c r="C38" i="2"/>
  <c r="C298" i="2"/>
  <c r="C88" i="2"/>
  <c r="C87" i="2"/>
  <c r="C143" i="2"/>
  <c r="C51" i="2"/>
  <c r="C187" i="2"/>
  <c r="C169" i="2"/>
  <c r="C94" i="2"/>
  <c r="C242" i="2"/>
  <c r="C288" i="2"/>
  <c r="C231" i="2"/>
  <c r="C19" i="2"/>
  <c r="C283" i="2"/>
  <c r="C135" i="2"/>
  <c r="C252" i="2"/>
  <c r="C109" i="2"/>
  <c r="C120" i="2"/>
  <c r="C278" i="2"/>
  <c r="C76" i="2"/>
  <c r="C274" i="2"/>
  <c r="C68" i="2"/>
  <c r="C107" i="2"/>
  <c r="C296" i="2"/>
  <c r="C67" i="2"/>
  <c r="C53" i="2"/>
  <c r="C236" i="2"/>
  <c r="C29" i="2"/>
  <c r="C116" i="2"/>
  <c r="C136" i="2"/>
  <c r="C285" i="2"/>
  <c r="D257" i="1"/>
  <c r="C213" i="2"/>
  <c r="C122" i="2"/>
  <c r="C240" i="2"/>
  <c r="C97" i="2"/>
  <c r="C46" i="2"/>
  <c r="C229" i="2"/>
  <c r="D17" i="1"/>
  <c r="B20" i="2"/>
  <c r="Q20" i="2" s="1"/>
  <c r="S20" i="2" s="1"/>
  <c r="C55" i="2"/>
  <c r="C211" i="2"/>
  <c r="C257" i="2"/>
  <c r="C256" i="2"/>
  <c r="C52" i="2"/>
  <c r="D13" i="1"/>
  <c r="B15" i="2"/>
  <c r="Q15" i="2" s="1"/>
  <c r="S15" i="2" s="1"/>
  <c r="C191" i="2"/>
  <c r="C153" i="2"/>
  <c r="C100" i="2"/>
  <c r="C115" i="2"/>
  <c r="C259" i="2"/>
  <c r="C263" i="2"/>
  <c r="C58" i="2"/>
  <c r="C201" i="2"/>
  <c r="C199" i="2"/>
  <c r="C17" i="2"/>
  <c r="C254" i="2"/>
  <c r="C110" i="2"/>
  <c r="C228" i="2"/>
  <c r="C84" i="2"/>
  <c r="C96" i="2"/>
  <c r="C248" i="2"/>
  <c r="C281" i="2"/>
  <c r="C219" i="2"/>
  <c r="C244" i="2"/>
  <c r="C39" i="2"/>
  <c r="C197" i="2"/>
  <c r="C239" i="2"/>
  <c r="C31" i="2"/>
  <c r="C238" i="2"/>
  <c r="C30" i="2"/>
  <c r="C273" i="2"/>
  <c r="C207" i="2"/>
  <c r="C119" i="2"/>
  <c r="C138" i="2"/>
  <c r="C79" i="2"/>
  <c r="C264" i="2"/>
  <c r="C246" i="2"/>
  <c r="C41" i="2"/>
  <c r="C183" i="2"/>
  <c r="C15" i="2"/>
  <c r="C217" i="2"/>
  <c r="C237" i="2"/>
  <c r="C93" i="2"/>
  <c r="C176" i="2"/>
  <c r="C251" i="2"/>
  <c r="C227" i="2"/>
  <c r="D97" i="1"/>
  <c r="B103" i="2"/>
  <c r="Q103" i="2" s="1"/>
  <c r="S103" i="2" s="1"/>
  <c r="C179" i="2"/>
  <c r="C223" i="2"/>
  <c r="C221" i="2"/>
  <c r="C189" i="2"/>
  <c r="D200" i="1"/>
  <c r="B205" i="2"/>
  <c r="Q205" i="2" s="1"/>
  <c r="S205" i="2" s="1"/>
  <c r="C103" i="2"/>
  <c r="C117" i="2"/>
  <c r="C268" i="2"/>
  <c r="C63" i="2"/>
  <c r="C78" i="2"/>
  <c r="C233" i="2"/>
  <c r="C232" i="2"/>
  <c r="C166" i="2"/>
  <c r="C14" i="2"/>
  <c r="C230" i="2"/>
  <c r="C85" i="2"/>
  <c r="C205" i="2"/>
  <c r="C60" i="2"/>
  <c r="C71" i="2"/>
  <c r="C81" i="2"/>
  <c r="C175" i="2"/>
  <c r="C272" i="2"/>
  <c r="C212" i="2"/>
  <c r="C209" i="2"/>
  <c r="C208" i="2"/>
  <c r="C174" i="2"/>
  <c r="C289" i="2"/>
  <c r="C82" i="2"/>
  <c r="C101" i="2"/>
  <c r="C250" i="2"/>
  <c r="C43" i="2"/>
  <c r="C62" i="2"/>
  <c r="C151" i="2"/>
  <c r="C215" i="2"/>
  <c r="C149" i="2"/>
  <c r="C13" i="2"/>
  <c r="C218" i="2"/>
  <c r="C74" i="2"/>
  <c r="C193" i="2"/>
  <c r="C48" i="2"/>
  <c r="C59" i="2"/>
  <c r="C214" i="2"/>
  <c r="C69" i="2"/>
  <c r="C36" i="2"/>
  <c r="D287" i="1"/>
  <c r="D293" i="1"/>
  <c r="D300" i="1"/>
  <c r="D41" i="1"/>
  <c r="D185" i="1"/>
  <c r="D296" i="1"/>
  <c r="D299" i="1"/>
  <c r="D288" i="1"/>
  <c r="D297" i="1"/>
  <c r="D295" i="1"/>
  <c r="D294" i="1"/>
  <c r="D298" i="1"/>
  <c r="D205" i="1"/>
  <c r="D289" i="1"/>
  <c r="D290" i="1"/>
  <c r="D52" i="1"/>
  <c r="D256" i="1"/>
  <c r="D128" i="1"/>
  <c r="D5" i="1"/>
  <c r="D272" i="1"/>
  <c r="D6" i="1"/>
  <c r="D231" i="1"/>
  <c r="D177" i="1"/>
  <c r="D153" i="1"/>
  <c r="D88" i="1"/>
  <c r="D29" i="1"/>
  <c r="D255" i="1"/>
  <c r="D173" i="1"/>
  <c r="D33" i="1"/>
  <c r="D246" i="1"/>
  <c r="D40" i="1"/>
  <c r="D278" i="1"/>
  <c r="D8" i="1"/>
  <c r="D152" i="1"/>
  <c r="D264" i="1"/>
  <c r="D32" i="1"/>
  <c r="D201" i="1"/>
  <c r="D197" i="1"/>
  <c r="D53" i="1"/>
  <c r="D124" i="1"/>
  <c r="D176" i="1"/>
  <c r="D61" i="1"/>
  <c r="D76" i="1"/>
  <c r="D286" i="1"/>
  <c r="D57" i="1"/>
  <c r="D56" i="1"/>
  <c r="D75" i="1"/>
  <c r="D93" i="1"/>
  <c r="D237" i="1"/>
  <c r="D68" i="1"/>
  <c r="D242" i="1"/>
  <c r="D89" i="1"/>
  <c r="D233" i="1"/>
  <c r="D212" i="1"/>
  <c r="D112" i="1"/>
  <c r="D225" i="1"/>
  <c r="D77" i="1"/>
  <c r="D81" i="1"/>
  <c r="D12" i="1"/>
  <c r="D146" i="1"/>
  <c r="D160" i="1"/>
  <c r="D218" i="1"/>
  <c r="D74" i="1"/>
  <c r="D227" i="1"/>
  <c r="D221" i="1"/>
  <c r="D195" i="1"/>
  <c r="D54" i="1"/>
  <c r="D80" i="1"/>
  <c r="D110" i="1"/>
  <c r="D258" i="1"/>
  <c r="D249" i="1"/>
  <c r="D245" i="1"/>
  <c r="D217" i="1"/>
  <c r="D101" i="1"/>
  <c r="D193" i="1"/>
  <c r="D206" i="1"/>
  <c r="D105" i="1"/>
  <c r="D224" i="1"/>
  <c r="D14" i="1"/>
  <c r="D104" i="1"/>
  <c r="D129" i="1"/>
  <c r="D125" i="1"/>
  <c r="D273" i="1"/>
  <c r="D90" i="1"/>
  <c r="D161" i="1"/>
  <c r="D234" i="1"/>
  <c r="D248" i="1"/>
  <c r="D269" i="1"/>
  <c r="D37" i="1"/>
  <c r="D276" i="1"/>
  <c r="D113" i="1"/>
  <c r="D98" i="1"/>
  <c r="D145" i="1"/>
  <c r="D72" i="1"/>
  <c r="D191" i="1"/>
  <c r="D165" i="1"/>
  <c r="D230" i="1"/>
  <c r="D284" i="1"/>
  <c r="D216" i="1"/>
  <c r="D140" i="1"/>
  <c r="D21" i="1"/>
  <c r="D28" i="1"/>
  <c r="D4" i="1"/>
  <c r="D141" i="1"/>
  <c r="D260" i="1"/>
  <c r="D285" i="1"/>
  <c r="D116" i="1"/>
  <c r="D281" i="1"/>
  <c r="D36" i="1"/>
  <c r="D62" i="1"/>
  <c r="D137" i="1"/>
  <c r="D241" i="1"/>
  <c r="D261" i="1"/>
  <c r="D103" i="1"/>
  <c r="D243" i="1"/>
  <c r="D236" i="1"/>
  <c r="D232" i="1"/>
  <c r="D275" i="1"/>
  <c r="D25" i="1"/>
  <c r="D265" i="1"/>
  <c r="D252" i="1"/>
  <c r="D66" i="1"/>
  <c r="D71" i="1"/>
  <c r="D190" i="1"/>
  <c r="D46" i="1"/>
  <c r="D211" i="1"/>
  <c r="D67" i="1"/>
  <c r="D64" i="1"/>
  <c r="D50" i="1"/>
  <c r="D73" i="1"/>
  <c r="D49" i="1"/>
  <c r="D15" i="1"/>
  <c r="D184" i="1"/>
  <c r="D240" i="1"/>
  <c r="D267" i="1"/>
  <c r="D85" i="1"/>
  <c r="D222" i="1"/>
  <c r="D47" i="1"/>
  <c r="D166" i="1"/>
  <c r="D187" i="1"/>
  <c r="D43" i="1"/>
  <c r="D208" i="1"/>
  <c r="D111" i="1"/>
  <c r="D196" i="1"/>
  <c r="D19" i="1"/>
  <c r="D92" i="1"/>
  <c r="D63" i="1"/>
  <c r="D117" i="1"/>
  <c r="D156" i="1"/>
  <c r="D121" i="1"/>
  <c r="D159" i="1"/>
  <c r="D86" i="1"/>
  <c r="D120" i="1"/>
  <c r="D147" i="1"/>
  <c r="D131" i="1"/>
  <c r="D250" i="1"/>
  <c r="D106" i="1"/>
  <c r="D271" i="1"/>
  <c r="D127" i="1"/>
  <c r="D22" i="1"/>
  <c r="D207" i="1"/>
  <c r="D44" i="1"/>
  <c r="D138" i="1"/>
  <c r="D102" i="1"/>
  <c r="D78" i="1"/>
  <c r="D168" i="1"/>
  <c r="D38" i="1"/>
  <c r="D181" i="1"/>
  <c r="D132" i="1"/>
  <c r="D119" i="1"/>
  <c r="D238" i="1"/>
  <c r="D94" i="1"/>
  <c r="D259" i="1"/>
  <c r="D115" i="1"/>
  <c r="D158" i="1"/>
  <c r="D123" i="1"/>
  <c r="D24" i="1"/>
  <c r="D135" i="1"/>
  <c r="D164" i="1"/>
  <c r="D215" i="1"/>
  <c r="D39" i="1"/>
  <c r="D114" i="1"/>
  <c r="D107" i="1"/>
  <c r="D226" i="1"/>
  <c r="D82" i="1"/>
  <c r="D247" i="1"/>
  <c r="D189" i="1"/>
  <c r="D108" i="1"/>
  <c r="D26" i="1"/>
  <c r="D87" i="1"/>
  <c r="D148" i="1"/>
  <c r="D228" i="1"/>
  <c r="D268" i="1"/>
  <c r="D280" i="1"/>
  <c r="D99" i="1"/>
  <c r="D95" i="1"/>
  <c r="D214" i="1"/>
  <c r="D70" i="1"/>
  <c r="D235" i="1"/>
  <c r="D91" i="1"/>
  <c r="D263" i="1"/>
  <c r="D279" i="1"/>
  <c r="D9" i="1"/>
  <c r="D229" i="1"/>
  <c r="D133" i="1"/>
  <c r="D198" i="1"/>
  <c r="D254" i="1"/>
  <c r="D266" i="1"/>
  <c r="D84" i="1"/>
  <c r="D83" i="1"/>
  <c r="D202" i="1"/>
  <c r="D58" i="1"/>
  <c r="D223" i="1"/>
  <c r="D79" i="1"/>
  <c r="D96" i="1"/>
  <c r="D65" i="1"/>
  <c r="D244" i="1"/>
  <c r="D60" i="1"/>
  <c r="D170" i="1"/>
  <c r="D213" i="1"/>
  <c r="D282" i="1"/>
  <c r="D100" i="1"/>
  <c r="D51" i="1"/>
  <c r="D59" i="1"/>
  <c r="D178" i="1"/>
  <c r="D34" i="1"/>
  <c r="D199" i="1"/>
  <c r="D55" i="1"/>
  <c r="D134" i="1"/>
  <c r="D174" i="1"/>
  <c r="D157" i="1"/>
  <c r="D203" i="1"/>
  <c r="D27" i="1"/>
  <c r="D270" i="1"/>
  <c r="D251" i="1"/>
  <c r="D136" i="1"/>
  <c r="D210" i="1"/>
  <c r="D253" i="1"/>
  <c r="D18" i="1"/>
  <c r="D179" i="1"/>
  <c r="D35" i="1"/>
  <c r="D154" i="1"/>
  <c r="D10" i="1"/>
  <c r="D175" i="1"/>
  <c r="D31" i="1"/>
  <c r="D45" i="1"/>
  <c r="D144" i="1"/>
  <c r="D172" i="1"/>
  <c r="D122" i="1"/>
  <c r="D182" i="1"/>
  <c r="D239" i="1"/>
  <c r="D277" i="1"/>
  <c r="D69" i="1"/>
  <c r="D194" i="1"/>
  <c r="D167" i="1"/>
  <c r="D23" i="1"/>
  <c r="D142" i="1"/>
  <c r="D163" i="1"/>
  <c r="D204" i="1"/>
  <c r="D188" i="1"/>
  <c r="D192" i="1"/>
  <c r="D48" i="1"/>
  <c r="D186" i="1"/>
  <c r="D219" i="1"/>
  <c r="D183" i="1"/>
  <c r="D180" i="1"/>
  <c r="D155" i="1"/>
  <c r="D11" i="1"/>
  <c r="D274" i="1"/>
  <c r="D130" i="1"/>
  <c r="D151" i="1"/>
  <c r="D7" i="1"/>
  <c r="D30" i="1"/>
  <c r="D171" i="1"/>
  <c r="D169" i="1"/>
  <c r="D209" i="1"/>
  <c r="D20" i="1"/>
  <c r="D126" i="1"/>
  <c r="D150" i="1"/>
  <c r="D162" i="1"/>
  <c r="D143" i="1"/>
  <c r="D262" i="1"/>
  <c r="D118" i="1"/>
  <c r="D283" i="1"/>
  <c r="D139" i="1"/>
  <c r="D21" i="3"/>
  <c r="D19" i="3"/>
  <c r="D17" i="3"/>
  <c r="D15" i="3"/>
  <c r="D13" i="3"/>
  <c r="D11" i="3"/>
  <c r="D24" i="3"/>
  <c r="Q206" i="2" l="1"/>
  <c r="S206" i="2" s="1"/>
  <c r="Q143" i="2"/>
  <c r="S143" i="2" s="1"/>
  <c r="Q176" i="2"/>
  <c r="S176" i="2" s="1"/>
  <c r="Q265" i="2"/>
  <c r="S265" i="2" s="1"/>
  <c r="Q112" i="2"/>
  <c r="S112" i="2" s="1"/>
  <c r="Q221" i="2"/>
  <c r="S221" i="2" s="1"/>
  <c r="T3" i="7"/>
  <c r="Q82" i="2"/>
  <c r="S82" i="2" s="1"/>
  <c r="Q39" i="2"/>
  <c r="S39" i="2" s="1"/>
  <c r="Q133" i="2"/>
  <c r="S133" i="2" s="1"/>
  <c r="Q126" i="2"/>
  <c r="S126" i="2" s="1"/>
  <c r="T2" i="7"/>
  <c r="Q237" i="2"/>
  <c r="S237" i="2" s="1"/>
  <c r="Q58" i="2"/>
  <c r="S58" i="2" s="1"/>
  <c r="Q287" i="2"/>
  <c r="S287" i="2" s="1"/>
  <c r="T4" i="7"/>
  <c r="Q27" i="2"/>
  <c r="S27" i="2" s="1"/>
  <c r="B8" i="5"/>
  <c r="N8" i="5" s="1"/>
  <c r="Q211" i="2"/>
  <c r="S211" i="2" s="1"/>
  <c r="B82" i="5"/>
  <c r="N82" i="5" s="1"/>
  <c r="Q86" i="2"/>
  <c r="S86" i="2" s="1"/>
  <c r="B78" i="5"/>
  <c r="N78" i="5" s="1"/>
  <c r="Q40" i="2"/>
  <c r="S40" i="2" s="1"/>
  <c r="B76" i="5"/>
  <c r="N76" i="5" s="1"/>
  <c r="Q19" i="2"/>
  <c r="S19" i="2" s="1"/>
  <c r="B74" i="5"/>
  <c r="N74" i="5" s="1"/>
  <c r="Q28" i="2"/>
  <c r="S28" i="2" s="1"/>
  <c r="B75" i="5"/>
  <c r="N75" i="5" s="1"/>
  <c r="Q11" i="2"/>
  <c r="S11" i="2" s="1"/>
  <c r="B73" i="5"/>
  <c r="N73" i="5" s="1"/>
  <c r="Q181" i="2"/>
  <c r="S181" i="2" s="1"/>
  <c r="B81" i="5"/>
  <c r="N81" i="5" s="1"/>
  <c r="Q60" i="2"/>
  <c r="S60" i="2" s="1"/>
  <c r="B77" i="5"/>
  <c r="N77" i="5" s="1"/>
  <c r="Q239" i="2"/>
  <c r="S239" i="2" s="1"/>
  <c r="B83" i="5"/>
  <c r="N83" i="5" s="1"/>
  <c r="Q116" i="2"/>
  <c r="S116" i="2" s="1"/>
  <c r="B79" i="5"/>
  <c r="N79" i="5" s="1"/>
  <c r="Q148" i="2"/>
  <c r="S148" i="2" s="1"/>
  <c r="B80" i="5"/>
  <c r="N80" i="5" s="1"/>
  <c r="Q304" i="2"/>
  <c r="S304" i="2" s="1"/>
  <c r="B388" i="5"/>
  <c r="N388" i="5" s="1"/>
  <c r="Q297" i="2"/>
  <c r="S297" i="2" s="1"/>
  <c r="B599" i="5"/>
  <c r="N599" i="5" s="1"/>
  <c r="B582" i="5"/>
  <c r="N582" i="5" s="1"/>
  <c r="Q269" i="2"/>
  <c r="S269" i="2" s="1"/>
  <c r="B478" i="5"/>
  <c r="N478" i="5" s="1"/>
  <c r="B465" i="5"/>
  <c r="N465" i="5" s="1"/>
  <c r="M295" i="5"/>
  <c r="G295" i="5"/>
  <c r="Q305" i="2"/>
  <c r="S305" i="2" s="1"/>
  <c r="B396" i="5"/>
  <c r="N396" i="5" s="1"/>
  <c r="Q308" i="2"/>
  <c r="S308" i="2" s="1"/>
  <c r="B708" i="5"/>
  <c r="N708" i="5" s="1"/>
  <c r="B691" i="5"/>
  <c r="N691" i="5" s="1"/>
  <c r="Q229" i="2"/>
  <c r="S229" i="2" s="1"/>
  <c r="B412" i="5"/>
  <c r="Q259" i="2"/>
  <c r="S259" i="2" s="1"/>
  <c r="B413" i="5"/>
  <c r="N413" i="5" s="1"/>
  <c r="Q283" i="2"/>
  <c r="S283" i="2" s="1"/>
  <c r="B581" i="5"/>
  <c r="N581" i="5" s="1"/>
  <c r="B598" i="5"/>
  <c r="N598" i="5" s="1"/>
  <c r="Q307" i="2"/>
  <c r="S307" i="2" s="1"/>
  <c r="B363" i="5"/>
  <c r="N363" i="5" s="1"/>
  <c r="B355" i="5"/>
  <c r="N355" i="5" s="1"/>
  <c r="B3" i="2"/>
  <c r="E19" i="3" s="1"/>
  <c r="E3" i="1"/>
  <c r="Q303" i="2"/>
  <c r="S303" i="2" s="1"/>
  <c r="B408" i="5"/>
  <c r="N408" i="5" s="1"/>
  <c r="Q310" i="2"/>
  <c r="S310" i="2" s="1"/>
  <c r="B287" i="5"/>
  <c r="N287" i="5" s="1"/>
  <c r="Q295" i="2"/>
  <c r="S295" i="2" s="1"/>
  <c r="B415" i="5"/>
  <c r="N415" i="5" s="1"/>
  <c r="Q280" i="2"/>
  <c r="S280" i="2" s="1"/>
  <c r="B414" i="5"/>
  <c r="N414" i="5" s="1"/>
  <c r="Q296" i="2"/>
  <c r="S296" i="2" s="1"/>
  <c r="B362" i="5"/>
  <c r="N362" i="5" s="1"/>
  <c r="Q313" i="2"/>
  <c r="S313" i="2" s="1"/>
  <c r="B344" i="5"/>
  <c r="N344" i="5" s="1"/>
  <c r="Q314" i="2"/>
  <c r="S314" i="2" s="1"/>
  <c r="C38" i="3"/>
  <c r="C37" i="3"/>
  <c r="C34" i="3"/>
  <c r="C28" i="3"/>
  <c r="C8" i="3"/>
  <c r="C33" i="3"/>
  <c r="C22" i="3"/>
  <c r="C25" i="3"/>
  <c r="C35" i="3"/>
  <c r="C11" i="3"/>
  <c r="C20" i="3"/>
  <c r="C18" i="3"/>
  <c r="C7" i="3"/>
  <c r="C12" i="3"/>
  <c r="C5" i="3"/>
  <c r="C32" i="3"/>
  <c r="C30" i="3"/>
  <c r="C4" i="3"/>
  <c r="C24" i="3"/>
  <c r="C17" i="3"/>
  <c r="C23" i="3"/>
  <c r="C21" i="3"/>
  <c r="C10" i="3"/>
  <c r="C16" i="3"/>
  <c r="C36" i="3"/>
  <c r="C29" i="3"/>
  <c r="C9" i="3"/>
  <c r="C6" i="3"/>
  <c r="C27" i="3"/>
  <c r="C14" i="3"/>
  <c r="C26" i="3"/>
  <c r="C15" i="3"/>
  <c r="C13" i="3"/>
  <c r="C19" i="3"/>
  <c r="C31" i="3"/>
  <c r="Q309" i="2"/>
  <c r="S309" i="2" s="1"/>
  <c r="B701" i="5"/>
  <c r="B308" i="5"/>
  <c r="B505" i="5"/>
  <c r="B462" i="5"/>
  <c r="B439" i="5"/>
  <c r="B491" i="5"/>
  <c r="B332" i="5"/>
  <c r="B406" i="5"/>
  <c r="B374" i="5"/>
  <c r="B488" i="5"/>
  <c r="B360" i="5"/>
  <c r="B461" i="5"/>
  <c r="B460" i="5"/>
  <c r="B436" i="5"/>
  <c r="B353" i="5"/>
  <c r="N353" i="5" s="1"/>
  <c r="B359" i="5"/>
  <c r="B493" i="5"/>
  <c r="B348" i="5"/>
  <c r="N348" i="5" s="1"/>
  <c r="B93" i="5"/>
  <c r="N93" i="5" s="1"/>
  <c r="B309" i="5"/>
  <c r="B681" i="5"/>
  <c r="B684" i="5"/>
  <c r="B426" i="5"/>
  <c r="B683" i="5"/>
  <c r="B376" i="5"/>
  <c r="B422" i="5"/>
  <c r="B373" i="5"/>
  <c r="B371" i="5"/>
  <c r="B333" i="5"/>
  <c r="B128" i="5"/>
  <c r="B682" i="5"/>
  <c r="B94" i="5"/>
  <c r="N94" i="5" s="1"/>
  <c r="B458" i="5"/>
  <c r="B702" i="5"/>
  <c r="B96" i="5"/>
  <c r="B704" i="5"/>
  <c r="B445" i="5"/>
  <c r="B434" i="5"/>
  <c r="B404" i="5"/>
  <c r="B361" i="5"/>
  <c r="B425" i="5"/>
  <c r="B91" i="5"/>
  <c r="N91" i="5" s="1"/>
  <c r="B424" i="5"/>
  <c r="B438" i="5"/>
  <c r="B369" i="5"/>
  <c r="B699" i="5"/>
  <c r="G412" i="5"/>
  <c r="B450" i="5"/>
  <c r="B382" i="5"/>
  <c r="B487" i="5"/>
  <c r="B686" i="5"/>
  <c r="B490" i="5"/>
  <c r="B486" i="5"/>
  <c r="B306" i="5"/>
  <c r="B463" i="5"/>
  <c r="B89" i="5"/>
  <c r="N89" i="5" s="1"/>
  <c r="B92" i="5"/>
  <c r="N92" i="5" s="1"/>
  <c r="B474" i="5"/>
  <c r="B475" i="5"/>
  <c r="B375" i="5"/>
  <c r="B349" i="5"/>
  <c r="N349" i="5" s="1"/>
  <c r="B383" i="5"/>
  <c r="B420" i="5"/>
  <c r="B423" i="5"/>
  <c r="B351" i="5"/>
  <c r="N351" i="5" s="1"/>
  <c r="B685" i="5"/>
  <c r="B489" i="5"/>
  <c r="B370" i="5"/>
  <c r="B435" i="5"/>
  <c r="B507" i="5"/>
  <c r="B90" i="5"/>
  <c r="N90" i="5" s="1"/>
  <c r="B88" i="5"/>
  <c r="N88" i="5" s="1"/>
  <c r="B421" i="5"/>
  <c r="B437" i="5"/>
  <c r="B506" i="5"/>
  <c r="B526" i="5"/>
  <c r="B698" i="5"/>
  <c r="B334" i="5"/>
  <c r="B310" i="5"/>
  <c r="B384" i="5"/>
  <c r="B307" i="5"/>
  <c r="B712" i="5"/>
  <c r="B405" i="5"/>
  <c r="B335" i="5"/>
  <c r="B381" i="5"/>
  <c r="B427" i="5"/>
  <c r="B459" i="5"/>
  <c r="B386" i="5"/>
  <c r="B473" i="5"/>
  <c r="B352" i="5"/>
  <c r="N352" i="5" s="1"/>
  <c r="B703" i="5"/>
  <c r="B385" i="5"/>
  <c r="B527" i="5"/>
  <c r="B350" i="5"/>
  <c r="N350" i="5" s="1"/>
  <c r="B372" i="5"/>
  <c r="B687" i="5"/>
  <c r="B354" i="5"/>
  <c r="N354" i="5" s="1"/>
  <c r="B446" i="5"/>
  <c r="B428" i="5"/>
  <c r="B476" i="5"/>
  <c r="B700" i="5"/>
  <c r="B95" i="5"/>
  <c r="N95" i="5" s="1"/>
  <c r="B392" i="5"/>
  <c r="B494" i="5"/>
  <c r="B492" i="5"/>
  <c r="B87" i="5"/>
  <c r="N87" i="5" s="1"/>
  <c r="B695" i="5"/>
  <c r="B678" i="5"/>
  <c r="B697" i="5"/>
  <c r="B680" i="5"/>
  <c r="B679" i="5"/>
  <c r="B696" i="5"/>
  <c r="B690" i="5"/>
  <c r="B707" i="5"/>
  <c r="B706" i="5"/>
  <c r="B689" i="5"/>
  <c r="B705" i="5"/>
  <c r="B688" i="5"/>
  <c r="B667" i="5"/>
  <c r="B652" i="5"/>
  <c r="B430" i="5"/>
  <c r="B441" i="5"/>
  <c r="B589" i="5"/>
  <c r="B572" i="5"/>
  <c r="B524" i="5"/>
  <c r="B518" i="5"/>
  <c r="B528" i="5"/>
  <c r="B669" i="5"/>
  <c r="B654" i="5"/>
  <c r="B663" i="5"/>
  <c r="B648" i="5"/>
  <c r="B633" i="5"/>
  <c r="B618" i="5"/>
  <c r="B603" i="5"/>
  <c r="B586" i="5"/>
  <c r="B569" i="5"/>
  <c r="B533" i="5"/>
  <c r="B469" i="5"/>
  <c r="B498" i="5"/>
  <c r="B545" i="5"/>
  <c r="B482" i="5"/>
  <c r="B511" i="5"/>
  <c r="B557" i="5"/>
  <c r="B419" i="5"/>
  <c r="B454" i="5"/>
  <c r="B591" i="5"/>
  <c r="B574" i="5"/>
  <c r="B643" i="5"/>
  <c r="B628" i="5"/>
  <c r="B613" i="5"/>
  <c r="B670" i="5"/>
  <c r="B655" i="5"/>
  <c r="B592" i="5"/>
  <c r="B575" i="5"/>
  <c r="B331" i="5"/>
  <c r="B547" i="5"/>
  <c r="B559" i="5"/>
  <c r="B535" i="5"/>
  <c r="B546" i="5"/>
  <c r="B558" i="5"/>
  <c r="B534" i="5"/>
  <c r="B470" i="5"/>
  <c r="B483" i="5"/>
  <c r="B664" i="5"/>
  <c r="B649" i="5"/>
  <c r="B634" i="5"/>
  <c r="B619" i="5"/>
  <c r="B604" i="5"/>
  <c r="B587" i="5"/>
  <c r="B570" i="5"/>
  <c r="B455" i="5"/>
  <c r="B666" i="5"/>
  <c r="B651" i="5"/>
  <c r="B636" i="5"/>
  <c r="B621" i="5"/>
  <c r="B606" i="5"/>
  <c r="B639" i="5"/>
  <c r="B624" i="5"/>
  <c r="B609" i="5"/>
  <c r="B673" i="5"/>
  <c r="B658" i="5"/>
  <c r="B551" i="5"/>
  <c r="B563" i="5"/>
  <c r="B539" i="5"/>
  <c r="B597" i="5"/>
  <c r="B580" i="5"/>
  <c r="B499" i="5"/>
  <c r="B512" i="5"/>
  <c r="B671" i="5"/>
  <c r="B656" i="5"/>
  <c r="B594" i="5"/>
  <c r="B577" i="5"/>
  <c r="B523" i="5"/>
  <c r="B588" i="5"/>
  <c r="B571" i="5"/>
  <c r="B565" i="5"/>
  <c r="B541" i="5"/>
  <c r="B553" i="5"/>
  <c r="B593" i="5"/>
  <c r="B576" i="5"/>
  <c r="B614" i="5"/>
  <c r="B674" i="5"/>
  <c r="B659" i="5"/>
  <c r="B644" i="5"/>
  <c r="B629" i="5"/>
  <c r="B668" i="5"/>
  <c r="B653" i="5"/>
  <c r="B504" i="5"/>
  <c r="B517" i="5"/>
  <c r="B595" i="5"/>
  <c r="B578" i="5"/>
  <c r="B529" i="5"/>
  <c r="B519" i="5"/>
  <c r="B502" i="5"/>
  <c r="B515" i="5"/>
  <c r="B640" i="5"/>
  <c r="B625" i="5"/>
  <c r="B610" i="5"/>
  <c r="B564" i="5"/>
  <c r="B540" i="5"/>
  <c r="B552" i="5"/>
  <c r="B637" i="5"/>
  <c r="B622" i="5"/>
  <c r="B607" i="5"/>
  <c r="B672" i="5"/>
  <c r="B657" i="5"/>
  <c r="B596" i="5"/>
  <c r="B579" i="5"/>
  <c r="B590" i="5"/>
  <c r="B573" i="5"/>
  <c r="B525" i="5"/>
  <c r="B550" i="5"/>
  <c r="B562" i="5"/>
  <c r="B538" i="5"/>
  <c r="B472" i="5"/>
  <c r="B485" i="5"/>
  <c r="B457" i="5"/>
  <c r="B642" i="5"/>
  <c r="B627" i="5"/>
  <c r="B612" i="5"/>
  <c r="B429" i="5"/>
  <c r="B440" i="5"/>
  <c r="B500" i="5"/>
  <c r="B513" i="5"/>
  <c r="B638" i="5"/>
  <c r="B623" i="5"/>
  <c r="B608" i="5"/>
  <c r="B549" i="5"/>
  <c r="B561" i="5"/>
  <c r="B537" i="5"/>
  <c r="B641" i="5"/>
  <c r="B626" i="5"/>
  <c r="B611" i="5"/>
  <c r="B536" i="5"/>
  <c r="B548" i="5"/>
  <c r="B560" i="5"/>
  <c r="B503" i="5"/>
  <c r="B516" i="5"/>
  <c r="B464" i="5"/>
  <c r="B477" i="5"/>
  <c r="B456" i="5"/>
  <c r="B471" i="5"/>
  <c r="B484" i="5"/>
  <c r="B605" i="5"/>
  <c r="B665" i="5"/>
  <c r="B650" i="5"/>
  <c r="B635" i="5"/>
  <c r="B620" i="5"/>
  <c r="B514" i="5"/>
  <c r="B501" i="5"/>
  <c r="B387" i="5"/>
  <c r="B407" i="5"/>
  <c r="B318" i="5"/>
  <c r="B303" i="5"/>
  <c r="B338" i="5"/>
  <c r="B323" i="5"/>
  <c r="B367" i="5"/>
  <c r="B329" i="5"/>
  <c r="B314" i="5"/>
  <c r="B299" i="5"/>
  <c r="B380" i="5"/>
  <c r="B400" i="5"/>
  <c r="B368" i="5"/>
  <c r="B330" i="5"/>
  <c r="B315" i="5"/>
  <c r="B300" i="5"/>
  <c r="B320" i="5"/>
  <c r="B305" i="5"/>
  <c r="B316" i="5"/>
  <c r="B301" i="5"/>
  <c r="B317" i="5"/>
  <c r="B302" i="5"/>
  <c r="B339" i="5"/>
  <c r="B324" i="5"/>
  <c r="B402" i="5"/>
  <c r="B394" i="5"/>
  <c r="B336" i="5"/>
  <c r="B321" i="5"/>
  <c r="B325" i="5"/>
  <c r="B340" i="5"/>
  <c r="B403" i="5"/>
  <c r="B395" i="5"/>
  <c r="B401" i="5"/>
  <c r="B393" i="5"/>
  <c r="B337" i="5"/>
  <c r="B322" i="5"/>
  <c r="B319" i="5"/>
  <c r="B304" i="5"/>
  <c r="D26" i="3"/>
  <c r="D25" i="3" s="1"/>
  <c r="D23" i="3"/>
  <c r="C3" i="2"/>
  <c r="D3" i="1"/>
  <c r="B228" i="5"/>
  <c r="B213" i="5"/>
  <c r="B198" i="5"/>
  <c r="B183" i="5"/>
  <c r="B168" i="5"/>
  <c r="B153" i="5"/>
  <c r="B243" i="5"/>
  <c r="B7" i="5"/>
  <c r="I33" i="3"/>
  <c r="I32" i="3"/>
  <c r="I31" i="3"/>
  <c r="I30" i="3"/>
  <c r="I29" i="3"/>
  <c r="I28" i="3"/>
  <c r="I27" i="3"/>
  <c r="I26" i="3"/>
  <c r="I25" i="3"/>
  <c r="I24" i="3"/>
  <c r="I23" i="3"/>
  <c r="I22" i="3"/>
  <c r="I21" i="3"/>
  <c r="I20" i="3"/>
  <c r="I19" i="3"/>
  <c r="I18" i="3"/>
  <c r="I17" i="3"/>
  <c r="I16" i="3"/>
  <c r="I15" i="3"/>
  <c r="I14" i="3"/>
  <c r="I13" i="3"/>
  <c r="I12" i="3"/>
  <c r="I11" i="3"/>
  <c r="I10" i="3"/>
  <c r="I9" i="3"/>
  <c r="I8" i="3"/>
  <c r="J8" i="3" s="1"/>
  <c r="E26" i="3" l="1"/>
  <c r="E20" i="3"/>
  <c r="M456" i="5"/>
  <c r="N456" i="5"/>
  <c r="M407" i="5"/>
  <c r="N407" i="5"/>
  <c r="M477" i="5"/>
  <c r="N477" i="5"/>
  <c r="M549" i="5"/>
  <c r="N549" i="5"/>
  <c r="M485" i="5"/>
  <c r="N485" i="5"/>
  <c r="M607" i="5"/>
  <c r="N607" i="5"/>
  <c r="M529" i="5"/>
  <c r="N529" i="5"/>
  <c r="M576" i="5"/>
  <c r="N576" i="5"/>
  <c r="M512" i="5"/>
  <c r="N512" i="5"/>
  <c r="M606" i="5"/>
  <c r="N606" i="5"/>
  <c r="M664" i="5"/>
  <c r="N664" i="5"/>
  <c r="M655" i="5"/>
  <c r="N655" i="5"/>
  <c r="M545" i="5"/>
  <c r="N545" i="5"/>
  <c r="M669" i="5"/>
  <c r="N669" i="5"/>
  <c r="M689" i="5"/>
  <c r="N689" i="5"/>
  <c r="M494" i="5"/>
  <c r="N494" i="5"/>
  <c r="M385" i="5"/>
  <c r="N385" i="5"/>
  <c r="M384" i="5"/>
  <c r="N384" i="5"/>
  <c r="M370" i="5"/>
  <c r="N370" i="5"/>
  <c r="M438" i="5"/>
  <c r="N438" i="5"/>
  <c r="M309" i="5"/>
  <c r="N309" i="5"/>
  <c r="M406" i="5"/>
  <c r="N406" i="5"/>
  <c r="M336" i="5"/>
  <c r="N336" i="5"/>
  <c r="M639" i="5"/>
  <c r="N639" i="5"/>
  <c r="M482" i="5"/>
  <c r="N482" i="5"/>
  <c r="M458" i="5"/>
  <c r="N458" i="5"/>
  <c r="M319" i="5"/>
  <c r="N319" i="5"/>
  <c r="M368" i="5"/>
  <c r="N368" i="5"/>
  <c r="M387" i="5"/>
  <c r="N387" i="5"/>
  <c r="M464" i="5"/>
  <c r="N464" i="5"/>
  <c r="M608" i="5"/>
  <c r="N608" i="5"/>
  <c r="M472" i="5"/>
  <c r="N472" i="5"/>
  <c r="M622" i="5"/>
  <c r="N622" i="5"/>
  <c r="M578" i="5"/>
  <c r="N578" i="5"/>
  <c r="M593" i="5"/>
  <c r="N593" i="5"/>
  <c r="M499" i="5"/>
  <c r="N499" i="5"/>
  <c r="M621" i="5"/>
  <c r="N621" i="5"/>
  <c r="M483" i="5"/>
  <c r="N483" i="5"/>
  <c r="M670" i="5"/>
  <c r="N670" i="5"/>
  <c r="M498" i="5"/>
  <c r="N498" i="5"/>
  <c r="M528" i="5"/>
  <c r="N528" i="5"/>
  <c r="M706" i="5"/>
  <c r="N706" i="5"/>
  <c r="M392" i="5"/>
  <c r="N392" i="5"/>
  <c r="M703" i="5"/>
  <c r="N703" i="5"/>
  <c r="M310" i="5"/>
  <c r="N310" i="5"/>
  <c r="M489" i="5"/>
  <c r="N489" i="5"/>
  <c r="M463" i="5"/>
  <c r="N463" i="5"/>
  <c r="M424" i="5"/>
  <c r="N424" i="5"/>
  <c r="M682" i="5"/>
  <c r="N682" i="5"/>
  <c r="M332" i="5"/>
  <c r="N332" i="5"/>
  <c r="M561" i="5"/>
  <c r="N561" i="5"/>
  <c r="M654" i="5"/>
  <c r="N654" i="5"/>
  <c r="M681" i="5"/>
  <c r="N681" i="5"/>
  <c r="M324" i="5"/>
  <c r="N324" i="5"/>
  <c r="M580" i="5"/>
  <c r="N580" i="5"/>
  <c r="M613" i="5"/>
  <c r="N613" i="5"/>
  <c r="M469" i="5"/>
  <c r="N469" i="5"/>
  <c r="M518" i="5"/>
  <c r="N518" i="5"/>
  <c r="M707" i="5"/>
  <c r="N707" i="5"/>
  <c r="M334" i="5"/>
  <c r="N334" i="5"/>
  <c r="M685" i="5"/>
  <c r="N685" i="5"/>
  <c r="M306" i="5"/>
  <c r="N306" i="5"/>
  <c r="M128" i="5"/>
  <c r="N128" i="5"/>
  <c r="M491" i="5"/>
  <c r="N491" i="5"/>
  <c r="M672" i="5"/>
  <c r="N672" i="5"/>
  <c r="M307" i="5"/>
  <c r="N307" i="5"/>
  <c r="M330" i="5"/>
  <c r="N330" i="5"/>
  <c r="M153" i="5"/>
  <c r="N153" i="5"/>
  <c r="M623" i="5"/>
  <c r="N623" i="5"/>
  <c r="M538" i="5"/>
  <c r="N538" i="5"/>
  <c r="M339" i="5"/>
  <c r="N339" i="5"/>
  <c r="M514" i="5"/>
  <c r="N514" i="5"/>
  <c r="M503" i="5"/>
  <c r="N503" i="5"/>
  <c r="M638" i="5"/>
  <c r="N638" i="5"/>
  <c r="M562" i="5"/>
  <c r="N562" i="5"/>
  <c r="M552" i="5"/>
  <c r="N552" i="5"/>
  <c r="M517" i="5"/>
  <c r="N517" i="5"/>
  <c r="M541" i="5"/>
  <c r="N541" i="5"/>
  <c r="M597" i="5"/>
  <c r="N597" i="5"/>
  <c r="M651" i="5"/>
  <c r="N651" i="5"/>
  <c r="M534" i="5"/>
  <c r="N534" i="5"/>
  <c r="M628" i="5"/>
  <c r="N628" i="5"/>
  <c r="M533" i="5"/>
  <c r="N533" i="5"/>
  <c r="M524" i="5"/>
  <c r="N524" i="5"/>
  <c r="M690" i="5"/>
  <c r="N690" i="5"/>
  <c r="M700" i="5"/>
  <c r="N700" i="5"/>
  <c r="M473" i="5"/>
  <c r="N473" i="5"/>
  <c r="M698" i="5"/>
  <c r="N698" i="5"/>
  <c r="M486" i="5"/>
  <c r="N486" i="5"/>
  <c r="M425" i="5"/>
  <c r="N425" i="5"/>
  <c r="M333" i="5"/>
  <c r="N333" i="5"/>
  <c r="M493" i="5"/>
  <c r="N493" i="5"/>
  <c r="M439" i="5"/>
  <c r="N439" i="5"/>
  <c r="M671" i="5"/>
  <c r="N671" i="5"/>
  <c r="M374" i="5"/>
  <c r="N374" i="5"/>
  <c r="M402" i="5"/>
  <c r="N402" i="5"/>
  <c r="M516" i="5"/>
  <c r="N516" i="5"/>
  <c r="M637" i="5"/>
  <c r="N637" i="5"/>
  <c r="M337" i="5"/>
  <c r="N337" i="5"/>
  <c r="M380" i="5"/>
  <c r="N380" i="5"/>
  <c r="M183" i="5"/>
  <c r="N183" i="5"/>
  <c r="M393" i="5"/>
  <c r="N393" i="5"/>
  <c r="M302" i="5"/>
  <c r="N302" i="5"/>
  <c r="M299" i="5"/>
  <c r="N299" i="5"/>
  <c r="M620" i="5"/>
  <c r="N620" i="5"/>
  <c r="M560" i="5"/>
  <c r="N560" i="5"/>
  <c r="M513" i="5"/>
  <c r="N513" i="5"/>
  <c r="M550" i="5"/>
  <c r="N550" i="5"/>
  <c r="M540" i="5"/>
  <c r="N540" i="5"/>
  <c r="M504" i="5"/>
  <c r="N504" i="5"/>
  <c r="M565" i="5"/>
  <c r="N565" i="5"/>
  <c r="M539" i="5"/>
  <c r="N539" i="5"/>
  <c r="M666" i="5"/>
  <c r="N666" i="5"/>
  <c r="M558" i="5"/>
  <c r="N558" i="5"/>
  <c r="M643" i="5"/>
  <c r="N643" i="5"/>
  <c r="M569" i="5"/>
  <c r="N569" i="5"/>
  <c r="M572" i="5"/>
  <c r="N572" i="5"/>
  <c r="M696" i="5"/>
  <c r="N696" i="5"/>
  <c r="M476" i="5"/>
  <c r="N476" i="5"/>
  <c r="M386" i="5"/>
  <c r="N386" i="5"/>
  <c r="M526" i="5"/>
  <c r="N526" i="5"/>
  <c r="M423" i="5"/>
  <c r="N423" i="5"/>
  <c r="M490" i="5"/>
  <c r="N490" i="5"/>
  <c r="M361" i="5"/>
  <c r="N361" i="5"/>
  <c r="M371" i="5"/>
  <c r="N371" i="5"/>
  <c r="M359" i="5"/>
  <c r="N359" i="5"/>
  <c r="M462" i="5"/>
  <c r="N462" i="5"/>
  <c r="M322" i="5"/>
  <c r="N322" i="5"/>
  <c r="M501" i="5"/>
  <c r="N501" i="5"/>
  <c r="M553" i="5"/>
  <c r="N553" i="5"/>
  <c r="M470" i="5"/>
  <c r="N470" i="5"/>
  <c r="M168" i="5"/>
  <c r="N168" i="5"/>
  <c r="M198" i="5"/>
  <c r="N198" i="5"/>
  <c r="M317" i="5"/>
  <c r="N317" i="5"/>
  <c r="M314" i="5"/>
  <c r="N314" i="5"/>
  <c r="M548" i="5"/>
  <c r="N548" i="5"/>
  <c r="M500" i="5"/>
  <c r="N500" i="5"/>
  <c r="M525" i="5"/>
  <c r="N525" i="5"/>
  <c r="M564" i="5"/>
  <c r="N564" i="5"/>
  <c r="M653" i="5"/>
  <c r="N653" i="5"/>
  <c r="M571" i="5"/>
  <c r="N571" i="5"/>
  <c r="M563" i="5"/>
  <c r="N563" i="5"/>
  <c r="M455" i="5"/>
  <c r="N455" i="5"/>
  <c r="M546" i="5"/>
  <c r="N546" i="5"/>
  <c r="M574" i="5"/>
  <c r="N574" i="5"/>
  <c r="M586" i="5"/>
  <c r="N586" i="5"/>
  <c r="M589" i="5"/>
  <c r="N589" i="5"/>
  <c r="M679" i="5"/>
  <c r="N679" i="5"/>
  <c r="M428" i="5"/>
  <c r="N428" i="5"/>
  <c r="M459" i="5"/>
  <c r="N459" i="5"/>
  <c r="M506" i="5"/>
  <c r="N506" i="5"/>
  <c r="M420" i="5"/>
  <c r="N420" i="5"/>
  <c r="M686" i="5"/>
  <c r="N686" i="5"/>
  <c r="M404" i="5"/>
  <c r="N404" i="5"/>
  <c r="M373" i="5"/>
  <c r="N373" i="5"/>
  <c r="M505" i="5"/>
  <c r="N505" i="5"/>
  <c r="M315" i="5"/>
  <c r="N315" i="5"/>
  <c r="M457" i="5"/>
  <c r="N457" i="5"/>
  <c r="M592" i="5"/>
  <c r="N592" i="5"/>
  <c r="M394" i="5"/>
  <c r="N394" i="5"/>
  <c r="M243" i="5"/>
  <c r="N243" i="5"/>
  <c r="M400" i="5"/>
  <c r="N400" i="5"/>
  <c r="M595" i="5"/>
  <c r="N595" i="5"/>
  <c r="M636" i="5"/>
  <c r="N636" i="5"/>
  <c r="M401" i="5"/>
  <c r="N401" i="5"/>
  <c r="M635" i="5"/>
  <c r="N635" i="5"/>
  <c r="M213" i="5"/>
  <c r="N213" i="5"/>
  <c r="M395" i="5"/>
  <c r="N395" i="5"/>
  <c r="M301" i="5"/>
  <c r="N301" i="5"/>
  <c r="M329" i="5"/>
  <c r="N329" i="5"/>
  <c r="M650" i="5"/>
  <c r="N650" i="5"/>
  <c r="M536" i="5"/>
  <c r="N536" i="5"/>
  <c r="M440" i="5"/>
  <c r="N440" i="5"/>
  <c r="M573" i="5"/>
  <c r="N573" i="5"/>
  <c r="M610" i="5"/>
  <c r="N610" i="5"/>
  <c r="M668" i="5"/>
  <c r="N668" i="5"/>
  <c r="M588" i="5"/>
  <c r="N588" i="5"/>
  <c r="M551" i="5"/>
  <c r="N551" i="5"/>
  <c r="M570" i="5"/>
  <c r="N570" i="5"/>
  <c r="M535" i="5"/>
  <c r="N535" i="5"/>
  <c r="M591" i="5"/>
  <c r="N591" i="5"/>
  <c r="M603" i="5"/>
  <c r="N603" i="5"/>
  <c r="M441" i="5"/>
  <c r="N441" i="5"/>
  <c r="M680" i="5"/>
  <c r="N680" i="5"/>
  <c r="M446" i="5"/>
  <c r="N446" i="5"/>
  <c r="M427" i="5"/>
  <c r="N427" i="5"/>
  <c r="M437" i="5"/>
  <c r="N437" i="5"/>
  <c r="M383" i="5"/>
  <c r="N383" i="5"/>
  <c r="M487" i="5"/>
  <c r="N487" i="5"/>
  <c r="M434" i="5"/>
  <c r="N434" i="5"/>
  <c r="M422" i="5"/>
  <c r="N422" i="5"/>
  <c r="M436" i="5"/>
  <c r="N436" i="5"/>
  <c r="M308" i="5"/>
  <c r="N308" i="5"/>
  <c r="M614" i="5"/>
  <c r="N614" i="5"/>
  <c r="M649" i="5"/>
  <c r="N649" i="5"/>
  <c r="M435" i="5"/>
  <c r="N435" i="5"/>
  <c r="M403" i="5"/>
  <c r="N403" i="5"/>
  <c r="M665" i="5"/>
  <c r="N665" i="5"/>
  <c r="M429" i="5"/>
  <c r="N429" i="5"/>
  <c r="M625" i="5"/>
  <c r="N625" i="5"/>
  <c r="M658" i="5"/>
  <c r="N658" i="5"/>
  <c r="M559" i="5"/>
  <c r="N559" i="5"/>
  <c r="M454" i="5"/>
  <c r="N454" i="5"/>
  <c r="M430" i="5"/>
  <c r="N430" i="5"/>
  <c r="M697" i="5"/>
  <c r="N697" i="5"/>
  <c r="M381" i="5"/>
  <c r="N381" i="5"/>
  <c r="M421" i="5"/>
  <c r="N421" i="5"/>
  <c r="M382" i="5"/>
  <c r="N382" i="5"/>
  <c r="M445" i="5"/>
  <c r="N445" i="5"/>
  <c r="M376" i="5"/>
  <c r="N376" i="5"/>
  <c r="M460" i="5"/>
  <c r="N460" i="5"/>
  <c r="M701" i="5"/>
  <c r="N701" i="5"/>
  <c r="M519" i="5"/>
  <c r="N519" i="5"/>
  <c r="M527" i="5"/>
  <c r="N527" i="5"/>
  <c r="M228" i="5"/>
  <c r="N228" i="5"/>
  <c r="M316" i="5"/>
  <c r="N316" i="5"/>
  <c r="M367" i="5"/>
  <c r="N367" i="5"/>
  <c r="M611" i="5"/>
  <c r="N611" i="5"/>
  <c r="M590" i="5"/>
  <c r="N590" i="5"/>
  <c r="M629" i="5"/>
  <c r="N629" i="5"/>
  <c r="M523" i="5"/>
  <c r="N523" i="5"/>
  <c r="M587" i="5"/>
  <c r="N587" i="5"/>
  <c r="M618" i="5"/>
  <c r="N618" i="5"/>
  <c r="M340" i="5"/>
  <c r="N340" i="5"/>
  <c r="M305" i="5"/>
  <c r="N305" i="5"/>
  <c r="M323" i="5"/>
  <c r="N323" i="5"/>
  <c r="M605" i="5"/>
  <c r="N605" i="5"/>
  <c r="M626" i="5"/>
  <c r="N626" i="5"/>
  <c r="M612" i="5"/>
  <c r="N612" i="5"/>
  <c r="M579" i="5"/>
  <c r="N579" i="5"/>
  <c r="M640" i="5"/>
  <c r="N640" i="5"/>
  <c r="M644" i="5"/>
  <c r="N644" i="5"/>
  <c r="M577" i="5"/>
  <c r="N577" i="5"/>
  <c r="M673" i="5"/>
  <c r="N673" i="5"/>
  <c r="M604" i="5"/>
  <c r="N604" i="5"/>
  <c r="M547" i="5"/>
  <c r="N547" i="5"/>
  <c r="M419" i="5"/>
  <c r="N419" i="5"/>
  <c r="M633" i="5"/>
  <c r="N633" i="5"/>
  <c r="M652" i="5"/>
  <c r="N652" i="5"/>
  <c r="M678" i="5"/>
  <c r="N678" i="5"/>
  <c r="M687" i="5"/>
  <c r="N687" i="5"/>
  <c r="M335" i="5"/>
  <c r="N335" i="5"/>
  <c r="M375" i="5"/>
  <c r="N375" i="5"/>
  <c r="M450" i="5"/>
  <c r="N450" i="5"/>
  <c r="M704" i="5"/>
  <c r="N704" i="5"/>
  <c r="M683" i="5"/>
  <c r="N683" i="5"/>
  <c r="M461" i="5"/>
  <c r="N461" i="5"/>
  <c r="M705" i="5"/>
  <c r="N705" i="5"/>
  <c r="M369" i="5"/>
  <c r="N369" i="5"/>
  <c r="M304" i="5"/>
  <c r="N304" i="5"/>
  <c r="M338" i="5"/>
  <c r="N338" i="5"/>
  <c r="M641" i="5"/>
  <c r="N641" i="5"/>
  <c r="M627" i="5"/>
  <c r="N627" i="5"/>
  <c r="M596" i="5"/>
  <c r="N596" i="5"/>
  <c r="M515" i="5"/>
  <c r="N515" i="5"/>
  <c r="M659" i="5"/>
  <c r="N659" i="5"/>
  <c r="M594" i="5"/>
  <c r="N594" i="5"/>
  <c r="M609" i="5"/>
  <c r="N609" i="5"/>
  <c r="M619" i="5"/>
  <c r="N619" i="5"/>
  <c r="M331" i="5"/>
  <c r="N331" i="5"/>
  <c r="M557" i="5"/>
  <c r="N557" i="5"/>
  <c r="M648" i="5"/>
  <c r="N648" i="5"/>
  <c r="M667" i="5"/>
  <c r="N667" i="5"/>
  <c r="M695" i="5"/>
  <c r="N695" i="5"/>
  <c r="M372" i="5"/>
  <c r="N372" i="5"/>
  <c r="M405" i="5"/>
  <c r="N405" i="5"/>
  <c r="M475" i="5"/>
  <c r="N475" i="5"/>
  <c r="M96" i="5"/>
  <c r="N96" i="5"/>
  <c r="M426" i="5"/>
  <c r="N426" i="5"/>
  <c r="M360" i="5"/>
  <c r="N360" i="5"/>
  <c r="M412" i="5"/>
  <c r="N412" i="5"/>
  <c r="M318" i="5"/>
  <c r="N318" i="5"/>
  <c r="M492" i="5"/>
  <c r="N492" i="5"/>
  <c r="M325" i="5"/>
  <c r="N325" i="5"/>
  <c r="M320" i="5"/>
  <c r="N320" i="5"/>
  <c r="M484" i="5"/>
  <c r="N484" i="5"/>
  <c r="M321" i="5"/>
  <c r="N321" i="5"/>
  <c r="M300" i="5"/>
  <c r="N300" i="5"/>
  <c r="M303" i="5"/>
  <c r="N303" i="5"/>
  <c r="M471" i="5"/>
  <c r="N471" i="5"/>
  <c r="M537" i="5"/>
  <c r="N537" i="5"/>
  <c r="M642" i="5"/>
  <c r="N642" i="5"/>
  <c r="M657" i="5"/>
  <c r="N657" i="5"/>
  <c r="M502" i="5"/>
  <c r="N502" i="5"/>
  <c r="M674" i="5"/>
  <c r="N674" i="5"/>
  <c r="M656" i="5"/>
  <c r="N656" i="5"/>
  <c r="M624" i="5"/>
  <c r="N624" i="5"/>
  <c r="M634" i="5"/>
  <c r="N634" i="5"/>
  <c r="M575" i="5"/>
  <c r="N575" i="5"/>
  <c r="M511" i="5"/>
  <c r="N511" i="5"/>
  <c r="M663" i="5"/>
  <c r="N663" i="5"/>
  <c r="M688" i="5"/>
  <c r="N688" i="5"/>
  <c r="M712" i="5"/>
  <c r="N712" i="5"/>
  <c r="M507" i="5"/>
  <c r="N507" i="5"/>
  <c r="M474" i="5"/>
  <c r="N474" i="5"/>
  <c r="M699" i="5"/>
  <c r="N699" i="5"/>
  <c r="M702" i="5"/>
  <c r="N702" i="5"/>
  <c r="M684" i="5"/>
  <c r="N684" i="5"/>
  <c r="M488" i="5"/>
  <c r="N488" i="5"/>
  <c r="M7" i="5"/>
  <c r="N7" i="5"/>
  <c r="E13" i="3"/>
  <c r="E9" i="3"/>
  <c r="E31" i="3"/>
  <c r="E33" i="3"/>
  <c r="Q3" i="2"/>
  <c r="S3" i="2" s="1"/>
  <c r="E14" i="3"/>
  <c r="E10" i="3"/>
  <c r="E15" i="3"/>
  <c r="E22" i="3"/>
  <c r="E21" i="3"/>
  <c r="E16" i="3"/>
  <c r="E11" i="3"/>
  <c r="E17" i="3"/>
  <c r="E23" i="3"/>
  <c r="E37" i="3"/>
  <c r="E27" i="3"/>
  <c r="E18" i="3"/>
  <c r="E28" i="3"/>
  <c r="E29" i="3"/>
  <c r="E24" i="3"/>
  <c r="E30" i="3"/>
  <c r="E7" i="3"/>
  <c r="E12" i="3"/>
  <c r="E35" i="3"/>
  <c r="E25" i="3"/>
  <c r="G93" i="5"/>
  <c r="M93" i="5"/>
  <c r="G73" i="5"/>
  <c r="M73" i="5"/>
  <c r="G95" i="5"/>
  <c r="M95" i="5"/>
  <c r="G91" i="5"/>
  <c r="M91" i="5"/>
  <c r="G80" i="5"/>
  <c r="M80" i="5"/>
  <c r="G75" i="5"/>
  <c r="M75" i="5"/>
  <c r="G89" i="5"/>
  <c r="M89" i="5"/>
  <c r="G79" i="5"/>
  <c r="M79" i="5"/>
  <c r="G74" i="5"/>
  <c r="M74" i="5"/>
  <c r="M94" i="5"/>
  <c r="G94" i="5"/>
  <c r="G83" i="5"/>
  <c r="M83" i="5"/>
  <c r="G76" i="5"/>
  <c r="M76" i="5"/>
  <c r="M88" i="5"/>
  <c r="G88" i="5"/>
  <c r="G90" i="5"/>
  <c r="M90" i="5"/>
  <c r="G77" i="5"/>
  <c r="M77" i="5"/>
  <c r="G78" i="5"/>
  <c r="M78" i="5"/>
  <c r="G87" i="5"/>
  <c r="M87" i="5"/>
  <c r="G92" i="5"/>
  <c r="M92" i="5"/>
  <c r="G81" i="5"/>
  <c r="M81" i="5"/>
  <c r="G82" i="5"/>
  <c r="M82" i="5"/>
  <c r="E34" i="3"/>
  <c r="G363" i="5"/>
  <c r="M363" i="5"/>
  <c r="M396" i="5"/>
  <c r="G396" i="5"/>
  <c r="G598" i="5"/>
  <c r="M598" i="5"/>
  <c r="G415" i="5"/>
  <c r="M415" i="5"/>
  <c r="G581" i="5"/>
  <c r="M581" i="5"/>
  <c r="M354" i="5"/>
  <c r="G354" i="5"/>
  <c r="G414" i="5"/>
  <c r="M414" i="5"/>
  <c r="M465" i="5"/>
  <c r="G465" i="5"/>
  <c r="E32" i="3"/>
  <c r="E38" i="3"/>
  <c r="G287" i="5"/>
  <c r="M287" i="5"/>
  <c r="G413" i="5"/>
  <c r="M413" i="5"/>
  <c r="M478" i="5"/>
  <c r="G478" i="5"/>
  <c r="G349" i="5"/>
  <c r="M349" i="5"/>
  <c r="G408" i="5"/>
  <c r="M408" i="5"/>
  <c r="G582" i="5"/>
  <c r="M582" i="5"/>
  <c r="G352" i="5"/>
  <c r="M352" i="5"/>
  <c r="M348" i="5"/>
  <c r="G348" i="5"/>
  <c r="G599" i="5"/>
  <c r="M599" i="5"/>
  <c r="G350" i="5"/>
  <c r="M350" i="5"/>
  <c r="G351" i="5"/>
  <c r="M351" i="5"/>
  <c r="M344" i="5"/>
  <c r="G344" i="5"/>
  <c r="G691" i="5"/>
  <c r="M691" i="5"/>
  <c r="G708" i="5"/>
  <c r="M708" i="5"/>
  <c r="G388" i="5"/>
  <c r="M388" i="5"/>
  <c r="M353" i="5"/>
  <c r="G353" i="5"/>
  <c r="G362" i="5"/>
  <c r="M362" i="5"/>
  <c r="G355" i="5"/>
  <c r="M355" i="5"/>
  <c r="G359" i="5"/>
  <c r="G367" i="5"/>
  <c r="G360" i="5"/>
  <c r="G369" i="5"/>
  <c r="G370" i="5"/>
  <c r="G361" i="5"/>
  <c r="G368" i="5"/>
  <c r="G597" i="5"/>
  <c r="G586" i="5"/>
  <c r="G589" i="5"/>
  <c r="G588" i="5"/>
  <c r="G591" i="5"/>
  <c r="G603" i="5"/>
  <c r="G590" i="5"/>
  <c r="G587" i="5"/>
  <c r="G605" i="5"/>
  <c r="G604" i="5"/>
  <c r="G596" i="5"/>
  <c r="G594" i="5"/>
  <c r="G592" i="5"/>
  <c r="G607" i="5"/>
  <c r="G606" i="5"/>
  <c r="G593" i="5"/>
  <c r="G595" i="5"/>
  <c r="G700" i="5"/>
  <c r="G698" i="5"/>
  <c r="G697" i="5"/>
  <c r="G701" i="5"/>
  <c r="G696" i="5"/>
  <c r="G704" i="5"/>
  <c r="G695" i="5"/>
  <c r="G712" i="5"/>
  <c r="G699" i="5"/>
  <c r="G702" i="5"/>
  <c r="G705" i="5"/>
  <c r="G706" i="5"/>
  <c r="G703" i="5"/>
  <c r="G707" i="5"/>
  <c r="G337" i="5"/>
  <c r="G690" i="5"/>
  <c r="G333" i="5"/>
  <c r="G198" i="5"/>
  <c r="G513" i="5"/>
  <c r="G317" i="5"/>
  <c r="G525" i="5"/>
  <c r="G653" i="5"/>
  <c r="G571" i="5"/>
  <c r="G563" i="5"/>
  <c r="G455" i="5"/>
  <c r="G546" i="5"/>
  <c r="G574" i="5"/>
  <c r="G679" i="5"/>
  <c r="G428" i="5"/>
  <c r="G459" i="5"/>
  <c r="G506" i="5"/>
  <c r="G420" i="5"/>
  <c r="G686" i="5"/>
  <c r="G404" i="5"/>
  <c r="G373" i="5"/>
  <c r="G505" i="5"/>
  <c r="G503" i="5"/>
  <c r="G540" i="5"/>
  <c r="G564" i="5"/>
  <c r="G228" i="5"/>
  <c r="G301" i="5"/>
  <c r="G650" i="5"/>
  <c r="G536" i="5"/>
  <c r="G440" i="5"/>
  <c r="G573" i="5"/>
  <c r="G610" i="5"/>
  <c r="G668" i="5"/>
  <c r="G551" i="5"/>
  <c r="G570" i="5"/>
  <c r="G535" i="5"/>
  <c r="G441" i="5"/>
  <c r="G680" i="5"/>
  <c r="G446" i="5"/>
  <c r="G427" i="5"/>
  <c r="G437" i="5"/>
  <c r="G383" i="5"/>
  <c r="G487" i="5"/>
  <c r="G434" i="5"/>
  <c r="G422" i="5"/>
  <c r="G436" i="5"/>
  <c r="G308" i="5"/>
  <c r="G380" i="5"/>
  <c r="G562" i="5"/>
  <c r="G393" i="5"/>
  <c r="G550" i="5"/>
  <c r="G490" i="5"/>
  <c r="G395" i="5"/>
  <c r="G329" i="5"/>
  <c r="G403" i="5"/>
  <c r="G316" i="5"/>
  <c r="G665" i="5"/>
  <c r="G611" i="5"/>
  <c r="G429" i="5"/>
  <c r="G625" i="5"/>
  <c r="G629" i="5"/>
  <c r="G523" i="5"/>
  <c r="G658" i="5"/>
  <c r="G559" i="5"/>
  <c r="G454" i="5"/>
  <c r="G618" i="5"/>
  <c r="G430" i="5"/>
  <c r="G381" i="5"/>
  <c r="G421" i="5"/>
  <c r="G382" i="5"/>
  <c r="G445" i="5"/>
  <c r="G376" i="5"/>
  <c r="G460" i="5"/>
  <c r="G552" i="5"/>
  <c r="G524" i="5"/>
  <c r="G302" i="5"/>
  <c r="G539" i="5"/>
  <c r="G569" i="5"/>
  <c r="G371" i="5"/>
  <c r="G340" i="5"/>
  <c r="G305" i="5"/>
  <c r="G323" i="5"/>
  <c r="G626" i="5"/>
  <c r="G612" i="5"/>
  <c r="G579" i="5"/>
  <c r="G640" i="5"/>
  <c r="G644" i="5"/>
  <c r="G577" i="5"/>
  <c r="G673" i="5"/>
  <c r="G547" i="5"/>
  <c r="G419" i="5"/>
  <c r="G633" i="5"/>
  <c r="G652" i="5"/>
  <c r="G678" i="5"/>
  <c r="G687" i="5"/>
  <c r="G335" i="5"/>
  <c r="G375" i="5"/>
  <c r="G450" i="5"/>
  <c r="G683" i="5"/>
  <c r="G461" i="5"/>
  <c r="G183" i="5"/>
  <c r="G517" i="5"/>
  <c r="G493" i="5"/>
  <c r="G560" i="5"/>
  <c r="G666" i="5"/>
  <c r="G462" i="5"/>
  <c r="G500" i="5"/>
  <c r="G320" i="5"/>
  <c r="G659" i="5"/>
  <c r="G609" i="5"/>
  <c r="G619" i="5"/>
  <c r="G331" i="5"/>
  <c r="G557" i="5"/>
  <c r="G648" i="5"/>
  <c r="G667" i="5"/>
  <c r="G372" i="5"/>
  <c r="G405" i="5"/>
  <c r="G475" i="5"/>
  <c r="G96" i="5"/>
  <c r="G426" i="5"/>
  <c r="G541" i="5"/>
  <c r="G533" i="5"/>
  <c r="G486" i="5"/>
  <c r="G565" i="5"/>
  <c r="G572" i="5"/>
  <c r="G423" i="5"/>
  <c r="G213" i="5"/>
  <c r="G548" i="5"/>
  <c r="G641" i="5"/>
  <c r="G515" i="5"/>
  <c r="G321" i="5"/>
  <c r="G300" i="5"/>
  <c r="G303" i="5"/>
  <c r="G471" i="5"/>
  <c r="G537" i="5"/>
  <c r="G642" i="5"/>
  <c r="G657" i="5"/>
  <c r="G502" i="5"/>
  <c r="G674" i="5"/>
  <c r="G656" i="5"/>
  <c r="G624" i="5"/>
  <c r="G634" i="5"/>
  <c r="G575" i="5"/>
  <c r="G511" i="5"/>
  <c r="G663" i="5"/>
  <c r="G688" i="5"/>
  <c r="G507" i="5"/>
  <c r="G474" i="5"/>
  <c r="G684" i="5"/>
  <c r="G488" i="5"/>
  <c r="G638" i="5"/>
  <c r="G534" i="5"/>
  <c r="G425" i="5"/>
  <c r="G620" i="5"/>
  <c r="G386" i="5"/>
  <c r="G627" i="5"/>
  <c r="G7" i="5"/>
  <c r="G336" i="5"/>
  <c r="G315" i="5"/>
  <c r="G318" i="5"/>
  <c r="G456" i="5"/>
  <c r="G561" i="5"/>
  <c r="G457" i="5"/>
  <c r="G672" i="5"/>
  <c r="G519" i="5"/>
  <c r="G614" i="5"/>
  <c r="G671" i="5"/>
  <c r="G639" i="5"/>
  <c r="G649" i="5"/>
  <c r="G482" i="5"/>
  <c r="G654" i="5"/>
  <c r="G492" i="5"/>
  <c r="G527" i="5"/>
  <c r="G307" i="5"/>
  <c r="G435" i="5"/>
  <c r="G458" i="5"/>
  <c r="G681" i="5"/>
  <c r="G374" i="5"/>
  <c r="G339" i="5"/>
  <c r="G514" i="5"/>
  <c r="G651" i="5"/>
  <c r="G439" i="5"/>
  <c r="G504" i="5"/>
  <c r="G558" i="5"/>
  <c r="G526" i="5"/>
  <c r="G325" i="5"/>
  <c r="G484" i="5"/>
  <c r="G243" i="5"/>
  <c r="G394" i="5"/>
  <c r="G330" i="5"/>
  <c r="G407" i="5"/>
  <c r="G477" i="5"/>
  <c r="G549" i="5"/>
  <c r="G485" i="5"/>
  <c r="G529" i="5"/>
  <c r="G576" i="5"/>
  <c r="G512" i="5"/>
  <c r="G664" i="5"/>
  <c r="G655" i="5"/>
  <c r="G545" i="5"/>
  <c r="G669" i="5"/>
  <c r="G689" i="5"/>
  <c r="G494" i="5"/>
  <c r="G385" i="5"/>
  <c r="G384" i="5"/>
  <c r="G438" i="5"/>
  <c r="G309" i="5"/>
  <c r="G406" i="5"/>
  <c r="G476" i="5"/>
  <c r="G401" i="5"/>
  <c r="G635" i="5"/>
  <c r="G338" i="5"/>
  <c r="G304" i="5"/>
  <c r="G153" i="5"/>
  <c r="G319" i="5"/>
  <c r="G402" i="5"/>
  <c r="G387" i="5"/>
  <c r="G464" i="5"/>
  <c r="G608" i="5"/>
  <c r="G472" i="5"/>
  <c r="G622" i="5"/>
  <c r="G578" i="5"/>
  <c r="G499" i="5"/>
  <c r="G621" i="5"/>
  <c r="G483" i="5"/>
  <c r="G670" i="5"/>
  <c r="G498" i="5"/>
  <c r="G528" i="5"/>
  <c r="G392" i="5"/>
  <c r="G310" i="5"/>
  <c r="G489" i="5"/>
  <c r="G463" i="5"/>
  <c r="G424" i="5"/>
  <c r="G682" i="5"/>
  <c r="G332" i="5"/>
  <c r="G628" i="5"/>
  <c r="G473" i="5"/>
  <c r="G643" i="5"/>
  <c r="G168" i="5"/>
  <c r="G322" i="5"/>
  <c r="G324" i="5"/>
  <c r="G400" i="5"/>
  <c r="G501" i="5"/>
  <c r="G516" i="5"/>
  <c r="G623" i="5"/>
  <c r="G538" i="5"/>
  <c r="G637" i="5"/>
  <c r="G553" i="5"/>
  <c r="G580" i="5"/>
  <c r="G636" i="5"/>
  <c r="G470" i="5"/>
  <c r="G613" i="5"/>
  <c r="G469" i="5"/>
  <c r="G518" i="5"/>
  <c r="G334" i="5"/>
  <c r="G685" i="5"/>
  <c r="G306" i="5"/>
  <c r="G128" i="5"/>
  <c r="G491" i="5"/>
  <c r="G314" i="5"/>
  <c r="E36" i="3"/>
  <c r="G299" i="5"/>
  <c r="J9" i="3"/>
  <c r="J10" i="3" s="1"/>
  <c r="J11" i="3" s="1"/>
  <c r="J12" i="3" s="1"/>
  <c r="J13" i="3" s="1"/>
  <c r="J14" i="3" s="1"/>
  <c r="J15" i="3" s="1"/>
  <c r="J16" i="3" s="1"/>
  <c r="J17" i="3" s="1"/>
  <c r="J18" i="3" s="1"/>
  <c r="J19" i="3" s="1"/>
  <c r="J20" i="3" s="1"/>
  <c r="J21" i="3" s="1"/>
  <c r="J22" i="3" s="1"/>
  <c r="J23" i="3" s="1"/>
  <c r="J24" i="3" s="1"/>
  <c r="J25" i="3" s="1"/>
  <c r="J26" i="3" s="1"/>
  <c r="J27" i="3" s="1"/>
  <c r="J28" i="3" s="1"/>
  <c r="J29" i="3" s="1"/>
  <c r="J30" i="3" s="1"/>
  <c r="J31" i="3" s="1"/>
  <c r="J32" i="3" s="1"/>
  <c r="J33" i="3" s="1"/>
  <c r="J34" i="3" s="1"/>
  <c r="J35" i="3" s="1"/>
  <c r="D28" i="3"/>
  <c r="D27" i="3" l="1"/>
  <c r="D30" i="3"/>
  <c r="D32" i="3" l="1"/>
  <c r="D31" i="3" s="1"/>
  <c r="D29" i="3"/>
  <c r="B2" i="5"/>
  <c r="B130" i="5"/>
  <c r="B283" i="5"/>
  <c r="B267" i="5"/>
  <c r="B291" i="5"/>
  <c r="B141" i="5"/>
  <c r="B140" i="5"/>
  <c r="B131" i="5"/>
  <c r="B266" i="5"/>
  <c r="B123" i="5"/>
  <c r="B148" i="5"/>
  <c r="B268" i="5"/>
  <c r="B265" i="5"/>
  <c r="B292" i="5"/>
  <c r="B282" i="5"/>
  <c r="B15" i="5"/>
  <c r="B132" i="5"/>
  <c r="B13" i="5"/>
  <c r="B120" i="5"/>
  <c r="B147" i="5"/>
  <c r="B139" i="5"/>
  <c r="B284" i="5"/>
  <c r="B206" i="5"/>
  <c r="B263" i="5"/>
  <c r="B142" i="5"/>
  <c r="B12" i="5"/>
  <c r="B279" i="5"/>
  <c r="B203" i="5"/>
  <c r="B11" i="5"/>
  <c r="B202" i="5"/>
  <c r="B207" i="5"/>
  <c r="B264" i="5"/>
  <c r="B14" i="5"/>
  <c r="B278" i="5"/>
  <c r="B133" i="5"/>
  <c r="B281" i="5"/>
  <c r="B205" i="5"/>
  <c r="B129" i="5"/>
  <c r="B121" i="5"/>
  <c r="B134" i="5"/>
  <c r="B204" i="5"/>
  <c r="B138" i="5"/>
  <c r="B119" i="5"/>
  <c r="B146" i="5"/>
  <c r="B280" i="5"/>
  <c r="B124" i="5"/>
  <c r="B122" i="5"/>
  <c r="B262" i="5"/>
  <c r="E8" i="3"/>
  <c r="F8" i="3" s="1"/>
  <c r="F9" i="3" s="1"/>
  <c r="E6" i="3"/>
  <c r="E4" i="3"/>
  <c r="M124" i="5" l="1"/>
  <c r="N124" i="5"/>
  <c r="M278" i="5"/>
  <c r="N278" i="5"/>
  <c r="M284" i="5"/>
  <c r="N284" i="5"/>
  <c r="M123" i="5"/>
  <c r="N123" i="5"/>
  <c r="M139" i="5"/>
  <c r="N139" i="5"/>
  <c r="M264" i="5"/>
  <c r="N264" i="5"/>
  <c r="M147" i="5"/>
  <c r="N147" i="5"/>
  <c r="M131" i="5"/>
  <c r="N131" i="5"/>
  <c r="M280" i="5"/>
  <c r="N280" i="5"/>
  <c r="M207" i="5"/>
  <c r="N207" i="5"/>
  <c r="M120" i="5"/>
  <c r="N120" i="5"/>
  <c r="M140" i="5"/>
  <c r="N140" i="5"/>
  <c r="M138" i="5"/>
  <c r="N138" i="5"/>
  <c r="M202" i="5"/>
  <c r="N202" i="5"/>
  <c r="M141" i="5"/>
  <c r="N141" i="5"/>
  <c r="M204" i="5"/>
  <c r="N204" i="5"/>
  <c r="M132" i="5"/>
  <c r="N132" i="5"/>
  <c r="M291" i="5"/>
  <c r="N291" i="5"/>
  <c r="M134" i="5"/>
  <c r="N134" i="5"/>
  <c r="M203" i="5"/>
  <c r="N203" i="5"/>
  <c r="M267" i="5"/>
  <c r="N267" i="5"/>
  <c r="M121" i="5"/>
  <c r="N121" i="5"/>
  <c r="M279" i="5"/>
  <c r="N279" i="5"/>
  <c r="M282" i="5"/>
  <c r="N282" i="5"/>
  <c r="M283" i="5"/>
  <c r="N283" i="5"/>
  <c r="M119" i="5"/>
  <c r="N119" i="5"/>
  <c r="M129" i="5"/>
  <c r="N129" i="5"/>
  <c r="M292" i="5"/>
  <c r="N292" i="5"/>
  <c r="M130" i="5"/>
  <c r="N130" i="5"/>
  <c r="M205" i="5"/>
  <c r="N205" i="5"/>
  <c r="M142" i="5"/>
  <c r="N142" i="5"/>
  <c r="M265" i="5"/>
  <c r="N265" i="5"/>
  <c r="M2" i="5"/>
  <c r="N2" i="5"/>
  <c r="M266" i="5"/>
  <c r="N266" i="5"/>
  <c r="M262" i="5"/>
  <c r="N262" i="5"/>
  <c r="M281" i="5"/>
  <c r="N281" i="5"/>
  <c r="M263" i="5"/>
  <c r="N263" i="5"/>
  <c r="M268" i="5"/>
  <c r="N268" i="5"/>
  <c r="M146" i="5"/>
  <c r="N146" i="5"/>
  <c r="M122" i="5"/>
  <c r="N122" i="5"/>
  <c r="M133" i="5"/>
  <c r="N133" i="5"/>
  <c r="M206" i="5"/>
  <c r="N206" i="5"/>
  <c r="M148" i="5"/>
  <c r="N148" i="5"/>
  <c r="M14" i="5"/>
  <c r="N14" i="5"/>
  <c r="M13" i="5"/>
  <c r="N13" i="5"/>
  <c r="M11" i="5"/>
  <c r="N11" i="5"/>
  <c r="M15" i="5"/>
  <c r="N15" i="5"/>
  <c r="M12" i="5"/>
  <c r="N12" i="5"/>
  <c r="G291" i="5"/>
  <c r="G292" i="5"/>
  <c r="G124" i="5"/>
  <c r="G278" i="5"/>
  <c r="G284" i="5"/>
  <c r="G123" i="5"/>
  <c r="G14" i="5"/>
  <c r="G119" i="5"/>
  <c r="G207" i="5"/>
  <c r="G120" i="5"/>
  <c r="G140" i="5"/>
  <c r="G266" i="5"/>
  <c r="G138" i="5"/>
  <c r="G202" i="5"/>
  <c r="G13" i="5"/>
  <c r="G141" i="5"/>
  <c r="G280" i="5"/>
  <c r="G146" i="5"/>
  <c r="G204" i="5"/>
  <c r="G11" i="5"/>
  <c r="G132" i="5"/>
  <c r="G134" i="5"/>
  <c r="G203" i="5"/>
  <c r="G15" i="5"/>
  <c r="G267" i="5"/>
  <c r="G264" i="5"/>
  <c r="G279" i="5"/>
  <c r="G282" i="5"/>
  <c r="G283" i="5"/>
  <c r="G131" i="5"/>
  <c r="G129" i="5"/>
  <c r="G12" i="5"/>
  <c r="G130" i="5"/>
  <c r="G139" i="5"/>
  <c r="G205" i="5"/>
  <c r="G142" i="5"/>
  <c r="G265" i="5"/>
  <c r="G2" i="5"/>
  <c r="G147" i="5"/>
  <c r="G262" i="5"/>
  <c r="G281" i="5"/>
  <c r="G263" i="5"/>
  <c r="G268" i="5"/>
  <c r="G121" i="5"/>
  <c r="G122" i="5"/>
  <c r="G133" i="5"/>
  <c r="G206" i="5"/>
  <c r="G148" i="5"/>
  <c r="F10" i="3"/>
  <c r="D34" i="3"/>
  <c r="B286" i="5"/>
  <c r="B294" i="5"/>
  <c r="B273" i="5"/>
  <c r="B257" i="5"/>
  <c r="B275" i="5"/>
  <c r="B259" i="5"/>
  <c r="B277" i="5"/>
  <c r="B261" i="5"/>
  <c r="B285" i="5"/>
  <c r="B276" i="5"/>
  <c r="B260" i="5"/>
  <c r="B269" i="5"/>
  <c r="B274" i="5"/>
  <c r="B258" i="5"/>
  <c r="B293" i="5"/>
  <c r="B35" i="5"/>
  <c r="B49" i="5"/>
  <c r="B103" i="5"/>
  <c r="B21" i="5"/>
  <c r="B62" i="5"/>
  <c r="B116" i="5"/>
  <c r="B191" i="5"/>
  <c r="B176" i="5"/>
  <c r="B161" i="5"/>
  <c r="B23" i="5"/>
  <c r="B64" i="5"/>
  <c r="B118" i="5"/>
  <c r="B219" i="5"/>
  <c r="B249" i="5"/>
  <c r="B234" i="5"/>
  <c r="B190" i="5"/>
  <c r="B175" i="5"/>
  <c r="B160" i="5"/>
  <c r="B187" i="5"/>
  <c r="B172" i="5"/>
  <c r="B157" i="5"/>
  <c r="B26" i="5"/>
  <c r="B67" i="5"/>
  <c r="B40" i="5"/>
  <c r="B108" i="5"/>
  <c r="B54" i="5"/>
  <c r="B9" i="5"/>
  <c r="B230" i="5"/>
  <c r="B215" i="5"/>
  <c r="B200" i="5"/>
  <c r="B185" i="5"/>
  <c r="B170" i="5"/>
  <c r="B155" i="5"/>
  <c r="B245" i="5"/>
  <c r="B24" i="5"/>
  <c r="B65" i="5"/>
  <c r="B218" i="5"/>
  <c r="B248" i="5"/>
  <c r="B233" i="5"/>
  <c r="B221" i="5"/>
  <c r="B251" i="5"/>
  <c r="B236" i="5"/>
  <c r="B61" i="5"/>
  <c r="B115" i="5"/>
  <c r="B47" i="5"/>
  <c r="B101" i="5"/>
  <c r="B231" i="5"/>
  <c r="B216" i="5"/>
  <c r="B246" i="5"/>
  <c r="B188" i="5"/>
  <c r="B173" i="5"/>
  <c r="B158" i="5"/>
  <c r="B52" i="5"/>
  <c r="B106" i="5"/>
  <c r="B38" i="5"/>
  <c r="B250" i="5"/>
  <c r="B220" i="5"/>
  <c r="B235" i="5"/>
  <c r="B110" i="5"/>
  <c r="B56" i="5"/>
  <c r="B42" i="5"/>
  <c r="B208" i="5"/>
  <c r="B193" i="5"/>
  <c r="B178" i="5"/>
  <c r="B163" i="5"/>
  <c r="B37" i="5"/>
  <c r="B105" i="5"/>
  <c r="B51" i="5"/>
  <c r="B237" i="5"/>
  <c r="B222" i="5"/>
  <c r="B252" i="5"/>
  <c r="B25" i="5"/>
  <c r="B66" i="5"/>
  <c r="B192" i="5"/>
  <c r="B177" i="5"/>
  <c r="B162" i="5"/>
  <c r="B22" i="5"/>
  <c r="B63" i="5"/>
  <c r="B117" i="5"/>
  <c r="M8" i="5"/>
  <c r="B229" i="5"/>
  <c r="B214" i="5"/>
  <c r="B199" i="5"/>
  <c r="B184" i="5"/>
  <c r="B169" i="5"/>
  <c r="B154" i="5"/>
  <c r="B244" i="5"/>
  <c r="B217" i="5"/>
  <c r="B232" i="5"/>
  <c r="B247" i="5"/>
  <c r="B242" i="5"/>
  <c r="B100" i="5"/>
  <c r="B114" i="5"/>
  <c r="B227" i="5"/>
  <c r="B6" i="5"/>
  <c r="B60" i="5"/>
  <c r="B212" i="5"/>
  <c r="B197" i="5"/>
  <c r="B182" i="5"/>
  <c r="B167" i="5"/>
  <c r="B152" i="5"/>
  <c r="B46" i="5"/>
  <c r="N46" i="5" s="1"/>
  <c r="B36" i="5"/>
  <c r="B50" i="5"/>
  <c r="B104" i="5"/>
  <c r="B174" i="5"/>
  <c r="B189" i="5"/>
  <c r="B159" i="5"/>
  <c r="B28" i="5"/>
  <c r="B69" i="5"/>
  <c r="B34" i="5"/>
  <c r="B48" i="5"/>
  <c r="B102" i="5"/>
  <c r="B53" i="5"/>
  <c r="B39" i="5"/>
  <c r="B107" i="5"/>
  <c r="B10" i="5"/>
  <c r="B201" i="5"/>
  <c r="B109" i="5"/>
  <c r="B55" i="5"/>
  <c r="B41" i="5"/>
  <c r="B186" i="5"/>
  <c r="B171" i="5"/>
  <c r="B156" i="5"/>
  <c r="B223" i="5"/>
  <c r="B238" i="5"/>
  <c r="B253" i="5"/>
  <c r="B27" i="5"/>
  <c r="B68" i="5"/>
  <c r="B19" i="5"/>
  <c r="B32" i="5"/>
  <c r="B33" i="5"/>
  <c r="B20" i="5"/>
  <c r="N699" i="6" l="1"/>
  <c r="N711" i="6"/>
  <c r="N723" i="6"/>
  <c r="N15" i="6"/>
  <c r="N27" i="6"/>
  <c r="N39" i="6"/>
  <c r="N51" i="6"/>
  <c r="N63" i="6"/>
  <c r="N75" i="6"/>
  <c r="N87" i="6"/>
  <c r="N99" i="6"/>
  <c r="N111" i="6"/>
  <c r="N123" i="6"/>
  <c r="N135" i="6"/>
  <c r="N147" i="6"/>
  <c r="N159" i="6"/>
  <c r="N171" i="6"/>
  <c r="N183" i="6"/>
  <c r="N195" i="6"/>
  <c r="N207" i="6"/>
  <c r="N219" i="6"/>
  <c r="N231" i="6"/>
  <c r="N243" i="6"/>
  <c r="N255" i="6"/>
  <c r="N267" i="6"/>
  <c r="N279" i="6"/>
  <c r="N291" i="6"/>
  <c r="N303" i="6"/>
  <c r="N315" i="6"/>
  <c r="N327" i="6"/>
  <c r="N339" i="6"/>
  <c r="N351" i="6"/>
  <c r="N363" i="6"/>
  <c r="N375" i="6"/>
  <c r="N387" i="6"/>
  <c r="N399" i="6"/>
  <c r="N411" i="6"/>
  <c r="N423" i="6"/>
  <c r="N435" i="6"/>
  <c r="N447" i="6"/>
  <c r="N459" i="6"/>
  <c r="N471" i="6"/>
  <c r="N483" i="6"/>
  <c r="N495" i="6"/>
  <c r="N507" i="6"/>
  <c r="N519" i="6"/>
  <c r="N531" i="6"/>
  <c r="N543" i="6"/>
  <c r="N555" i="6"/>
  <c r="N567" i="6"/>
  <c r="N579" i="6"/>
  <c r="N591" i="6"/>
  <c r="N603" i="6"/>
  <c r="N615" i="6"/>
  <c r="N627" i="6"/>
  <c r="N639" i="6"/>
  <c r="N651" i="6"/>
  <c r="N663" i="6"/>
  <c r="N675" i="6"/>
  <c r="N687" i="6"/>
  <c r="N674" i="6"/>
  <c r="N700" i="6"/>
  <c r="N712" i="6"/>
  <c r="N724" i="6"/>
  <c r="N4" i="6"/>
  <c r="N16" i="6"/>
  <c r="N28" i="6"/>
  <c r="N40" i="6"/>
  <c r="N52" i="6"/>
  <c r="N64" i="6"/>
  <c r="N76" i="6"/>
  <c r="N88" i="6"/>
  <c r="N100" i="6"/>
  <c r="N112" i="6"/>
  <c r="N124" i="6"/>
  <c r="N136" i="6"/>
  <c r="N148" i="6"/>
  <c r="N160" i="6"/>
  <c r="N172" i="6"/>
  <c r="N184" i="6"/>
  <c r="N196" i="6"/>
  <c r="N208" i="6"/>
  <c r="N220" i="6"/>
  <c r="N232" i="6"/>
  <c r="N244" i="6"/>
  <c r="N256" i="6"/>
  <c r="N268" i="6"/>
  <c r="N280" i="6"/>
  <c r="N292" i="6"/>
  <c r="N304" i="6"/>
  <c r="N316" i="6"/>
  <c r="N328" i="6"/>
  <c r="N340" i="6"/>
  <c r="N352" i="6"/>
  <c r="N364" i="6"/>
  <c r="N376" i="6"/>
  <c r="N388" i="6"/>
  <c r="N400" i="6"/>
  <c r="N412" i="6"/>
  <c r="N424" i="6"/>
  <c r="N436" i="6"/>
  <c r="N448" i="6"/>
  <c r="N460" i="6"/>
  <c r="N472" i="6"/>
  <c r="N484" i="6"/>
  <c r="N496" i="6"/>
  <c r="N508" i="6"/>
  <c r="N520" i="6"/>
  <c r="N532" i="6"/>
  <c r="N544" i="6"/>
  <c r="N556" i="6"/>
  <c r="N568" i="6"/>
  <c r="N580" i="6"/>
  <c r="N592" i="6"/>
  <c r="N604" i="6"/>
  <c r="N616" i="6"/>
  <c r="N628" i="6"/>
  <c r="N640" i="6"/>
  <c r="N652" i="6"/>
  <c r="N664" i="6"/>
  <c r="N676" i="6"/>
  <c r="N688" i="6"/>
  <c r="N662" i="6"/>
  <c r="N701" i="6"/>
  <c r="N713" i="6"/>
  <c r="N725" i="6"/>
  <c r="N5" i="6"/>
  <c r="N17" i="6"/>
  <c r="N29" i="6"/>
  <c r="N41" i="6"/>
  <c r="N53" i="6"/>
  <c r="N65" i="6"/>
  <c r="N77" i="6"/>
  <c r="N89" i="6"/>
  <c r="N101" i="6"/>
  <c r="N113" i="6"/>
  <c r="N125" i="6"/>
  <c r="N137" i="6"/>
  <c r="N149" i="6"/>
  <c r="N161" i="6"/>
  <c r="N173" i="6"/>
  <c r="N185" i="6"/>
  <c r="N197" i="6"/>
  <c r="N209" i="6"/>
  <c r="N221" i="6"/>
  <c r="N233" i="6"/>
  <c r="N245" i="6"/>
  <c r="N257" i="6"/>
  <c r="N269" i="6"/>
  <c r="N281" i="6"/>
  <c r="N293" i="6"/>
  <c r="N305" i="6"/>
  <c r="N317" i="6"/>
  <c r="N329" i="6"/>
  <c r="N341" i="6"/>
  <c r="N353" i="6"/>
  <c r="N365" i="6"/>
  <c r="N377" i="6"/>
  <c r="N389" i="6"/>
  <c r="N401" i="6"/>
  <c r="N413" i="6"/>
  <c r="N425" i="6"/>
  <c r="N437" i="6"/>
  <c r="N449" i="6"/>
  <c r="N461" i="6"/>
  <c r="N473" i="6"/>
  <c r="N485" i="6"/>
  <c r="N497" i="6"/>
  <c r="N509" i="6"/>
  <c r="N521" i="6"/>
  <c r="N533" i="6"/>
  <c r="N545" i="6"/>
  <c r="N557" i="6"/>
  <c r="N569" i="6"/>
  <c r="N581" i="6"/>
  <c r="N593" i="6"/>
  <c r="N605" i="6"/>
  <c r="N617" i="6"/>
  <c r="N629" i="6"/>
  <c r="N641" i="6"/>
  <c r="N653" i="6"/>
  <c r="N665" i="6"/>
  <c r="N677" i="6"/>
  <c r="N689" i="6"/>
  <c r="N374" i="6"/>
  <c r="N566" i="6"/>
  <c r="N686" i="6"/>
  <c r="N702" i="6"/>
  <c r="N714" i="6"/>
  <c r="N726" i="6"/>
  <c r="N6" i="6"/>
  <c r="N18" i="6"/>
  <c r="N30" i="6"/>
  <c r="N42" i="6"/>
  <c r="N54" i="6"/>
  <c r="N66" i="6"/>
  <c r="N78" i="6"/>
  <c r="N90" i="6"/>
  <c r="N102" i="6"/>
  <c r="N114" i="6"/>
  <c r="N126" i="6"/>
  <c r="N138" i="6"/>
  <c r="N150" i="6"/>
  <c r="N162" i="6"/>
  <c r="N174" i="6"/>
  <c r="N186" i="6"/>
  <c r="N198" i="6"/>
  <c r="N210" i="6"/>
  <c r="N222" i="6"/>
  <c r="N234" i="6"/>
  <c r="N246" i="6"/>
  <c r="N258" i="6"/>
  <c r="N270" i="6"/>
  <c r="N282" i="6"/>
  <c r="N294" i="6"/>
  <c r="N306" i="6"/>
  <c r="N318" i="6"/>
  <c r="N330" i="6"/>
  <c r="N342" i="6"/>
  <c r="N354" i="6"/>
  <c r="N366" i="6"/>
  <c r="N378" i="6"/>
  <c r="N390" i="6"/>
  <c r="N402" i="6"/>
  <c r="N414" i="6"/>
  <c r="N426" i="6"/>
  <c r="N438" i="6"/>
  <c r="N450" i="6"/>
  <c r="N462" i="6"/>
  <c r="N474" i="6"/>
  <c r="N486" i="6"/>
  <c r="N498" i="6"/>
  <c r="N510" i="6"/>
  <c r="N522" i="6"/>
  <c r="N534" i="6"/>
  <c r="N546" i="6"/>
  <c r="N558" i="6"/>
  <c r="N570" i="6"/>
  <c r="N582" i="6"/>
  <c r="N594" i="6"/>
  <c r="N606" i="6"/>
  <c r="N618" i="6"/>
  <c r="N630" i="6"/>
  <c r="N642" i="6"/>
  <c r="N654" i="6"/>
  <c r="N666" i="6"/>
  <c r="N678" i="6"/>
  <c r="N690" i="6"/>
  <c r="N62" i="6"/>
  <c r="N98" i="6"/>
  <c r="N170" i="6"/>
  <c r="N230" i="6"/>
  <c r="N290" i="6"/>
  <c r="N338" i="6"/>
  <c r="N434" i="6"/>
  <c r="N494" i="6"/>
  <c r="N554" i="6"/>
  <c r="N602" i="6"/>
  <c r="N703" i="6"/>
  <c r="N715" i="6"/>
  <c r="N727" i="6"/>
  <c r="N7" i="6"/>
  <c r="N19" i="6"/>
  <c r="N31" i="6"/>
  <c r="N43" i="6"/>
  <c r="N55" i="6"/>
  <c r="N67" i="6"/>
  <c r="N79" i="6"/>
  <c r="N91" i="6"/>
  <c r="N103" i="6"/>
  <c r="N115" i="6"/>
  <c r="N127" i="6"/>
  <c r="N139" i="6"/>
  <c r="N151" i="6"/>
  <c r="N163" i="6"/>
  <c r="N175" i="6"/>
  <c r="N187" i="6"/>
  <c r="N199" i="6"/>
  <c r="N211" i="6"/>
  <c r="N223" i="6"/>
  <c r="N235" i="6"/>
  <c r="N247" i="6"/>
  <c r="N259" i="6"/>
  <c r="N271" i="6"/>
  <c r="N283" i="6"/>
  <c r="N295" i="6"/>
  <c r="N307" i="6"/>
  <c r="N319" i="6"/>
  <c r="N331" i="6"/>
  <c r="N343" i="6"/>
  <c r="N355" i="6"/>
  <c r="N367" i="6"/>
  <c r="N379" i="6"/>
  <c r="N391" i="6"/>
  <c r="N403" i="6"/>
  <c r="N415" i="6"/>
  <c r="N427" i="6"/>
  <c r="N439" i="6"/>
  <c r="N451" i="6"/>
  <c r="N463" i="6"/>
  <c r="N475" i="6"/>
  <c r="N487" i="6"/>
  <c r="N499" i="6"/>
  <c r="N511" i="6"/>
  <c r="N523" i="6"/>
  <c r="N535" i="6"/>
  <c r="N547" i="6"/>
  <c r="N559" i="6"/>
  <c r="N571" i="6"/>
  <c r="N583" i="6"/>
  <c r="N595" i="6"/>
  <c r="N607" i="6"/>
  <c r="N619" i="6"/>
  <c r="N631" i="6"/>
  <c r="N643" i="6"/>
  <c r="N655" i="6"/>
  <c r="N667" i="6"/>
  <c r="N679" i="6"/>
  <c r="N691" i="6"/>
  <c r="N638" i="6"/>
  <c r="N704" i="6"/>
  <c r="N716" i="6"/>
  <c r="N728" i="6"/>
  <c r="N8" i="6"/>
  <c r="N20" i="6"/>
  <c r="N32" i="6"/>
  <c r="N44" i="6"/>
  <c r="N56" i="6"/>
  <c r="N68" i="6"/>
  <c r="N80" i="6"/>
  <c r="N92" i="6"/>
  <c r="N104" i="6"/>
  <c r="N116" i="6"/>
  <c r="N128" i="6"/>
  <c r="N140" i="6"/>
  <c r="N152" i="6"/>
  <c r="N164" i="6"/>
  <c r="N176" i="6"/>
  <c r="N188" i="6"/>
  <c r="N200" i="6"/>
  <c r="N212" i="6"/>
  <c r="N224" i="6"/>
  <c r="N236" i="6"/>
  <c r="N248" i="6"/>
  <c r="N260" i="6"/>
  <c r="N272" i="6"/>
  <c r="N284" i="6"/>
  <c r="N296" i="6"/>
  <c r="N308" i="6"/>
  <c r="N320" i="6"/>
  <c r="N332" i="6"/>
  <c r="N344" i="6"/>
  <c r="N356" i="6"/>
  <c r="N368" i="6"/>
  <c r="N380" i="6"/>
  <c r="N392" i="6"/>
  <c r="N404" i="6"/>
  <c r="N416" i="6"/>
  <c r="N428" i="6"/>
  <c r="N440" i="6"/>
  <c r="N452" i="6"/>
  <c r="N464" i="6"/>
  <c r="N476" i="6"/>
  <c r="N488" i="6"/>
  <c r="N500" i="6"/>
  <c r="N512" i="6"/>
  <c r="N524" i="6"/>
  <c r="N536" i="6"/>
  <c r="N548" i="6"/>
  <c r="N560" i="6"/>
  <c r="N572" i="6"/>
  <c r="N584" i="6"/>
  <c r="N596" i="6"/>
  <c r="N608" i="6"/>
  <c r="N620" i="6"/>
  <c r="N632" i="6"/>
  <c r="N644" i="6"/>
  <c r="N656" i="6"/>
  <c r="N668" i="6"/>
  <c r="N680" i="6"/>
  <c r="N692" i="6"/>
  <c r="N650" i="6"/>
  <c r="N705" i="6"/>
  <c r="N717" i="6"/>
  <c r="N729" i="6"/>
  <c r="N9" i="6"/>
  <c r="N21" i="6"/>
  <c r="N33" i="6"/>
  <c r="N45" i="6"/>
  <c r="N57" i="6"/>
  <c r="N69" i="6"/>
  <c r="N81" i="6"/>
  <c r="N93" i="6"/>
  <c r="N105" i="6"/>
  <c r="N117" i="6"/>
  <c r="N129" i="6"/>
  <c r="N141" i="6"/>
  <c r="N153" i="6"/>
  <c r="N165" i="6"/>
  <c r="N177" i="6"/>
  <c r="N189" i="6"/>
  <c r="N201" i="6"/>
  <c r="N213" i="6"/>
  <c r="N225" i="6"/>
  <c r="N237" i="6"/>
  <c r="N249" i="6"/>
  <c r="N261" i="6"/>
  <c r="N273" i="6"/>
  <c r="N285" i="6"/>
  <c r="N297" i="6"/>
  <c r="N309" i="6"/>
  <c r="N321" i="6"/>
  <c r="N333" i="6"/>
  <c r="N345" i="6"/>
  <c r="N357" i="6"/>
  <c r="N369" i="6"/>
  <c r="N381" i="6"/>
  <c r="N393" i="6"/>
  <c r="N405" i="6"/>
  <c r="N417" i="6"/>
  <c r="N429" i="6"/>
  <c r="N441" i="6"/>
  <c r="N453" i="6"/>
  <c r="N465" i="6"/>
  <c r="N477" i="6"/>
  <c r="N489" i="6"/>
  <c r="N501" i="6"/>
  <c r="N513" i="6"/>
  <c r="N525" i="6"/>
  <c r="N537" i="6"/>
  <c r="N549" i="6"/>
  <c r="N561" i="6"/>
  <c r="N573" i="6"/>
  <c r="N585" i="6"/>
  <c r="N597" i="6"/>
  <c r="N609" i="6"/>
  <c r="N621" i="6"/>
  <c r="N633" i="6"/>
  <c r="N645" i="6"/>
  <c r="N657" i="6"/>
  <c r="N669" i="6"/>
  <c r="N681" i="6"/>
  <c r="N693" i="6"/>
  <c r="N38" i="6"/>
  <c r="N86" i="6"/>
  <c r="N134" i="6"/>
  <c r="N194" i="6"/>
  <c r="N254" i="6"/>
  <c r="N326" i="6"/>
  <c r="N386" i="6"/>
  <c r="N446" i="6"/>
  <c r="N506" i="6"/>
  <c r="N578" i="6"/>
  <c r="N698" i="6"/>
  <c r="N706" i="6"/>
  <c r="N718" i="6"/>
  <c r="N730" i="6"/>
  <c r="N10" i="6"/>
  <c r="N22" i="6"/>
  <c r="N34" i="6"/>
  <c r="N46" i="6"/>
  <c r="N58" i="6"/>
  <c r="N70" i="6"/>
  <c r="N82" i="6"/>
  <c r="N94" i="6"/>
  <c r="N106" i="6"/>
  <c r="N118" i="6"/>
  <c r="N130" i="6"/>
  <c r="N142" i="6"/>
  <c r="N154" i="6"/>
  <c r="N166" i="6"/>
  <c r="N178" i="6"/>
  <c r="N190" i="6"/>
  <c r="N202" i="6"/>
  <c r="N214" i="6"/>
  <c r="N226" i="6"/>
  <c r="N238" i="6"/>
  <c r="N250" i="6"/>
  <c r="N262" i="6"/>
  <c r="N274" i="6"/>
  <c r="N286" i="6"/>
  <c r="N298" i="6"/>
  <c r="N310" i="6"/>
  <c r="N322" i="6"/>
  <c r="N334" i="6"/>
  <c r="N346" i="6"/>
  <c r="N358" i="6"/>
  <c r="N370" i="6"/>
  <c r="N382" i="6"/>
  <c r="N394" i="6"/>
  <c r="N406" i="6"/>
  <c r="N418" i="6"/>
  <c r="N430" i="6"/>
  <c r="N442" i="6"/>
  <c r="N454" i="6"/>
  <c r="N466" i="6"/>
  <c r="N478" i="6"/>
  <c r="N490" i="6"/>
  <c r="N502" i="6"/>
  <c r="N514" i="6"/>
  <c r="N526" i="6"/>
  <c r="N538" i="6"/>
  <c r="N550" i="6"/>
  <c r="N562" i="6"/>
  <c r="N574" i="6"/>
  <c r="N586" i="6"/>
  <c r="N598" i="6"/>
  <c r="N610" i="6"/>
  <c r="N622" i="6"/>
  <c r="N634" i="6"/>
  <c r="N646" i="6"/>
  <c r="N658" i="6"/>
  <c r="N670" i="6"/>
  <c r="N682" i="6"/>
  <c r="N694" i="6"/>
  <c r="N50" i="6"/>
  <c r="N110" i="6"/>
  <c r="N158" i="6"/>
  <c r="N218" i="6"/>
  <c r="N278" i="6"/>
  <c r="N350" i="6"/>
  <c r="N422" i="6"/>
  <c r="N482" i="6"/>
  <c r="N530" i="6"/>
  <c r="N614" i="6"/>
  <c r="N707" i="6"/>
  <c r="N719" i="6"/>
  <c r="N11" i="6"/>
  <c r="N23" i="6"/>
  <c r="N35" i="6"/>
  <c r="N47" i="6"/>
  <c r="N59" i="6"/>
  <c r="N71" i="6"/>
  <c r="N83" i="6"/>
  <c r="N95" i="6"/>
  <c r="N107" i="6"/>
  <c r="N119" i="6"/>
  <c r="N131" i="6"/>
  <c r="N143" i="6"/>
  <c r="N155" i="6"/>
  <c r="N167" i="6"/>
  <c r="N179" i="6"/>
  <c r="N191" i="6"/>
  <c r="N203" i="6"/>
  <c r="N215" i="6"/>
  <c r="N227" i="6"/>
  <c r="N239" i="6"/>
  <c r="N251" i="6"/>
  <c r="N263" i="6"/>
  <c r="N275" i="6"/>
  <c r="N287" i="6"/>
  <c r="N299" i="6"/>
  <c r="N311" i="6"/>
  <c r="N323" i="6"/>
  <c r="N335" i="6"/>
  <c r="N347" i="6"/>
  <c r="N359" i="6"/>
  <c r="N371" i="6"/>
  <c r="N383" i="6"/>
  <c r="N395" i="6"/>
  <c r="N407" i="6"/>
  <c r="N419" i="6"/>
  <c r="N431" i="6"/>
  <c r="N443" i="6"/>
  <c r="N455" i="6"/>
  <c r="N467" i="6"/>
  <c r="N479" i="6"/>
  <c r="N491" i="6"/>
  <c r="N503" i="6"/>
  <c r="N515" i="6"/>
  <c r="N527" i="6"/>
  <c r="N539" i="6"/>
  <c r="N551" i="6"/>
  <c r="N563" i="6"/>
  <c r="N575" i="6"/>
  <c r="N587" i="6"/>
  <c r="N599" i="6"/>
  <c r="N611" i="6"/>
  <c r="N623" i="6"/>
  <c r="N635" i="6"/>
  <c r="N647" i="6"/>
  <c r="N659" i="6"/>
  <c r="N671" i="6"/>
  <c r="N683" i="6"/>
  <c r="N695" i="6"/>
  <c r="N26" i="6"/>
  <c r="N122" i="6"/>
  <c r="N182" i="6"/>
  <c r="N242" i="6"/>
  <c r="N302" i="6"/>
  <c r="N362" i="6"/>
  <c r="N410" i="6"/>
  <c r="N470" i="6"/>
  <c r="N542" i="6"/>
  <c r="N626" i="6"/>
  <c r="N708" i="6"/>
  <c r="N720" i="6"/>
  <c r="N12" i="6"/>
  <c r="N24" i="6"/>
  <c r="N36" i="6"/>
  <c r="N48" i="6"/>
  <c r="N60" i="6"/>
  <c r="N72" i="6"/>
  <c r="N84" i="6"/>
  <c r="N96" i="6"/>
  <c r="N108" i="6"/>
  <c r="N120" i="6"/>
  <c r="N132" i="6"/>
  <c r="N144" i="6"/>
  <c r="N156" i="6"/>
  <c r="N168" i="6"/>
  <c r="N180" i="6"/>
  <c r="N192" i="6"/>
  <c r="N204" i="6"/>
  <c r="N216" i="6"/>
  <c r="N228" i="6"/>
  <c r="N240" i="6"/>
  <c r="N252" i="6"/>
  <c r="N264" i="6"/>
  <c r="N276" i="6"/>
  <c r="N288" i="6"/>
  <c r="N300" i="6"/>
  <c r="N312" i="6"/>
  <c r="N324" i="6"/>
  <c r="N336" i="6"/>
  <c r="N348" i="6"/>
  <c r="N360" i="6"/>
  <c r="N372" i="6"/>
  <c r="N384" i="6"/>
  <c r="N396" i="6"/>
  <c r="N408" i="6"/>
  <c r="N420" i="6"/>
  <c r="N432" i="6"/>
  <c r="N444" i="6"/>
  <c r="N456" i="6"/>
  <c r="N468" i="6"/>
  <c r="N480" i="6"/>
  <c r="N492" i="6"/>
  <c r="N504" i="6"/>
  <c r="N516" i="6"/>
  <c r="N528" i="6"/>
  <c r="N540" i="6"/>
  <c r="N552" i="6"/>
  <c r="N564" i="6"/>
  <c r="N576" i="6"/>
  <c r="N588" i="6"/>
  <c r="N600" i="6"/>
  <c r="N612" i="6"/>
  <c r="N624" i="6"/>
  <c r="N636" i="6"/>
  <c r="N648" i="6"/>
  <c r="N660" i="6"/>
  <c r="N672" i="6"/>
  <c r="N684" i="6"/>
  <c r="N696" i="6"/>
  <c r="N14" i="6"/>
  <c r="N74" i="6"/>
  <c r="N146" i="6"/>
  <c r="N206" i="6"/>
  <c r="N266" i="6"/>
  <c r="N314" i="6"/>
  <c r="N398" i="6"/>
  <c r="N458" i="6"/>
  <c r="N518" i="6"/>
  <c r="N590" i="6"/>
  <c r="N709" i="6"/>
  <c r="N721" i="6"/>
  <c r="N13" i="6"/>
  <c r="N25" i="6"/>
  <c r="N37" i="6"/>
  <c r="N49" i="6"/>
  <c r="N61" i="6"/>
  <c r="N73" i="6"/>
  <c r="N85" i="6"/>
  <c r="N97" i="6"/>
  <c r="N109" i="6"/>
  <c r="N121" i="6"/>
  <c r="N133" i="6"/>
  <c r="N145" i="6"/>
  <c r="N157" i="6"/>
  <c r="N169" i="6"/>
  <c r="N181" i="6"/>
  <c r="N193" i="6"/>
  <c r="N205" i="6"/>
  <c r="N217" i="6"/>
  <c r="N229" i="6"/>
  <c r="N241" i="6"/>
  <c r="N253" i="6"/>
  <c r="N265" i="6"/>
  <c r="N277" i="6"/>
  <c r="N289" i="6"/>
  <c r="N301" i="6"/>
  <c r="N313" i="6"/>
  <c r="N325" i="6"/>
  <c r="N337" i="6"/>
  <c r="N349" i="6"/>
  <c r="N361" i="6"/>
  <c r="N373" i="6"/>
  <c r="N385" i="6"/>
  <c r="N397" i="6"/>
  <c r="N409" i="6"/>
  <c r="N421" i="6"/>
  <c r="N433" i="6"/>
  <c r="N445" i="6"/>
  <c r="N457" i="6"/>
  <c r="N469" i="6"/>
  <c r="N481" i="6"/>
  <c r="N493" i="6"/>
  <c r="N505" i="6"/>
  <c r="N517" i="6"/>
  <c r="N529" i="6"/>
  <c r="N541" i="6"/>
  <c r="N553" i="6"/>
  <c r="N565" i="6"/>
  <c r="N577" i="6"/>
  <c r="N589" i="6"/>
  <c r="N601" i="6"/>
  <c r="N613" i="6"/>
  <c r="N625" i="6"/>
  <c r="N637" i="6"/>
  <c r="N649" i="6"/>
  <c r="N661" i="6"/>
  <c r="N673" i="6"/>
  <c r="N685" i="6"/>
  <c r="N697" i="6"/>
  <c r="N722" i="6"/>
  <c r="N710" i="6"/>
  <c r="M253" i="5"/>
  <c r="N253" i="5"/>
  <c r="M117" i="5"/>
  <c r="N117" i="5"/>
  <c r="M105" i="5"/>
  <c r="N105" i="5"/>
  <c r="M185" i="5"/>
  <c r="N185" i="5"/>
  <c r="M187" i="5"/>
  <c r="N187" i="5"/>
  <c r="M191" i="5"/>
  <c r="N191" i="5"/>
  <c r="M276" i="5"/>
  <c r="N276" i="5"/>
  <c r="M160" i="5"/>
  <c r="N160" i="5"/>
  <c r="M251" i="5"/>
  <c r="N251" i="5"/>
  <c r="M215" i="5"/>
  <c r="N215" i="5"/>
  <c r="M175" i="5"/>
  <c r="N175" i="5"/>
  <c r="M62" i="5"/>
  <c r="N62" i="5"/>
  <c r="M261" i="5"/>
  <c r="N261" i="5"/>
  <c r="M238" i="5"/>
  <c r="N238" i="5"/>
  <c r="M200" i="5"/>
  <c r="N200" i="5"/>
  <c r="M163" i="5"/>
  <c r="N163" i="5"/>
  <c r="M156" i="5"/>
  <c r="N156" i="5"/>
  <c r="M167" i="5"/>
  <c r="N167" i="5"/>
  <c r="M217" i="5"/>
  <c r="N217" i="5"/>
  <c r="M162" i="5"/>
  <c r="N162" i="5"/>
  <c r="M178" i="5"/>
  <c r="N178" i="5"/>
  <c r="M158" i="5"/>
  <c r="N158" i="5"/>
  <c r="M221" i="5"/>
  <c r="N221" i="5"/>
  <c r="M230" i="5"/>
  <c r="N230" i="5"/>
  <c r="M190" i="5"/>
  <c r="N190" i="5"/>
  <c r="M277" i="5"/>
  <c r="N277" i="5"/>
  <c r="M242" i="5"/>
  <c r="N242" i="5"/>
  <c r="M63" i="5"/>
  <c r="N63" i="5"/>
  <c r="M177" i="5"/>
  <c r="N177" i="5"/>
  <c r="M173" i="5"/>
  <c r="N173" i="5"/>
  <c r="M234" i="5"/>
  <c r="N234" i="5"/>
  <c r="M259" i="5"/>
  <c r="N259" i="5"/>
  <c r="M247" i="5"/>
  <c r="N247" i="5"/>
  <c r="M171" i="5"/>
  <c r="N171" i="5"/>
  <c r="M182" i="5"/>
  <c r="N182" i="5"/>
  <c r="M244" i="5"/>
  <c r="N244" i="5"/>
  <c r="M193" i="5"/>
  <c r="N193" i="5"/>
  <c r="M233" i="5"/>
  <c r="N233" i="5"/>
  <c r="M103" i="5"/>
  <c r="N103" i="5"/>
  <c r="M186" i="5"/>
  <c r="N186" i="5"/>
  <c r="M69" i="5"/>
  <c r="N69" i="5"/>
  <c r="M197" i="5"/>
  <c r="N197" i="5"/>
  <c r="M154" i="5"/>
  <c r="N154" i="5"/>
  <c r="M192" i="5"/>
  <c r="N192" i="5"/>
  <c r="M208" i="5"/>
  <c r="N208" i="5"/>
  <c r="M188" i="5"/>
  <c r="N188" i="5"/>
  <c r="M248" i="5"/>
  <c r="N248" i="5"/>
  <c r="M249" i="5"/>
  <c r="N249" i="5"/>
  <c r="M275" i="5"/>
  <c r="N275" i="5"/>
  <c r="M116" i="5"/>
  <c r="N116" i="5"/>
  <c r="M232" i="5"/>
  <c r="N232" i="5"/>
  <c r="M169" i="5"/>
  <c r="N169" i="5"/>
  <c r="M66" i="5"/>
  <c r="N66" i="5"/>
  <c r="M246" i="5"/>
  <c r="N246" i="5"/>
  <c r="M108" i="5"/>
  <c r="N108" i="5"/>
  <c r="M219" i="5"/>
  <c r="N219" i="5"/>
  <c r="M257" i="5"/>
  <c r="N257" i="5"/>
  <c r="M212" i="5"/>
  <c r="N212" i="5"/>
  <c r="M218" i="5"/>
  <c r="N218" i="5"/>
  <c r="M159" i="5"/>
  <c r="N159" i="5"/>
  <c r="M184" i="5"/>
  <c r="N184" i="5"/>
  <c r="M216" i="5"/>
  <c r="N216" i="5"/>
  <c r="M65" i="5"/>
  <c r="N65" i="5"/>
  <c r="M118" i="5"/>
  <c r="N118" i="5"/>
  <c r="M293" i="5"/>
  <c r="N293" i="5"/>
  <c r="M273" i="5"/>
  <c r="N273" i="5"/>
  <c r="M223" i="5"/>
  <c r="N223" i="5"/>
  <c r="M189" i="5"/>
  <c r="N189" i="5"/>
  <c r="M252" i="5"/>
  <c r="N252" i="5"/>
  <c r="M231" i="5"/>
  <c r="N231" i="5"/>
  <c r="M67" i="5"/>
  <c r="N67" i="5"/>
  <c r="M258" i="5"/>
  <c r="N258" i="5"/>
  <c r="M294" i="5"/>
  <c r="N294" i="5"/>
  <c r="M236" i="5"/>
  <c r="N236" i="5"/>
  <c r="M109" i="5"/>
  <c r="N109" i="5"/>
  <c r="M199" i="5"/>
  <c r="N199" i="5"/>
  <c r="M110" i="5"/>
  <c r="N110" i="5"/>
  <c r="M64" i="5"/>
  <c r="N64" i="5"/>
  <c r="M201" i="5"/>
  <c r="N201" i="5"/>
  <c r="M174" i="5"/>
  <c r="N174" i="5"/>
  <c r="M227" i="5"/>
  <c r="N227" i="5"/>
  <c r="M214" i="5"/>
  <c r="N214" i="5"/>
  <c r="M222" i="5"/>
  <c r="N222" i="5"/>
  <c r="M235" i="5"/>
  <c r="N235" i="5"/>
  <c r="M101" i="5"/>
  <c r="N101" i="5"/>
  <c r="M245" i="5"/>
  <c r="N245" i="5"/>
  <c r="M274" i="5"/>
  <c r="N274" i="5"/>
  <c r="M286" i="5"/>
  <c r="N286" i="5"/>
  <c r="M285" i="5"/>
  <c r="N285" i="5"/>
  <c r="M102" i="5"/>
  <c r="N102" i="5"/>
  <c r="M104" i="5"/>
  <c r="N104" i="5"/>
  <c r="M237" i="5"/>
  <c r="N237" i="5"/>
  <c r="M157" i="5"/>
  <c r="N157" i="5"/>
  <c r="M269" i="5"/>
  <c r="N269" i="5"/>
  <c r="M106" i="5"/>
  <c r="N106" i="5"/>
  <c r="M152" i="5"/>
  <c r="N152" i="5"/>
  <c r="M68" i="5"/>
  <c r="N68" i="5"/>
  <c r="M114" i="5"/>
  <c r="N114" i="5"/>
  <c r="M229" i="5"/>
  <c r="N229" i="5"/>
  <c r="M220" i="5"/>
  <c r="N220" i="5"/>
  <c r="M155" i="5"/>
  <c r="N155" i="5"/>
  <c r="M161" i="5"/>
  <c r="N161" i="5"/>
  <c r="M107" i="5"/>
  <c r="N107" i="5"/>
  <c r="M100" i="5"/>
  <c r="N100" i="5"/>
  <c r="M250" i="5"/>
  <c r="N250" i="5"/>
  <c r="M115" i="5"/>
  <c r="N115" i="5"/>
  <c r="M170" i="5"/>
  <c r="N170" i="5"/>
  <c r="M172" i="5"/>
  <c r="N172" i="5"/>
  <c r="M176" i="5"/>
  <c r="N176" i="5"/>
  <c r="M260" i="5"/>
  <c r="N260" i="5"/>
  <c r="M39" i="5"/>
  <c r="N39" i="5"/>
  <c r="M38" i="5"/>
  <c r="N38" i="5"/>
  <c r="M37" i="5"/>
  <c r="N37" i="5"/>
  <c r="M51" i="5"/>
  <c r="N51" i="5"/>
  <c r="M22" i="5"/>
  <c r="N22" i="5"/>
  <c r="M50" i="5"/>
  <c r="N50" i="5"/>
  <c r="M53" i="5"/>
  <c r="N53" i="5"/>
  <c r="M52" i="5"/>
  <c r="N52" i="5"/>
  <c r="M48" i="5"/>
  <c r="N48" i="5"/>
  <c r="M21" i="5"/>
  <c r="N21" i="5"/>
  <c r="M47" i="5"/>
  <c r="N47" i="5"/>
  <c r="M36" i="5"/>
  <c r="N36" i="5"/>
  <c r="M34" i="5"/>
  <c r="N34" i="5"/>
  <c r="M9" i="5"/>
  <c r="N9" i="5"/>
  <c r="M27" i="5"/>
  <c r="N27" i="5"/>
  <c r="M61" i="5"/>
  <c r="N61" i="5"/>
  <c r="M54" i="5"/>
  <c r="N54" i="5"/>
  <c r="M49" i="5"/>
  <c r="N49" i="5"/>
  <c r="M20" i="5"/>
  <c r="N20" i="5"/>
  <c r="M42" i="5"/>
  <c r="N42" i="5"/>
  <c r="M35" i="5"/>
  <c r="N35" i="5"/>
  <c r="M41" i="5"/>
  <c r="N41" i="5"/>
  <c r="M56" i="5"/>
  <c r="N56" i="5"/>
  <c r="M40" i="5"/>
  <c r="N40" i="5"/>
  <c r="M10" i="5"/>
  <c r="N10" i="5"/>
  <c r="M28" i="5"/>
  <c r="N28" i="5"/>
  <c r="M33" i="5"/>
  <c r="N33" i="5"/>
  <c r="M25" i="5"/>
  <c r="N25" i="5"/>
  <c r="M6" i="5"/>
  <c r="N6" i="5"/>
  <c r="M24" i="5"/>
  <c r="N24" i="5"/>
  <c r="M55" i="5"/>
  <c r="N55" i="5"/>
  <c r="M60" i="5"/>
  <c r="N60" i="5"/>
  <c r="M32" i="5"/>
  <c r="N32" i="5"/>
  <c r="M19" i="5"/>
  <c r="N19" i="5"/>
  <c r="M26" i="5"/>
  <c r="N26" i="5"/>
  <c r="M23" i="5"/>
  <c r="N23" i="5"/>
  <c r="M46" i="5"/>
  <c r="G293" i="5"/>
  <c r="G242" i="5"/>
  <c r="G37" i="5"/>
  <c r="G102" i="5"/>
  <c r="G152" i="5"/>
  <c r="G232" i="5"/>
  <c r="G22" i="5"/>
  <c r="G163" i="5"/>
  <c r="G52" i="5"/>
  <c r="G251" i="5"/>
  <c r="G215" i="5"/>
  <c r="G175" i="5"/>
  <c r="G62" i="5"/>
  <c r="G261" i="5"/>
  <c r="G38" i="5"/>
  <c r="G247" i="5"/>
  <c r="G48" i="5"/>
  <c r="G167" i="5"/>
  <c r="G217" i="5"/>
  <c r="G162" i="5"/>
  <c r="G178" i="5"/>
  <c r="G158" i="5"/>
  <c r="G221" i="5"/>
  <c r="G230" i="5"/>
  <c r="G190" i="5"/>
  <c r="G21" i="5"/>
  <c r="G277" i="5"/>
  <c r="G105" i="5"/>
  <c r="G160" i="5"/>
  <c r="G156" i="5"/>
  <c r="G171" i="5"/>
  <c r="G34" i="5"/>
  <c r="G182" i="5"/>
  <c r="G244" i="5"/>
  <c r="G177" i="5"/>
  <c r="G193" i="5"/>
  <c r="G173" i="5"/>
  <c r="G233" i="5"/>
  <c r="G9" i="5"/>
  <c r="G234" i="5"/>
  <c r="G103" i="5"/>
  <c r="G259" i="5"/>
  <c r="G253" i="5"/>
  <c r="G61" i="5"/>
  <c r="G46" i="5"/>
  <c r="G116" i="5"/>
  <c r="G186" i="5"/>
  <c r="G69" i="5"/>
  <c r="G197" i="5"/>
  <c r="G154" i="5"/>
  <c r="G192" i="5"/>
  <c r="G208" i="5"/>
  <c r="G188" i="5"/>
  <c r="G248" i="5"/>
  <c r="G54" i="5"/>
  <c r="G249" i="5"/>
  <c r="G49" i="5"/>
  <c r="G275" i="5"/>
  <c r="G39" i="5"/>
  <c r="G185" i="5"/>
  <c r="G106" i="5"/>
  <c r="G41" i="5"/>
  <c r="G28" i="5"/>
  <c r="G212" i="5"/>
  <c r="G169" i="5"/>
  <c r="G66" i="5"/>
  <c r="G42" i="5"/>
  <c r="G246" i="5"/>
  <c r="G218" i="5"/>
  <c r="G108" i="5"/>
  <c r="G219" i="5"/>
  <c r="G35" i="5"/>
  <c r="G257" i="5"/>
  <c r="G36" i="5"/>
  <c r="G276" i="5"/>
  <c r="G285" i="5"/>
  <c r="G33" i="5"/>
  <c r="G159" i="5"/>
  <c r="G60" i="5"/>
  <c r="G184" i="5"/>
  <c r="G25" i="5"/>
  <c r="G56" i="5"/>
  <c r="G216" i="5"/>
  <c r="G65" i="5"/>
  <c r="G40" i="5"/>
  <c r="G118" i="5"/>
  <c r="G273" i="5"/>
  <c r="G117" i="5"/>
  <c r="G223" i="5"/>
  <c r="G189" i="5"/>
  <c r="G199" i="5"/>
  <c r="G252" i="5"/>
  <c r="G110" i="5"/>
  <c r="G231" i="5"/>
  <c r="G24" i="5"/>
  <c r="G67" i="5"/>
  <c r="G64" i="5"/>
  <c r="G258" i="5"/>
  <c r="G191" i="5"/>
  <c r="G236" i="5"/>
  <c r="G109" i="5"/>
  <c r="G6" i="5"/>
  <c r="G19" i="5"/>
  <c r="G201" i="5"/>
  <c r="G174" i="5"/>
  <c r="G227" i="5"/>
  <c r="G214" i="5"/>
  <c r="G222" i="5"/>
  <c r="G235" i="5"/>
  <c r="G101" i="5"/>
  <c r="G245" i="5"/>
  <c r="G26" i="5"/>
  <c r="G23" i="5"/>
  <c r="G274" i="5"/>
  <c r="G286" i="5"/>
  <c r="G238" i="5"/>
  <c r="G63" i="5"/>
  <c r="G55" i="5"/>
  <c r="G32" i="5"/>
  <c r="G104" i="5"/>
  <c r="G229" i="5"/>
  <c r="G237" i="5"/>
  <c r="G220" i="5"/>
  <c r="G47" i="5"/>
  <c r="G155" i="5"/>
  <c r="G157" i="5"/>
  <c r="G161" i="5"/>
  <c r="G269" i="5"/>
  <c r="G187" i="5"/>
  <c r="G53" i="5"/>
  <c r="G200" i="5"/>
  <c r="G20" i="5"/>
  <c r="G68" i="5"/>
  <c r="G10" i="5"/>
  <c r="G114" i="5"/>
  <c r="G27" i="5"/>
  <c r="G107" i="5"/>
  <c r="G50" i="5"/>
  <c r="G100" i="5"/>
  <c r="G8" i="5"/>
  <c r="G51" i="5"/>
  <c r="G250" i="5"/>
  <c r="G115" i="5"/>
  <c r="G170" i="5"/>
  <c r="G172" i="5"/>
  <c r="G176" i="5"/>
  <c r="G260" i="5"/>
  <c r="G294" i="5"/>
  <c r="F11" i="3"/>
  <c r="K10" i="3"/>
  <c r="D33" i="3"/>
  <c r="N3" i="6" l="1"/>
  <c r="F12" i="3"/>
  <c r="K11" i="3"/>
  <c r="K8" i="3"/>
  <c r="F13" i="3" l="1"/>
  <c r="K12" i="3"/>
  <c r="K9" i="3"/>
  <c r="F14" i="3" l="1"/>
  <c r="K13" i="3"/>
  <c r="F15" i="3" l="1"/>
  <c r="K14" i="3"/>
  <c r="F16" i="3" l="1"/>
  <c r="K15" i="3"/>
  <c r="F17" i="3" l="1"/>
  <c r="K16" i="3"/>
  <c r="F18" i="3" l="1"/>
  <c r="K17" i="3"/>
  <c r="F19" i="3" l="1"/>
  <c r="K18" i="3"/>
  <c r="K19" i="3" l="1"/>
  <c r="F20" i="3"/>
  <c r="F21" i="3" l="1"/>
  <c r="K20" i="3"/>
  <c r="F22" i="3" l="1"/>
  <c r="K21" i="3"/>
  <c r="F23" i="3" l="1"/>
  <c r="K22" i="3"/>
  <c r="F24" i="3" l="1"/>
  <c r="K23" i="3"/>
  <c r="F25" i="3" l="1"/>
  <c r="K24" i="3"/>
  <c r="F26" i="3" l="1"/>
  <c r="K25" i="3"/>
  <c r="F27" i="3" l="1"/>
  <c r="K26" i="3"/>
  <c r="F28" i="3" l="1"/>
  <c r="K27" i="3"/>
  <c r="K28" i="3" l="1"/>
  <c r="F29" i="3"/>
  <c r="F30" i="3" l="1"/>
  <c r="K29" i="3"/>
  <c r="F31" i="3" l="1"/>
  <c r="K30" i="3"/>
  <c r="F32" i="3" l="1"/>
  <c r="K31" i="3"/>
  <c r="K32" i="3" l="1"/>
  <c r="F33" i="3"/>
  <c r="F34" i="3" l="1"/>
  <c r="K33" i="3"/>
  <c r="F35" i="3" l="1"/>
  <c r="K34" i="3"/>
  <c r="K35" i="3" l="1"/>
  <c r="F36" i="3"/>
  <c r="K36" i="3" l="1"/>
  <c r="F37" i="3"/>
  <c r="F38"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<sst xmlns="http://schemas.openxmlformats.org/spreadsheetml/2006/main" count="13106" uniqueCount="4164">
  <si>
    <t>start</t>
  </si>
  <si>
    <t>groundVehicles</t>
  </si>
  <si>
    <t>deprecated</t>
  </si>
  <si>
    <t>otherParts</t>
  </si>
  <si>
    <t>basicRocketry</t>
  </si>
  <si>
    <t>basicCryoRocketry</t>
  </si>
  <si>
    <t>earlyFlight</t>
  </si>
  <si>
    <t>engineering101</t>
  </si>
  <si>
    <t>basicFlightControl</t>
  </si>
  <si>
    <t>tinyBoosters</t>
  </si>
  <si>
    <t>generalCryoRocketry</t>
  </si>
  <si>
    <t>generalRocketry</t>
  </si>
  <si>
    <t>earlyFuelSystems</t>
  </si>
  <si>
    <t>basicConstruction</t>
  </si>
  <si>
    <t>stability</t>
  </si>
  <si>
    <t>survivability</t>
  </si>
  <si>
    <t>science201</t>
  </si>
  <si>
    <t>serviceModules</t>
  </si>
  <si>
    <t>flightControl</t>
  </si>
  <si>
    <t>smallBoosters</t>
  </si>
  <si>
    <t>advancedCryoRocketry</t>
  </si>
  <si>
    <t>advRocketry</t>
  </si>
  <si>
    <t>basicFuelSystems</t>
  </si>
  <si>
    <t>fuelLines</t>
  </si>
  <si>
    <t>decoupling</t>
  </si>
  <si>
    <t>generalConstruction</t>
  </si>
  <si>
    <t>proceduralWings</t>
  </si>
  <si>
    <t>aviation</t>
  </si>
  <si>
    <t>enhancedSurvivability</t>
  </si>
  <si>
    <t>basicReentryModule</t>
  </si>
  <si>
    <t>basicScience</t>
  </si>
  <si>
    <t>batteryTech</t>
  </si>
  <si>
    <t>advFlightControl</t>
  </si>
  <si>
    <t>propulsionSystems</t>
  </si>
  <si>
    <t>mediumBoosters</t>
  </si>
  <si>
    <t>heavyCryoRocketry</t>
  </si>
  <si>
    <t>heavyRocketry</t>
  </si>
  <si>
    <t>fuelSystems</t>
  </si>
  <si>
    <t>flexibleFuelSolutions</t>
  </si>
  <si>
    <t>docking</t>
  </si>
  <si>
    <t>advConstruction</t>
  </si>
  <si>
    <t>earlyActuators</t>
  </si>
  <si>
    <t>streamlinedFlight</t>
  </si>
  <si>
    <t>aerodynamicSystems</t>
  </si>
  <si>
    <t>landing</t>
  </si>
  <si>
    <t>subsonicFlight</t>
  </si>
  <si>
    <t>simpleCommandModules</t>
  </si>
  <si>
    <t>simpleCommandModulesExtensions</t>
  </si>
  <si>
    <t>reentryModule</t>
  </si>
  <si>
    <t>spaceExploration</t>
  </si>
  <si>
    <t>appliedScience</t>
  </si>
  <si>
    <t>miniaturization</t>
  </si>
  <si>
    <t>electrics</t>
  </si>
  <si>
    <t>recycling</t>
  </si>
  <si>
    <t>storageTech</t>
  </si>
  <si>
    <t>specializedControl</t>
  </si>
  <si>
    <t>precisionPropulsion</t>
  </si>
  <si>
    <t>largeBoosters</t>
  </si>
  <si>
    <t>heavierCryoRocketry</t>
  </si>
  <si>
    <t>heavierRocketry</t>
  </si>
  <si>
    <t>advFuelSystems</t>
  </si>
  <si>
    <t>advancedFlexibleFuelSystems</t>
  </si>
  <si>
    <t>advancedDecoupling</t>
  </si>
  <si>
    <t>specializedConstruction</t>
  </si>
  <si>
    <t>actuators</t>
  </si>
  <si>
    <t>supersonicFlight</t>
  </si>
  <si>
    <t>advAerodynamics</t>
  </si>
  <si>
    <t>efficientFlightSystems</t>
  </si>
  <si>
    <t>fieldScience</t>
  </si>
  <si>
    <t>commandModules</t>
  </si>
  <si>
    <t>commandModulesExtensions</t>
  </si>
  <si>
    <t>advancedReentryModule</t>
  </si>
  <si>
    <t>advExploration</t>
  </si>
  <si>
    <t>exactScience</t>
  </si>
  <si>
    <t>communicationSatellites</t>
  </si>
  <si>
    <t>precisionEngineering</t>
  </si>
  <si>
    <t>advElectrics</t>
  </si>
  <si>
    <t>hydroponics</t>
  </si>
  <si>
    <t>earlyLogistics</t>
  </si>
  <si>
    <t>nuclearPower</t>
  </si>
  <si>
    <t>nuclearPropulsion</t>
  </si>
  <si>
    <t>experimentalControl</t>
  </si>
  <si>
    <t>experimentalPropulsion</t>
  </si>
  <si>
    <t>largerBoosters</t>
  </si>
  <si>
    <t>evenHeavierCryoRocketry</t>
  </si>
  <si>
    <t>evenHeavierRocketry</t>
  </si>
  <si>
    <t>largeVolumeContainment</t>
  </si>
  <si>
    <t>enginePlates</t>
  </si>
  <si>
    <t>advMetalworks</t>
  </si>
  <si>
    <t>composites</t>
  </si>
  <si>
    <t>advActuators</t>
  </si>
  <si>
    <t>highAltitudeFlight</t>
  </si>
  <si>
    <t>heavyAerodynamics</t>
  </si>
  <si>
    <t>advancedFlightSystems</t>
  </si>
  <si>
    <t>advLanding</t>
  </si>
  <si>
    <t>heavyCommandModules</t>
  </si>
  <si>
    <t>heavyCommandModulesExtensions</t>
  </si>
  <si>
    <t>scienceTech</t>
  </si>
  <si>
    <t>highGainCommunications</t>
  </si>
  <si>
    <t>unmannedTech</t>
  </si>
  <si>
    <t>electronics</t>
  </si>
  <si>
    <t>largeElectrics</t>
  </si>
  <si>
    <t>intermediateHeatManagement</t>
  </si>
  <si>
    <t>heatManagementSystems</t>
  </si>
  <si>
    <t>earlyStations</t>
  </si>
  <si>
    <t>logistics</t>
  </si>
  <si>
    <t>nuclearFuelSystems</t>
  </si>
  <si>
    <t>largeNuclearPower</t>
  </si>
  <si>
    <t>improvedNuclearPropulsion</t>
  </si>
  <si>
    <t>nobleGasFuelSystems</t>
  </si>
  <si>
    <t>ionPropulsion</t>
  </si>
  <si>
    <t>tech</t>
  </si>
  <si>
    <t>tier</t>
  </si>
  <si>
    <t>row</t>
  </si>
  <si>
    <t>Row</t>
  </si>
  <si>
    <t>firstFlight</t>
  </si>
  <si>
    <t>earlyConstruction</t>
  </si>
  <si>
    <t>testPilots</t>
  </si>
  <si>
    <t>airLaunch</t>
  </si>
  <si>
    <t>basicLanding</t>
  </si>
  <si>
    <t>algebra</t>
  </si>
  <si>
    <t>exoticControl</t>
  </si>
  <si>
    <t>exoticPropulsion</t>
  </si>
  <si>
    <t>hugeBoosters</t>
  </si>
  <si>
    <t>veryHeavyCryoRocketry</t>
  </si>
  <si>
    <t>veryHeavyRocketry</t>
  </si>
  <si>
    <t>highPerformanceFuelSystems</t>
  </si>
  <si>
    <t>advancedDocking</t>
  </si>
  <si>
    <t>nanolathing</t>
  </si>
  <si>
    <t>metaMaterials</t>
  </si>
  <si>
    <t>experimentalActuators</t>
  </si>
  <si>
    <t>hypersonicFlight</t>
  </si>
  <si>
    <t>experimentalAerodynamics</t>
  </si>
  <si>
    <t>specializedFlightSystems</t>
  </si>
  <si>
    <t>heavyLanding</t>
  </si>
  <si>
    <t>specializedCommandModules</t>
  </si>
  <si>
    <t>advScienceTech</t>
  </si>
  <si>
    <t>specializedScienceTech</t>
  </si>
  <si>
    <t>groundScience</t>
  </si>
  <si>
    <t>signalProcessing</t>
  </si>
  <si>
    <t>advUnmanned</t>
  </si>
  <si>
    <t>automation</t>
  </si>
  <si>
    <t>lowGainCommunications</t>
  </si>
  <si>
    <t>advHeatManagement</t>
  </si>
  <si>
    <t>specializedElectrics</t>
  </si>
  <si>
    <t>advSolarTech</t>
  </si>
  <si>
    <t>shortTermHabitation</t>
  </si>
  <si>
    <t>isru</t>
  </si>
  <si>
    <t>advNuclearPower</t>
  </si>
  <si>
    <t>advNuclearPropulsion</t>
  </si>
  <si>
    <t>advIonPropulsion</t>
  </si>
  <si>
    <t>aBitMoreExoticPropulsion</t>
  </si>
  <si>
    <t>gargantuanBoosters</t>
  </si>
  <si>
    <t>experimentalCryoRocketry</t>
  </si>
  <si>
    <t>experimentalRocketry</t>
  </si>
  <si>
    <t>specializedFuelStorage</t>
  </si>
  <si>
    <t>advancedEnginePlates</t>
  </si>
  <si>
    <t>experimentalFlightSystems</t>
  </si>
  <si>
    <t>exoticAlloys</t>
  </si>
  <si>
    <t>orbitalAssembly</t>
  </si>
  <si>
    <t>offworldManufacturing</t>
  </si>
  <si>
    <t>aerospaceTech</t>
  </si>
  <si>
    <t>aerospaceComposites</t>
  </si>
  <si>
    <t>advancedMotors</t>
  </si>
  <si>
    <t>specializedLanders</t>
  </si>
  <si>
    <t>specializedCommandCenters</t>
  </si>
  <si>
    <t>heavyLanders</t>
  </si>
  <si>
    <t>heavyCommandCenters</t>
  </si>
  <si>
    <t>experimentalScience</t>
  </si>
  <si>
    <t>longTermScienceTech</t>
  </si>
  <si>
    <t>scientificOutposts</t>
  </si>
  <si>
    <t>digitalSignalProcessing</t>
  </si>
  <si>
    <t>experimentalHeatManagement</t>
  </si>
  <si>
    <t>mechatronics</t>
  </si>
  <si>
    <t>largeUnmanned</t>
  </si>
  <si>
    <t>artificialIntelligence</t>
  </si>
  <si>
    <t>experimentalElectrics</t>
  </si>
  <si>
    <t>highTechElectricalSystems</t>
  </si>
  <si>
    <t>highPowerElectricalSystems</t>
  </si>
  <si>
    <t>experimentalElectricalSystems</t>
  </si>
  <si>
    <t>exoticElectricalSystems</t>
  </si>
  <si>
    <t>advPVMaterials</t>
  </si>
  <si>
    <t>cuttingEdgeSolarTech</t>
  </si>
  <si>
    <t>exoticSolarTech</t>
  </si>
  <si>
    <t>microwavePowerTransmission</t>
  </si>
  <si>
    <t>advLogistics</t>
  </si>
  <si>
    <t>longTermHabitation</t>
  </si>
  <si>
    <t>colonization</t>
  </si>
  <si>
    <t>advColonization</t>
  </si>
  <si>
    <t>fusionPower</t>
  </si>
  <si>
    <t>expNuclearPower</t>
  </si>
  <si>
    <t>expNuclearPropulsion</t>
  </si>
  <si>
    <t>fusionRockets</t>
  </si>
  <si>
    <t>lithiumFuelSystems</t>
  </si>
  <si>
    <t>plasmaPropulsion</t>
  </si>
  <si>
    <t>advGriddedThrusters</t>
  </si>
  <si>
    <t>expAircraftEngines</t>
  </si>
  <si>
    <t>giganticCryoRocketry</t>
  </si>
  <si>
    <t>giganticRocketry</t>
  </si>
  <si>
    <t>exoticFuelStorage</t>
  </si>
  <si>
    <t>automatedDecouplingSystems</t>
  </si>
  <si>
    <t>aerographite</t>
  </si>
  <si>
    <t>hugeFlexibleFuelSystems</t>
  </si>
  <si>
    <t>largeFlexibleFuelSystems</t>
  </si>
  <si>
    <t>experimentalAerospaceTech</t>
  </si>
  <si>
    <t>orbitalMegastructures</t>
  </si>
  <si>
    <t>highPerformanceFlexibleFuelSystems</t>
  </si>
  <si>
    <t>advAerospaceEngineering</t>
  </si>
  <si>
    <t>metascience</t>
  </si>
  <si>
    <t>xBandCommunications</t>
  </si>
  <si>
    <t>specializedRadiators</t>
  </si>
  <si>
    <t>advancedStations</t>
  </si>
  <si>
    <t>advOffworldMining</t>
  </si>
  <si>
    <t>exoticNuclearPower</t>
  </si>
  <si>
    <t>exoticNuclearPropulsion</t>
  </si>
  <si>
    <t>advFusionReactions</t>
  </si>
  <si>
    <t>advEMSystems</t>
  </si>
  <si>
    <t>expGriddedThrusters</t>
  </si>
  <si>
    <t>hybridAircraftEngines</t>
  </si>
  <si>
    <t>colossalCryoRocketry</t>
  </si>
  <si>
    <t>colossalRocketry</t>
  </si>
  <si>
    <t>extremeFuelStorage</t>
  </si>
  <si>
    <t>bioActivatedAerographite</t>
  </si>
  <si>
    <t>highEnergyScience</t>
  </si>
  <si>
    <t>appliedHighEnergyPhysics</t>
  </si>
  <si>
    <t>ultraHighEnergyPhysics</t>
  </si>
  <si>
    <t>deepSpaceOpticalCommunications</t>
  </si>
  <si>
    <t>omegaSolarTech</t>
  </si>
  <si>
    <t>resourceExploitation</t>
  </si>
  <si>
    <t>antimatterPower</t>
  </si>
  <si>
    <t>exoticReactions</t>
  </si>
  <si>
    <t>highPowerExoticNuclearPropulsion</t>
  </si>
  <si>
    <t>specializedPlasmaGeneration</t>
  </si>
  <si>
    <t>exoticGriddedThrusters</t>
  </si>
  <si>
    <t>quantumCommunications</t>
  </si>
  <si>
    <t>exoticRadiators</t>
  </si>
  <si>
    <t>unifiedFieldTheory</t>
  </si>
  <si>
    <t>quantumReactions</t>
  </si>
  <si>
    <t>exoticPlasmaPropulsion</t>
  </si>
  <si>
    <t>quantumSolarTech</t>
  </si>
  <si>
    <t>generalLaunchPad</t>
  </si>
  <si>
    <t>launchPlates</t>
  </si>
  <si>
    <t>launchStands</t>
  </si>
  <si>
    <t>soyuzLaunchBase</t>
  </si>
  <si>
    <t>saturnLaunchPad</t>
  </si>
  <si>
    <t>shuttleLaunchPad</t>
  </si>
  <si>
    <t>basicLaunchStands</t>
  </si>
  <si>
    <t>Tier</t>
  </si>
  <si>
    <t>Nodes</t>
  </si>
  <si>
    <t>Premium</t>
  </si>
  <si>
    <t>Base Cost</t>
  </si>
  <si>
    <t>Tier Cost</t>
  </si>
  <si>
    <t>Running Cost</t>
  </si>
  <si>
    <t>id</t>
  </si>
  <si>
    <t>title</t>
  </si>
  <si>
    <t>description</t>
  </si>
  <si>
    <t>Parent 1</t>
  </si>
  <si>
    <t>Parent 2</t>
  </si>
  <si>
    <t>Parent Search:</t>
  </si>
  <si>
    <t>Search List</t>
  </si>
  <si>
    <t>id_0</t>
  </si>
  <si>
    <t>id_1</t>
  </si>
  <si>
    <t>lineFrom_0</t>
  </si>
  <si>
    <t>lineTo_0</t>
  </si>
  <si>
    <t>lineFrom_1</t>
  </si>
  <si>
    <t>lineTo_1</t>
  </si>
  <si>
    <t>LEFT</t>
  </si>
  <si>
    <t>RIGHT</t>
  </si>
  <si>
    <t>TOP</t>
  </si>
  <si>
    <t>BOTTOM</t>
  </si>
  <si>
    <t>Direction</t>
  </si>
  <si>
    <t>Deprecated</t>
  </si>
  <si>
    <t>These are parts that don't quite fit in.</t>
  </si>
  <si>
    <t>General Launch Bases</t>
  </si>
  <si>
    <t>Launch Plates</t>
  </si>
  <si>
    <t>Launch Stands</t>
  </si>
  <si>
    <t>Other Parts</t>
  </si>
  <si>
    <t>Ground Vehicles</t>
  </si>
  <si>
    <t>Early Construction</t>
  </si>
  <si>
    <t>First Flight</t>
  </si>
  <si>
    <t>Test Pilots</t>
  </si>
  <si>
    <t>Early Flight</t>
  </si>
  <si>
    <t>Saturn Launch Pad</t>
  </si>
  <si>
    <t>Soyuz Launch Base</t>
  </si>
  <si>
    <t>Shuttle Launch Pad</t>
  </si>
  <si>
    <t>Modular Launch Pads Launch Stand parts.</t>
  </si>
  <si>
    <t>Modular Launch Pads Launch Plate parts.</t>
  </si>
  <si>
    <t>Modular Launch Pads General Launch Base parts.</t>
  </si>
  <si>
    <t>Modular Launch Pads Soyuz Launch Base parts.</t>
  </si>
  <si>
    <t>Modular Launch Pads Saturn Mobile Launcher parts.</t>
  </si>
  <si>
    <t>Modular Launch Pads Space Shuttle launcher parts.</t>
  </si>
  <si>
    <t>RDicon_rocketry-general</t>
  </si>
  <si>
    <t>RDicon_rocketry-heavy</t>
  </si>
  <si>
    <t>RDicon_rocketry-veryHeavy</t>
  </si>
  <si>
    <t>ModularLaunchPads</t>
  </si>
  <si>
    <t>Code</t>
  </si>
  <si>
    <t>KiwiTechTree</t>
  </si>
  <si>
    <t>ModularLaunchPads,KiwiTechTree</t>
  </si>
  <si>
    <t>icon</t>
  </si>
  <si>
    <t>#autoLOC_501020 //#autoLOC_501020 = Start</t>
  </si>
  <si>
    <t>#autoLOC_501021 //#autoLOC_501021 = The technology we started out with.</t>
  </si>
  <si>
    <t>mod</t>
  </si>
  <si>
    <t>Squad</t>
  </si>
  <si>
    <t>x</t>
  </si>
  <si>
    <t>y</t>
  </si>
  <si>
    <t>Basic Launch Stands</t>
  </si>
  <si>
    <t>Algebra</t>
  </si>
  <si>
    <t>Basic Flight Control</t>
  </si>
  <si>
    <t>Early Fuel Systems</t>
  </si>
  <si>
    <t>Basic Fuel Systems</t>
  </si>
  <si>
    <t>Modula Launch Stands for early rockets</t>
  </si>
  <si>
    <t>A place for everything and everything in it's place.</t>
  </si>
  <si>
    <t>Every kerbin dreams of flying in a rocket, but these are the vehicles for those who are deemed too likely to crash the rocket into the administration building.</t>
  </si>
  <si>
    <t>Grounded,KiwiTechTree</t>
  </si>
  <si>
    <t>We have some high quality duct tape holding these parts together!</t>
  </si>
  <si>
    <t>The first flight (after several large explosions)</t>
  </si>
  <si>
    <t>Kiwi Tech Tree</t>
  </si>
  <si>
    <t>Community Tech Tree</t>
  </si>
  <si>
    <t>Early Actuators</t>
  </si>
  <si>
    <t>Even Heavier Rocketry</t>
  </si>
  <si>
    <t>Aerographite</t>
  </si>
  <si>
    <t>High Power Exotic Nuclear Propulsion</t>
  </si>
  <si>
    <t>I think it's gonna be a long, long time til touch down brings me round again to find I'm not the Kerbal they think I am at home.</t>
  </si>
  <si>
    <t>These thrusters have a chance to keep your rocket under control, in the right circumstances.</t>
  </si>
  <si>
    <t>KAL, open the pod bay doors.</t>
  </si>
  <si>
    <t>Kerbals are advised to not EVA too close to these engines within several thousand years after firing.</t>
  </si>
  <si>
    <t>This has the power to revolutionize the industry.  Just think of the possibilities if it can also be bio-activated!</t>
  </si>
  <si>
    <t>Exotic Electrostatic Thrusters</t>
  </si>
  <si>
    <t>We don't need no education to create thrusters this awesome.</t>
  </si>
  <si>
    <t>anyToUnlock</t>
  </si>
  <si>
    <t>Setup</t>
  </si>
  <si>
    <t>True</t>
  </si>
  <si>
    <t>False</t>
  </si>
  <si>
    <t>#autoLOC_501022 //#autoLOC_501022 = Basic Rocketry</t>
  </si>
  <si>
    <t>#autoLOC_501023 //#autoLOC_501023 = How hard can Rocket Science be anyway?</t>
  </si>
  <si>
    <t>RDicon_rocketry-basic</t>
  </si>
  <si>
    <t>See that can lying over there?  Let's fill it up with that explosive liquid and try setting it on fire!</t>
  </si>
  <si>
    <t>We need someone to be the first to jump off the bridge before we all follow.</t>
  </si>
  <si>
    <t>Kerbals have been flying since the discovery of Solid Fuel.</t>
  </si>
  <si>
    <t>#autoLOC_501024 //#autoLOC_501024 = Engineering 101</t>
  </si>
  <si>
    <t>#autoLOC_501025 //#autoLOC_501025 = How hard can Aerospace Engineering be anyway?</t>
  </si>
  <si>
    <t>The more you try to control something, the more it controls you.</t>
  </si>
  <si>
    <t>Tiny Solid Rocket Boosters</t>
  </si>
  <si>
    <t>Small Solid Rocket Boosters</t>
  </si>
  <si>
    <t>Medium Solid Rocket Boosters</t>
  </si>
  <si>
    <t>Large Solid Rocket Boosters</t>
  </si>
  <si>
    <t>Larger Solid Rocket Boosters</t>
  </si>
  <si>
    <t>Huge Solid Rocket Boosters</t>
  </si>
  <si>
    <t>Gargantuan Solid Rocket Boosters</t>
  </si>
  <si>
    <t>What is this?  A booster for ants?! How can we be expected to give kerbals a chance to get into space if they can't even fit inside the tank?</t>
  </si>
  <si>
    <t xml:space="preserve">We solved the problem! Kerbals could, theoretically, fit inside the solid tanks of these boosters. </t>
  </si>
  <si>
    <t>At some point, we want to get into orbit using only solid rockets to challenge our doubters and naysayers.</t>
  </si>
  <si>
    <t>Bigger is better.</t>
  </si>
  <si>
    <t>If bigger is better, biggerer is betterer.</t>
  </si>
  <si>
    <t>It is pronounced: hue-guh.</t>
  </si>
  <si>
    <t>Many kerbals died to bring us solid rockets this hueguh.</t>
  </si>
  <si>
    <t>#autoLOC_501030 //#autoLOC_501030 = General Rocketry</t>
  </si>
  <si>
    <t>#autoLOC_501031 //#autoLOC_501031 = More engines, more fuel, more ambitious ideas.</t>
  </si>
  <si>
    <t>#autoLOC_501038 //#autoLOC_501038 = Advanced Rocketry</t>
  </si>
  <si>
    <t>#autoLOC_501039 //#autoLOC_501039 = A new step ahead in rocket technology.</t>
  </si>
  <si>
    <t>#autoLOC_501054 //#autoLOC_501054 = Heavy Rocketry</t>
  </si>
  <si>
    <t>#autoLOC_501055 //#autoLOC_501055 = The next logical step for rocketry technology is to just go bigger.</t>
  </si>
  <si>
    <t>#autoLOC_501066 //#autoLOC_501066 = Heavier Rocketry</t>
  </si>
  <si>
    <t>#autoLOC_501067 //#autoLOC_501067 = There may be an upper limit to how large a rocket can be built, but we're not there yet.</t>
  </si>
  <si>
    <t>Designing rockets this big and awesome requires using squiggle wiggle pens.</t>
  </si>
  <si>
    <t>#autoLOC_501122 //#autoLOC_501122 = Very Heavy Rocketry</t>
  </si>
  <si>
    <t>#autoLOC_501123 //#autoLOC_501123 = While ever-larger rockets may not be the answer every time, for all other times, we've developed these.</t>
  </si>
  <si>
    <t>#LOC_CTT_experimentalRocketry_title</t>
  </si>
  <si>
    <t>#LOC_CTT_experimentalRocketry_description</t>
  </si>
  <si>
    <t>CommunityTechTree</t>
  </si>
  <si>
    <t>#LOC_CTT_giganticRocketry_title</t>
  </si>
  <si>
    <t>#LOC_CTT_giganticRocketry_description</t>
  </si>
  <si>
    <t>#LOC_CTT_colossalRocketry_title</t>
  </si>
  <si>
    <t>#LOC_CTT_colossalRocketry_description</t>
  </si>
  <si>
    <t xml:space="preserve">We built some containers to hold that oily, black stuff we found in the local tar pits. </t>
  </si>
  <si>
    <t xml:space="preserve">We now have a basic understanding of how fuel should flow through a rocket. </t>
  </si>
  <si>
    <t>#autoLOC_501056 //#autoLOC_501056 = Fuel Systems</t>
  </si>
  <si>
    <t>#autoLOC_501057 //#autoLOC_501057 = Advancements towards a better understanding of how fuel flows through a</t>
  </si>
  <si>
    <t>RDicon_fuelSystems</t>
  </si>
  <si>
    <t>RDicon_emgineering101</t>
  </si>
  <si>
    <t>RDicon_rocketry-advanced</t>
  </si>
  <si>
    <t>RDicon_rocketry-heavier</t>
  </si>
  <si>
    <t>RDicon_rocketry-experimental</t>
  </si>
  <si>
    <t>CommunityTechTree/UI/ctt_icon_giganticRocketry</t>
  </si>
  <si>
    <t>CommunityTechTree/UI/ctt_icon_colossalRocketry</t>
  </si>
  <si>
    <t>#autoLOC_501078 //#autoLOC_501078 = Adv. Fuel Systems</t>
  </si>
  <si>
    <t>#autoLOC_501079 //#autoLOC_501079 = Advanced Advancements towards a better understanding of how fuel flows through a rocket.</t>
  </si>
  <si>
    <t>RDicon_fuelSystems-advanced</t>
  </si>
  <si>
    <t>#autoLOC_501102 //#autoLOC_501102 = Large Volume Containment</t>
  </si>
  <si>
    <t>#autoLOC_501103 //#autoLOC_501103 = Maximize the payload capacity of your spacecraft by maximizing the size of your spacecraft.</t>
  </si>
  <si>
    <t>RDicon_largeVolumeContainment</t>
  </si>
  <si>
    <t>#autoLOC_501130 //#autoLOC_501130 = High-Performance Fuel Systems</t>
  </si>
  <si>
    <t>#autoLOC_501131 //#autoLOC_501131 = Massive engines require massive fuel storage solutions.</t>
  </si>
  <si>
    <t>RDicon_fuelSystems-highPerformance</t>
  </si>
  <si>
    <t>#LOC_CTT_specializedFuelStorage_title</t>
  </si>
  <si>
    <t>#LOC_CTT_specializedFuelStorage_description</t>
  </si>
  <si>
    <t>CommunityTechTree/UI/ctt_icon_specializedFuelStorage</t>
  </si>
  <si>
    <t>#LOC_CTT_exoticFuelStorage_title</t>
  </si>
  <si>
    <t>#LOC_CTT_exoticFuelStorage_description</t>
  </si>
  <si>
    <t>CommunityTechTree/UI/ctt_icon_exoticFuelStorage</t>
  </si>
  <si>
    <t>#LOC_CTT_extremeFuelStorage_title</t>
  </si>
  <si>
    <t>#LOC_CTT_extremeFuelStorage_description</t>
  </si>
  <si>
    <t>Basic Construction</t>
  </si>
  <si>
    <t>Some odds and ends we found lying around Margo's backyard.</t>
  </si>
  <si>
    <t>#autoLOC_501040 //#autoLOC_501040 = General Construction</t>
  </si>
  <si>
    <t>#autoLOC_501041 //#autoLOC_501041 = New equipment to help out in keeping things stable, especially useful when the size of the spacecraft defies the current bounds of sanity.</t>
  </si>
  <si>
    <t>RDicon_construction-general</t>
  </si>
  <si>
    <t>#autoLOC_501058 //#autoLOC_501058 = Advanced Construction</t>
  </si>
  <si>
    <t>#autoLOC_501059 //#autoLOC_501059 = New advances in construction make it possible to build larger than ever before.</t>
  </si>
  <si>
    <t>#autoLOC_501082 //#autoLOC_501082 = Specialized Construction</t>
  </si>
  <si>
    <t>#autoLOC_501083 //#autoLOC_501083 = Specialized construction techniques provide new ways of attaching things together, and detaching things on purpose.</t>
  </si>
  <si>
    <t>RDicon_automation</t>
  </si>
  <si>
    <t>RDicon_construction-advanced</t>
  </si>
  <si>
    <t>Non-Commercial Flights</t>
  </si>
  <si>
    <t>That was some of the best flying I've seen to date -- Right up to the part where you got killed.</t>
  </si>
  <si>
    <t>#autoLOC_501028 //#autoLOC_501028 = Stability</t>
  </si>
  <si>
    <t>#autoLOC_501029 //#autoLOC_501029 = Reaching for the stars starts with keeping our spacecraft pointed generally in the right direction.</t>
  </si>
  <si>
    <t>RDicon_stability</t>
  </si>
  <si>
    <t>#autoLOC_501026 //#autoLOC_501026 = Survivability</t>
  </si>
  <si>
    <t>#autoLOC_501027 //#autoLOC_501027 = The art and science of landing and walking away from it.</t>
  </si>
  <si>
    <t>Science 201</t>
  </si>
  <si>
    <t>People want us to try and know more about how all that "stuff" works besides just watching all of the pretty explosions.</t>
  </si>
  <si>
    <t>Service Modules</t>
  </si>
  <si>
    <t>Fuel Lines</t>
  </si>
  <si>
    <t>Air Launch</t>
  </si>
  <si>
    <t>Basic Landing</t>
  </si>
  <si>
    <t>Ground Science</t>
  </si>
  <si>
    <t>Battery Tech</t>
  </si>
  <si>
    <t>Procedural Wings</t>
  </si>
  <si>
    <t>Placing our science instruments, batteries and fuel cells inside may help them survive going into space.</t>
  </si>
  <si>
    <t>#autoLOC_501036 //#autoLOC_501036 = Flight Control</t>
  </si>
  <si>
    <t>#autoLOC_501037 //#autoLOC_501037 = Tumbling out of control may be fun, but our engineers insist there's more to rocket science than that.</t>
  </si>
  <si>
    <t>Advances have been made to connect fuel tanks together.</t>
  </si>
  <si>
    <t>solarTech</t>
  </si>
  <si>
    <t>avionics</t>
  </si>
  <si>
    <t>advancedAvionics</t>
  </si>
  <si>
    <t>landingFrames</t>
  </si>
  <si>
    <t>heavyDutyLandingFrames</t>
  </si>
  <si>
    <t>antennaArrays</t>
  </si>
  <si>
    <t>parabolicAntennas</t>
  </si>
  <si>
    <t>fairings</t>
  </si>
  <si>
    <t>noseCones</t>
  </si>
  <si>
    <t>Decoupling</t>
  </si>
  <si>
    <t>The kerbals at the lab were inspired by their Matryoshka dolls.</t>
  </si>
  <si>
    <t>Fairings</t>
  </si>
  <si>
    <t>#autoLOC_501032 //#autoLOC_501032 = Aviation</t>
  </si>
  <si>
    <t>#autoLOC_501033 //#autoLOC_501033 = The art and science of keeping heavier-than-air objects aloft for extended periods of time.</t>
  </si>
  <si>
    <t>RDicon_aerospaceTech</t>
  </si>
  <si>
    <t>#LOC_CTT_enhancedSurvivability_title</t>
  </si>
  <si>
    <t>#LOC_CTT_enhancedSurvivability_description</t>
  </si>
  <si>
    <t>#autoLOC_501034 //#autoLOC_501034 = Basic Science</t>
  </si>
  <si>
    <t>#autoLOC_501035 //#autoLOC_501035 = We are going to ask all the big questions of the Universe... eventually. For now, we're starting with these.</t>
  </si>
  <si>
    <t>RDicon_scienceTech</t>
  </si>
  <si>
    <t>Solar Tech</t>
  </si>
  <si>
    <t>Avionics</t>
  </si>
  <si>
    <t>Advanced Avionics</t>
  </si>
  <si>
    <t>Landing Frames</t>
  </si>
  <si>
    <t>Heavy-Duty Landing Frames</t>
  </si>
  <si>
    <t>Antenna Arrays</t>
  </si>
  <si>
    <t>Parabolic Antennas</t>
  </si>
  <si>
    <t>Engine Adapters</t>
  </si>
  <si>
    <t>Nose Cones</t>
  </si>
  <si>
    <t>Batteries help us get a bit more bang for our buck.</t>
  </si>
  <si>
    <t>There comes a time in every kerbal's short, but exciting life in which they say, "The heck with using 25 pieces to assemble a wing, I am going to hammer out my own. It will be as good as those others."  They will be sadly missed.</t>
  </si>
  <si>
    <t>earlySolar</t>
  </si>
  <si>
    <t>Early Solar Panels</t>
  </si>
  <si>
    <t>B9_Aerospace_ProceduralWings,KiwiTechTree</t>
  </si>
  <si>
    <t>Sometimes we need someone older and bigger than us to lift us up a bit higher than we can reach on our own.</t>
  </si>
  <si>
    <t>Rumors have it that wheels improve the ability of some aircraft to land without unplanned disassembly upon returning to land.</t>
  </si>
  <si>
    <t>These experiments are one step above poking a stick at the ground.</t>
  </si>
  <si>
    <t xml:space="preserve">01000001 01101100 01101100 00100000 01111001 01101111 01110101 01110010 00100000 01100010 01100001 01110011 01100101 00100000 01100001 01110010 01100101 00100000 01100010 01100101 01101100 01101111 01101110 01100111 00100000 01110100 01101111 00100000 01110101 01110011 00100001 </t>
  </si>
  <si>
    <t>48 6f 77 20 6d 75 63 68 20 77 6f 6f 64 20 77 6f 75 6c 64 20 61 20 77 6f 6f 64 63 68 75 63 6b 20 63 68 75 63 6b 20 69 66 20 61 20 77 6f 6f 64 63 68 75 63 6b 20 63 6f 75 6c 64 20 63 68 75 63 6b 20 77 6f 6f 64 3f</t>
  </si>
  <si>
    <t>kqdzp sslzc caomw bcgqh idbwv iibkr ogzai djaak</t>
  </si>
  <si>
    <t>We'll leave a light on for you.</t>
  </si>
  <si>
    <t>After 18,067 flights, Kerbals are starting to feel a bit tired of flying everything themselves.</t>
  </si>
  <si>
    <t>Combining antennas so we can communicate farther!</t>
  </si>
  <si>
    <t>A lot of electronics and probes do not really like being exposed to the high temperatures present during a launch.  Use these to cover them up.</t>
  </si>
  <si>
    <t>They say these help the aerodynamic profile of aircraft and launchers.  That is just a rumor.  Who is they?</t>
  </si>
  <si>
    <t>adapters</t>
  </si>
  <si>
    <t>For cases where we want to stack thinner fuel tanks or probes on top of wider fuel tanks (and probes?)</t>
  </si>
  <si>
    <t>Jebediah, I choose you!</t>
  </si>
  <si>
    <t>Basic Re-Entry Module</t>
  </si>
  <si>
    <t>Re-Entry Module</t>
  </si>
  <si>
    <t>Twice the kerbals, twice the danger.</t>
  </si>
  <si>
    <t>Fifty percent more kerbals, much less fun.</t>
  </si>
  <si>
    <t>Advanced Re-Entry Module</t>
  </si>
  <si>
    <t>#autoLOC_501046 //#autoLOC_501046 = Advanced Flight Control</t>
  </si>
  <si>
    <t>#autoLOC_501047 //#autoLOC_501047 = The latest advancements in keeping the correct end of the ship pointing towards where you want it to go.</t>
  </si>
  <si>
    <t>RDicon_control-flight</t>
  </si>
  <si>
    <t>RDicon_control-flight-advanced</t>
  </si>
  <si>
    <t>#autoLOC_501072 //#autoLOC_501072 = Specialized Control</t>
  </si>
  <si>
    <t>#autoLOC_501073 //#autoLOC_501073 = A new state-of-the-art in control technology.</t>
  </si>
  <si>
    <t>RDicon_control-large</t>
  </si>
  <si>
    <t>Experimental Control</t>
  </si>
  <si>
    <t>It is unclear why these particular thrusters and SAS modules are experimental whereas the previous ones we tested were not deemed to be experimental. Stop asking questions.</t>
  </si>
  <si>
    <t>Exotic Control</t>
  </si>
  <si>
    <t>Turning the control dial up to 11.</t>
  </si>
  <si>
    <t>#autoLOC_501042 //#autoLOC_501042 = Propulsion Systems</t>
  </si>
  <si>
    <t>#autoLOC_501043 //#autoLOC_501043 = A positively different approach to existing trends in rocketry. These small, lightweight propulsion systems may not seem as exciting, but they might prove just as useful.</t>
  </si>
  <si>
    <t>RDicon_propulsionSystems</t>
  </si>
  <si>
    <t>Flexible Fuel Solutions</t>
  </si>
  <si>
    <t>Mmm, doughnuts.</t>
  </si>
  <si>
    <t>Docking</t>
  </si>
  <si>
    <t>The engineers have said they are pretty sure that the seal on the Clamp-O-Tron will hold.  If not, it will only cause a rapid unplanned disassembly.</t>
  </si>
  <si>
    <t>Streamlined Flight</t>
  </si>
  <si>
    <t>Applied Science</t>
  </si>
  <si>
    <t>We are never getting off this rock in a flying saucer, or will we?</t>
  </si>
  <si>
    <t>#autoLOC_501050 //#autoLOC_501050 = Aerodynamics</t>
  </si>
  <si>
    <t>#autoLOC_501051 //#autoLOC_501051 = New breakthroughs from C7 Aerospace allow for new types of craft to be built. We're looking into hiring some of their engineers as well.</t>
  </si>
  <si>
    <t>RDicon_aerodynamicSystems</t>
  </si>
  <si>
    <t>#LOC_CTT_subsonicFlight_title</t>
  </si>
  <si>
    <t>#LOC_CTT_subsonicFlight_description</t>
  </si>
  <si>
    <t>CommunityTechTree/UI/ctt_icon_subsonicFlight</t>
  </si>
  <si>
    <t>#LOC_CTT_efficientFlightSystems_title</t>
  </si>
  <si>
    <t>#LOC_CTT_efficientFlightSystems_description</t>
  </si>
  <si>
    <t>CommunityTechTree/UI/ctt_icon_efficientFlight</t>
  </si>
  <si>
    <t>Advanced Flight Systems</t>
  </si>
  <si>
    <t>Who are these kerbals who would design craft using these?</t>
  </si>
  <si>
    <t>#LOC_CTT_specializedFlightSystems_title</t>
  </si>
  <si>
    <t>#LOC_CTT_specializedFlightSystems_description</t>
  </si>
  <si>
    <t>CommunityTechTree/UI/ctt_icon_specializedFlight</t>
  </si>
  <si>
    <t>Experimental Flight Systems</t>
  </si>
  <si>
    <t xml:space="preserve">Now this is flying in style. </t>
  </si>
  <si>
    <t>#autoLOC_501048 //#autoLOC_501048 = Landing</t>
  </si>
  <si>
    <t>#autoLOC_501049 //#autoLOC_501049 = Our Engineers are nothing if not optimistic.</t>
  </si>
  <si>
    <t>RDicon_landing</t>
  </si>
  <si>
    <t>#autoLOC_501044 //#autoLOC_501044 = Space Exploration</t>
  </si>
  <si>
    <t>#autoLOC_501045 //#autoLOC_501045 = To boldly go where no green man has gone before.</t>
  </si>
  <si>
    <t>RDicon_evaTech</t>
  </si>
  <si>
    <t>#LOC_CTT_simpleCommandModules_title</t>
  </si>
  <si>
    <t>#LOC_CTT_simpleCommandModules_description</t>
  </si>
  <si>
    <t>CommunityTechTree/UI/ctt_icon_simpleCommandModules</t>
  </si>
  <si>
    <t>-2</t>
  </si>
  <si>
    <t>-1.5</t>
  </si>
  <si>
    <t>-1</t>
  </si>
  <si>
    <t>-0.5</t>
  </si>
  <si>
    <t>0</t>
  </si>
  <si>
    <t>0.5</t>
  </si>
  <si>
    <t>1</t>
  </si>
  <si>
    <t>1.5</t>
  </si>
  <si>
    <t>2</t>
  </si>
  <si>
    <t>2.5</t>
  </si>
  <si>
    <t>3</t>
  </si>
  <si>
    <t>3.5</t>
  </si>
  <si>
    <t>4</t>
  </si>
  <si>
    <t>4.5</t>
  </si>
  <si>
    <t>5</t>
  </si>
  <si>
    <t>5.5</t>
  </si>
  <si>
    <t>6</t>
  </si>
  <si>
    <t>6.5</t>
  </si>
  <si>
    <t>7</t>
  </si>
  <si>
    <t>7.5</t>
  </si>
  <si>
    <t>8</t>
  </si>
  <si>
    <t>8.5</t>
  </si>
  <si>
    <t>9</t>
  </si>
  <si>
    <t>9.5</t>
  </si>
  <si>
    <t>10</t>
  </si>
  <si>
    <t>10.5</t>
  </si>
  <si>
    <t>11</t>
  </si>
  <si>
    <t>11.5</t>
  </si>
  <si>
    <t>12</t>
  </si>
  <si>
    <t>12.5</t>
  </si>
  <si>
    <t>13</t>
  </si>
  <si>
    <t>KiwiTechTree/Icons/ktt_icon_start</t>
  </si>
  <si>
    <t>We have asked our scientists to start applying what they know to practical devices with real Kerbin applications.</t>
  </si>
  <si>
    <t>#autoLOC_501060 //#autoLOC_501060 = Miniaturization</t>
  </si>
  <si>
    <t>#autoLOC_501061 //#autoLOC_501061 = These aren't your standard hobby miniature models. We've been assured they look good enough to actually fly.</t>
  </si>
  <si>
    <t>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t>
  </si>
  <si>
    <t>#autoLOC_501052 //#autoLOC_501052 = Electrics</t>
  </si>
  <si>
    <t>#autoLOC_501053 //#autoLOC_501053 = We did know about electricity before inventing space flight. The big breakthrough here was combining the two.</t>
  </si>
  <si>
    <t>#LOC_CTT_recycling_title</t>
  </si>
  <si>
    <t>#LOC_CTT_recycling_description</t>
  </si>
  <si>
    <t>CommunityTechTree/UI/ctt_icon_recycling</t>
  </si>
  <si>
    <t>#LOC_CTT_storageTech_title</t>
  </si>
  <si>
    <t>#LOC_CTT_storageTech_description</t>
  </si>
  <si>
    <t>CommunityTechTree/UI/ctt_icon_storageTech</t>
  </si>
  <si>
    <t>Simple Command Module Extensions</t>
  </si>
  <si>
    <t>We want to add a few more parts that fit nicely, but do not want to go full upgrade.</t>
  </si>
  <si>
    <t>Command Module Extensions</t>
  </si>
  <si>
    <t>These command modules aren't quite independent enough to go to space without parental guidance.</t>
  </si>
  <si>
    <t>Heavy Command Module Extensions</t>
  </si>
  <si>
    <t>I am sure you are not reading the descriptions by this point in the playthrough.</t>
  </si>
  <si>
    <t>#autoLOC_501064 //#autoLOC_501064 = Command Modules</t>
  </si>
  <si>
    <t>#autoLOC_501065 //#autoLOC_501065 = Flight control technology has evolved far enough that we feel we can honestly say pilots are in command now.</t>
  </si>
  <si>
    <t>RDicon_commandmodules</t>
  </si>
  <si>
    <t>#LOC_CTT_heavyCommandModules_title</t>
  </si>
  <si>
    <t>#LOC_CTT_heavyCommandModules_description</t>
  </si>
  <si>
    <t>CommunityTechTree/UI/ctt_icon_heavyCommandModules</t>
  </si>
  <si>
    <t>#LOC_CTT_specializedCommandModules_title</t>
  </si>
  <si>
    <t>#LOC_CTT_specializedCommandModules_description</t>
  </si>
  <si>
    <t>CommunityTechTree/UI/ctt_icon_specializedCommandModules</t>
  </si>
  <si>
    <t>#LOC_CTT_specializedCommandCenters_title</t>
  </si>
  <si>
    <t>#LOC_CTT_specializedCommandCenters_description</t>
  </si>
  <si>
    <t>CommunityTechTree/UI/ctt_icon_specializedCommandCenters</t>
  </si>
  <si>
    <t>#LOC_CTT_heavyCommandCenters_title</t>
  </si>
  <si>
    <t>#LOC_CTT_heavyCommandCenters_description</t>
  </si>
  <si>
    <t>CommunityTechTree/UI/ctt_icon_heavyCommandCenters</t>
  </si>
  <si>
    <t>#LOC_CTT_specializedLanders_title</t>
  </si>
  <si>
    <t>#LOC_CTT_specializedLanders_description</t>
  </si>
  <si>
    <t>CommunityTechTree/UI/ctt_icon_specializedLanders</t>
  </si>
  <si>
    <t>#LOC_CTT_heavyLanders_title</t>
  </si>
  <si>
    <t>#LOC_CTT_heavyLanders_description</t>
  </si>
  <si>
    <t>CommunityTechTree/UI/ctt_icon_heavyLanders</t>
  </si>
  <si>
    <t>#autoLOC_501084 //#autoLOC_501084 = Precision Propulsion</t>
  </si>
  <si>
    <t>#autoLOC_501085 //#autoLOC_501085 = Any level of precision achieved in controlling the sustained explosion inside a rocket engine is nothing short of remarkable. It might be quite expensive, too.</t>
  </si>
  <si>
    <t>RDicon_propulsion-precision</t>
  </si>
  <si>
    <t>earlyIonPropulsion</t>
  </si>
  <si>
    <t>13.5</t>
  </si>
  <si>
    <t>14</t>
  </si>
  <si>
    <t>Error</t>
  </si>
  <si>
    <t>Experimental Propulsion</t>
  </si>
  <si>
    <t>Exotic Propulsion</t>
  </si>
  <si>
    <t>We just need to think not inside the box.</t>
  </si>
  <si>
    <t>One Kerbal's exotic is another Kerbal's conventional.</t>
  </si>
  <si>
    <t>A Bit More Exotic Propulsion</t>
  </si>
  <si>
    <t>These parts were taken from the drawer labelled, "Plan C".</t>
  </si>
  <si>
    <t>Hybrid Aircraft Engines</t>
  </si>
  <si>
    <t>These are definitely not just for taking a slow cruise around Kerbin.</t>
  </si>
  <si>
    <t>#LOC_CTT_expAircraftEngines_title</t>
  </si>
  <si>
    <t>#LOC_CTT_expAircraftEngines_description</t>
  </si>
  <si>
    <t>CommunityTechTree/UI/ctt_icon_experimentalAircraftEngines</t>
  </si>
  <si>
    <t>Unlike kerbals, fuel tanks come in all sorts of shapes and sizes.</t>
  </si>
  <si>
    <t>Advanced Flexible Fuel Systems</t>
  </si>
  <si>
    <t>Advanced Decoupling</t>
  </si>
  <si>
    <t>Exact Science</t>
  </si>
  <si>
    <t>Communication Satellites</t>
  </si>
  <si>
    <t>Early Logistics</t>
  </si>
  <si>
    <t>Large Flexible Fuel Systems</t>
  </si>
  <si>
    <t>Engine Plates</t>
  </si>
  <si>
    <t>Science Tech</t>
  </si>
  <si>
    <t>We have gotten better at disconnecting bigger parts of the ship that we no longer want attached.</t>
  </si>
  <si>
    <t>#autoLOC_501062 //#autoLOC_501062 = Actuators</t>
  </si>
  <si>
    <t>#autoLOC_501063 //#autoLOC_501063 = Perfecting the art of making things mobile, without the explicit use of explosives. Our engineers assure us, this is actually a good thing.</t>
  </si>
  <si>
    <t>RDicon_construction-specialized</t>
  </si>
  <si>
    <t>#autoLOC_501076 //#autoLOC_501076 = Supersonic Flight</t>
  </si>
  <si>
    <t>#autoLOC_501077 //#autoLOC_501077 = A new line of aircraft parts that allow for unprecedented maneuverability and speed.</t>
  </si>
  <si>
    <t>RDicon_flight-supersonic</t>
  </si>
  <si>
    <t>#autoLOC_501086 //#autoLOC_501086 = Advanced Aerodynamics</t>
  </si>
  <si>
    <t>#autoLOC_501087 //#autoLOC_501087 = Advances in fluid dynamics research technology have allowed development of a new set of streamlined aircraft components, And also these parts here.</t>
  </si>
  <si>
    <t>RDicon_aerodynamics-advanced</t>
  </si>
  <si>
    <t>#autoLOC_501098 //#autoLOC_501098 = Field Science</t>
  </si>
  <si>
    <t>#autoLOC_501099 //#autoLOC_501099 = Freedom to roam as far as curiosity will take you, or as long as batteries last.</t>
  </si>
  <si>
    <t>RDicon_science-field</t>
  </si>
  <si>
    <t>#autoLOC_501070 //#autoLOC_501070 = Advanced Exploration</t>
  </si>
  <si>
    <t>#autoLOC_501071 //#autoLOC_501071 = They are Self-Deploying Astronaut Mobility Enhancement Devices, I don't know what you mean by "ladders".</t>
  </si>
  <si>
    <t>RDicon_exploration-advanced</t>
  </si>
  <si>
    <t>Early Stations</t>
  </si>
  <si>
    <t>The managers have taken a course in six sigma and now they think they understand engineering.</t>
  </si>
  <si>
    <t>#autoLOC_501068 //#autoLOC_501068 = Precision Engineering</t>
  </si>
  <si>
    <t>#autoLOC_501069 //#autoLOC_501069 = Precise engineering techniques allow for construction of ever smaller parts.</t>
  </si>
  <si>
    <t>RDicon_engineering-precision</t>
  </si>
  <si>
    <t>Low-Gain Communications</t>
  </si>
  <si>
    <t>We do not always need MOAR power.</t>
  </si>
  <si>
    <t>We would like to be able to communicate with Kerbin at all times.</t>
  </si>
  <si>
    <t>Oh, Jebediah, don't let's ask for the moon. We have the stars.</t>
  </si>
  <si>
    <t>Early Ion Propulsion</t>
  </si>
  <si>
    <t>Despite the repeated failures, these advanced avionic units have the greatest enthusiasm and confidence that they will be able to complete the mission, someday.</t>
  </si>
  <si>
    <t>#autoLOC_501080 //#autoLOC_501080 = Advanced Electrics</t>
  </si>
  <si>
    <t>#autoLOC_501081 //#autoLOC_501081 = We're fairly certain no one will ever need more than 64kw of power for anything.</t>
  </si>
  <si>
    <t>We don't want to conquer the cosmos, we simply want to extend the boundaries of Kerbin to the frontiers of the cosmos.</t>
  </si>
  <si>
    <t>#LOC_CTT_heatManagementSystems_title</t>
  </si>
  <si>
    <t>#LOC_CTT_heatManagementSystems_description</t>
  </si>
  <si>
    <t>CommunityTechTree/UI/ctt_icon_heatManagementSystems</t>
  </si>
  <si>
    <t>#LOC_CTT_hydroponics_title</t>
  </si>
  <si>
    <t>#LOC_CTT_hydroponics_description</t>
  </si>
  <si>
    <t>CommunityTechTree/UI/ctt_icon_hydroponics</t>
  </si>
  <si>
    <t>We love logistics.</t>
  </si>
  <si>
    <t>#LOC_CTT_nuclearPower_title</t>
  </si>
  <si>
    <t>#LOC_CTT_nuclearPower_description</t>
  </si>
  <si>
    <t>CommunityTechTree/UI/ctt_icon_nuclearPower</t>
  </si>
  <si>
    <t>#autoLOC_501094 //#autoLOC_501094 = Nuclear Propulsion</t>
  </si>
  <si>
    <t>#autoLOC_501095 //#autoLOC_501095 = Nuclear engines don't burn fuel, they totally annihilate it. We just hope it doesn't begin any conflicts.</t>
  </si>
  <si>
    <t>RDicon_propulsion-nuclear</t>
  </si>
  <si>
    <t>#LOC_CTT_nuclearFuelSystems_title</t>
  </si>
  <si>
    <t>#LOC_CTT_nuclearFuelSystems_description</t>
  </si>
  <si>
    <t>CommunityTechTree/UI/ctt_icon_nuclearFuelSystems</t>
  </si>
  <si>
    <t>#LOC_CTT_largeNuclearPower_title</t>
  </si>
  <si>
    <t>#LOC_CTT_largeNuclearPower_description</t>
  </si>
  <si>
    <t>CommunityTechTree/UI/ctt_icon_improvedNuclearPower</t>
  </si>
  <si>
    <t>#LOC_CTT_advNuclearPower_title</t>
  </si>
  <si>
    <t>#LOC_CTT_advNuclearPower_description</t>
  </si>
  <si>
    <t>CommunityTechTree/UI/ctt_icon_highEnergyNuclearPower</t>
  </si>
  <si>
    <t>#LOC_CTT_expNuclearPower_title</t>
  </si>
  <si>
    <t>#LOC_CTT_expNuclearPower_description</t>
  </si>
  <si>
    <t>#LOC_CTT_exoticNuclearPower_title</t>
  </si>
  <si>
    <t>#LOC_CTT_exoticNuclearPower_description</t>
  </si>
  <si>
    <t>#LOC_CTT_fusionPower_title</t>
  </si>
  <si>
    <t>#LOC_CTT_fusionPower_description</t>
  </si>
  <si>
    <t>CommunityTechTree/UI/ctt_icon_fusionPower</t>
  </si>
  <si>
    <t>#LOC_CTT_advFusionReactions_title</t>
  </si>
  <si>
    <t>#LOC_CTT_advFusionReactions_description</t>
  </si>
  <si>
    <t>CommunityTechTree/UI/ctt_icon_advFusionReactions</t>
  </si>
  <si>
    <t>#LOC_CTT_exoticReactions_title</t>
  </si>
  <si>
    <t>#LOC_CTT_exoticReactions_description</t>
  </si>
  <si>
    <t>CommunityTechTree/UI/ctt_icon_exoticFusionReactions</t>
  </si>
  <si>
    <t>#LOC_CTT_quantumReactions_title</t>
  </si>
  <si>
    <t>#LOC_CTT_quantumReactions_description</t>
  </si>
  <si>
    <t>#LOC_CTT_antimatterPower_title</t>
  </si>
  <si>
    <t>#LOC_CTT_antimatterPower_description</t>
  </si>
  <si>
    <t>CommunityTechTree/UI/ctt_icon_antimatterPower</t>
  </si>
  <si>
    <t>#LOC_CTT_unifiedFieldTheory_title</t>
  </si>
  <si>
    <t>#LOC_CTT_unifiedFieldTheory_description</t>
  </si>
  <si>
    <t>CommunityTechTree/UI/ctt_icon_unifiedFieldTheory</t>
  </si>
  <si>
    <t>#LOC_CTT_improvedNuclearPropulsion_title</t>
  </si>
  <si>
    <t>#LOC_CTT_improvedNuclearPropulsion_description</t>
  </si>
  <si>
    <t>CommunityTechTree/UI/ctt_icon_improvedNuclearPropulsion</t>
  </si>
  <si>
    <t>#LOC_CTT_advNuclearPropulsion_title</t>
  </si>
  <si>
    <t>#LOC_CTT_advNuclearPropulsion_description</t>
  </si>
  <si>
    <t>CommunityTechTree/UI/ctt_icon_highEfficiencyNuclearPropulsion</t>
  </si>
  <si>
    <t>#LOC_CTT_expNuclearPropulsion_title</t>
  </si>
  <si>
    <t>#LOC_CTT_expNuclearPropulsion_description</t>
  </si>
  <si>
    <t>CommunityTechTree/UI/ctt_icon_experimentalNuclearPropulsion</t>
  </si>
  <si>
    <t>earlyNuclearSystems</t>
  </si>
  <si>
    <t>Early Nuclear Systems</t>
  </si>
  <si>
    <t>Festivals are fun for young kerbalings, fun for parents and offer a break from the stresses of the nuclear family.  Wait, what?  Is this not the inspirational yet slightly ironic quote you were looking for?</t>
  </si>
  <si>
    <t>#LOC_CTT_exoticNuclearPropulsion_title</t>
  </si>
  <si>
    <t>#LOC_CTT_exoticNuclearPropulsion_description</t>
  </si>
  <si>
    <t>CommunityTechTree/UI/ctt_icon_exoticNuclearPropulsion</t>
  </si>
  <si>
    <t>#LOC_CTT_fusionRockets_title</t>
  </si>
  <si>
    <t>#LOC_CTT_fusionRockets_description</t>
  </si>
  <si>
    <t>CommunityTechTree/UI/ctt_icon_fusionRockets</t>
  </si>
  <si>
    <t>Huge Flexible Fuel Systems</t>
  </si>
  <si>
    <t>High Performance Flexible Fuel Systems</t>
  </si>
  <si>
    <t>These are great for a cheap method to hold fuel.  Just keep them away from that haystack, we lost a needle in it and those things are sharp!</t>
  </si>
  <si>
    <t>Not really sure what we mean by calling it high perfomance.  One does not typically call a fuel tank that explodes a few thousand meters above the ground as "Medium Performance."</t>
  </si>
  <si>
    <t xml:space="preserve">These fuel tanks are large and in charge. </t>
  </si>
  <si>
    <t>Advanced Docking</t>
  </si>
  <si>
    <t>Signal Processing</t>
  </si>
  <si>
    <t>On rare occasions, it is nice to put many small engines together rather than just one really ridiculously big engine.  In those situations, these will help.</t>
  </si>
  <si>
    <t>#autoLOC_501096 //#autoLOC_501096 = Advanced MetalWorks</t>
  </si>
  <si>
    <t>#autoLOC_501097 //#autoLOC_501097 = These new construction techniques allow for craft designs that were considered insane not too long ago... and still are. But they're now possible!</t>
  </si>
  <si>
    <t>RDicon_metalworks-advanced</t>
  </si>
  <si>
    <t>#autoLOC_501104 //#autoLOC_501104 = Composites</t>
  </si>
  <si>
    <t>#autoLOC_501105 //#autoLOC_501105 = Lightweight and strong! and don't worry, we're sure the glue will dry off in no time.</t>
  </si>
  <si>
    <t>RDicon_composites</t>
  </si>
  <si>
    <t>#LOC_CTT_advActuators_title</t>
  </si>
  <si>
    <t>#LOC_CTT_advActuators_description</t>
  </si>
  <si>
    <t>CommunityTechTree/UI/ctt_icon_advancedActuators</t>
  </si>
  <si>
    <t>#autoLOC_501100 //#autoLOC_501100 = High Altitude Flight</t>
  </si>
  <si>
    <t>#autoLOC_501101 //#autoLOC_501101 = New breakthroughs in engine and intake development to enable flying through the upper reaches of the atmosphere.</t>
  </si>
  <si>
    <t>RDicon_flight-highAltitude</t>
  </si>
  <si>
    <t>#autoLOC_501110 //#autoLOC_501110 = Heavy Aerodynamics</t>
  </si>
  <si>
    <t>#autoLOC_501111 //#autoLOC_501111 = Advances in construction technology enabled new breakthroughs in aerospace materials.</t>
  </si>
  <si>
    <t>RDicon_aerospaceTech2</t>
  </si>
  <si>
    <t>#autoLOC_501074 //#autoLOC_501074 = Advanced Landing</t>
  </si>
  <si>
    <t>#autoLOC_501075 //#autoLOC_501075 = Further advances in landing devices, allowing for more controlled descents and a much higher number of parts still attached to the ship after touchdown.</t>
  </si>
  <si>
    <t>RDicon_landing-advanced</t>
  </si>
  <si>
    <t>Kerbals are no longer constrained to try and land things on wheels or the engine.</t>
  </si>
  <si>
    <t>#autoLOC_501091 //#autoLOC_501091 = Why wonder about what's over the next hill when you can wonder about what's under it?</t>
  </si>
  <si>
    <t>RDicon_telescope</t>
  </si>
  <si>
    <t>#autoLOC_501106 //#autoLOC_501106 = Electronics</t>
  </si>
  <si>
    <t>#autoLOC_501107 //#autoLOC_501107 = Hopefully these won't become obsolete in the next couple of months.</t>
  </si>
  <si>
    <t>RDicon_electronics</t>
  </si>
  <si>
    <t>High Gain Communications</t>
  </si>
  <si>
    <t>Bill, we need more power!</t>
  </si>
  <si>
    <t>Unkerballed Tech</t>
  </si>
  <si>
    <t>Advanced Unkerballed Tech</t>
  </si>
  <si>
    <t>#autoLOC_501093 //#autoLOC_501093 = Warning: May contain traces of sentience.</t>
  </si>
  <si>
    <t>RDicon_unmanned-advanced</t>
  </si>
  <si>
    <t>#autoLOC_501119 //#autoLOC_501119 = Improvements in remote control technology for a new generation of probe designs.</t>
  </si>
  <si>
    <t>RDicon_unmannedTech</t>
  </si>
  <si>
    <t>#autoLOC_501108 //#autoLOC_501108 = High-Power Electrics</t>
  </si>
  <si>
    <t>#autoLOC_501109 //#autoLOC_501109 = Maximize your energy production and storage potential by maximizing the size of the electrical components on your vessels.</t>
  </si>
  <si>
    <t>RDicon_electrics-large</t>
  </si>
  <si>
    <t>Intermediate Heat Management</t>
  </si>
  <si>
    <t>improvedSolarTech</t>
  </si>
  <si>
    <t>Improved Solar Tech</t>
  </si>
  <si>
    <t>These are hand-picked solar panels, the best of the best are used to survive the rigours of space radiation.</t>
  </si>
  <si>
    <t>Hopefully these are not too little too late.</t>
  </si>
  <si>
    <t>It's Kerbin's first station! How cute that you think that the Clamp-o-Tron Jr will be useful.</t>
  </si>
  <si>
    <t>#LOC_CTT_logistics_title</t>
  </si>
  <si>
    <t>#LOC_CTT_logistics_description</t>
  </si>
  <si>
    <t>CommunityTechTree/UI/ctt_icon_logistics</t>
  </si>
  <si>
    <t>#autoLOC_501112 //#autoLOC_501112 = Ion Propulsion</t>
  </si>
  <si>
    <t>#autoLOC_501113 //#autoLOC_501113 = Turns out, it's not science fiction.</t>
  </si>
  <si>
    <t>Noble Gas Fuel Systems</t>
  </si>
  <si>
    <t>Advanced Engine Plates</t>
  </si>
  <si>
    <t>Why does the noble gas always cry? Because all his friends Argon.</t>
  </si>
  <si>
    <t>RDicon_propulsion-ion</t>
  </si>
  <si>
    <t>Our craft have gotten bigger, the docking solutions need to match our needs.</t>
  </si>
  <si>
    <t>#autoLOC_501116 //#autoLOC_501116 = Nanolathing</t>
  </si>
  <si>
    <t>#autoLOC_501117 //#autoLOC_501117 = Despite the threatening appearance of the green metablobs shot out of the Nanolathing Injectors, none can argue the fact that Kerbals have indeed developed technologies at least just as dangerous as this one.</t>
  </si>
  <si>
    <t>RDicon_generic</t>
  </si>
  <si>
    <t>advMetalWorks</t>
  </si>
  <si>
    <t>#autoLOC_501120 //#autoLOC_501120 = Meta-Materials</t>
  </si>
  <si>
    <t>#autoLOC_501121 //#autoLOC_501121 = An advancement in spacecraft construction so revolutionary, you won't even mind that its naming was wildly inaccurate.</t>
  </si>
  <si>
    <t>RDicon_metamaterials</t>
  </si>
  <si>
    <t>#LOC_CTT_experimentalActuators_title</t>
  </si>
  <si>
    <t>#LOC_CTT_experimentalActuators_description</t>
  </si>
  <si>
    <t>CommunityTechTree/UI/ctt_icon_experimentalActuators</t>
  </si>
  <si>
    <t>#autoLOC_501114 //#autoLOC_501114 = Hypersonic Flight</t>
  </si>
  <si>
    <t>#autoLOC_501115 //#autoLOC_501115 = Push your aircraft to the upper limits of airspeed and sanity.</t>
  </si>
  <si>
    <t>RDicon_flight-hypersonic</t>
  </si>
  <si>
    <t>#autoLOC_501132 //#autoLOC_501132 = Experimental Aerodynamics</t>
  </si>
  <si>
    <t>#autoLOC_501133 //#autoLOC_501133 = Winged flight technology is soaring to unprecedented heights. It could even be said that it's properly taking off now.</t>
  </si>
  <si>
    <t>RDicon_aerodynamics-heavy</t>
  </si>
  <si>
    <t>#autoLOC_501088 //#autoLOC_501088 = Heavy Landing</t>
  </si>
  <si>
    <t>#autoLOC_501089 //#autoLOC_501089 = A good landing is one where you walk away from it. A great landing is one where you get to use the aircraft again.</t>
  </si>
  <si>
    <t>RDicon_motors-experimental</t>
  </si>
  <si>
    <t>These will allow colonial structures stability on foreign planets and moons.</t>
  </si>
  <si>
    <t>#autoLOC_501124 //#autoLOC_501124 = Advanced Science Tech</t>
  </si>
  <si>
    <t>#autoLOC_501125 //#autoLOC_501125 = Scientific advancements allow new advanced technologies for advancing Science.</t>
  </si>
  <si>
    <t>RDicon_scienceTech-advanced</t>
  </si>
  <si>
    <t>#LOC_CTT_specializedScienceTech_title</t>
  </si>
  <si>
    <t>#LOC_CTT_specializedScienceTech_description</t>
  </si>
  <si>
    <t>CommunityTechTree/UI/ctt_icon_specializedScienceTech</t>
  </si>
  <si>
    <t>Power is good, but we also need to look beneath the signal, what did it really intend to tell us?</t>
  </si>
  <si>
    <t>#autoLOC_501134 //#autoLOC_501134 = Automation</t>
  </si>
  <si>
    <t>#autoLOC_501135 //#autoLOC_501135 = We can't think of anything that could go wrong with letting an experimental AI handle every aspect of a mission.</t>
  </si>
  <si>
    <t>RDicon_robotics</t>
  </si>
  <si>
    <t>#autoLOC_501128 //#autoLOC_501128 = Specialized Electrics</t>
  </si>
  <si>
    <t>#autoLOC_501129 //#autoLOC_501129 = Experience the warm glow of the latest in electrical technology. Figuratively, of course, and maybe also quite literally as well. Actually, try to avoid direct exposure.</t>
  </si>
  <si>
    <t>RDicon_electrics-specialized</t>
  </si>
  <si>
    <t>#LOC_CTT_advSolarTech_title</t>
  </si>
  <si>
    <t>#LOC_CTT_advSolarTech_description</t>
  </si>
  <si>
    <t>CommunityTechTree/UI/ctt_icon_advSolarTech</t>
  </si>
  <si>
    <t>#LOC_CTT_advHeatManagement_title</t>
  </si>
  <si>
    <t>#LOC_CTT_advHeatManagement_description</t>
  </si>
  <si>
    <t>CommunityTechTree/UI/ctt_icon_advancedHeatManagement</t>
  </si>
  <si>
    <t>#LOC_CTT_shortTermHabitation_title</t>
  </si>
  <si>
    <t>#LOC_CTT_shortTermHabitation_description</t>
  </si>
  <si>
    <t>In-Situ Resource Utilization</t>
  </si>
  <si>
    <t>Alchemists have long sought a mystical ore which is capable of transmuting to other elements.</t>
  </si>
  <si>
    <t>#LOC_CTT_advIonPropulsion_title</t>
  </si>
  <si>
    <t>#LOC_CTT_advIonPropulsion_description</t>
  </si>
  <si>
    <t>CommunityTechTree/UI/ctt_icon_advancedIonPropulsion</t>
  </si>
  <si>
    <t>Digital Signal Processing</t>
  </si>
  <si>
    <t>Experimental Heat Management</t>
  </si>
  <si>
    <t>When neither more nor bigger is enough, sometimes we need both!</t>
  </si>
  <si>
    <t>#LOC_CTT_exoticAlloys_title</t>
  </si>
  <si>
    <t>#LOC_CTT_exoticAlloys_description</t>
  </si>
  <si>
    <t>CommunityTechTree/UI/ctt_icon_exoticAlloys</t>
  </si>
  <si>
    <t>#LOC_CTT_offworldManufacturing_title</t>
  </si>
  <si>
    <t>#LOC_CTT_offworldManufacturing_description</t>
  </si>
  <si>
    <t>#LOC_CTT_orbitalAssembly_title</t>
  </si>
  <si>
    <t>#LOC_CTT_orbitalAssembly_description</t>
  </si>
  <si>
    <t>CommunityTechTree/UI/ctt_icon_orbitalAssembly</t>
  </si>
  <si>
    <t>#autoLOC_501136 //#autoLOC_501136 = Aerospace Tech</t>
  </si>
  <si>
    <t>#autoLOC_501137 //#autoLOC_501137 = The absolute cutting-edge in aerospace technology. Quite literally, some of those edges are very sharp. Handle with care.</t>
  </si>
  <si>
    <t>RDicon_aerodynamics-experimental</t>
  </si>
  <si>
    <t>#LOC_CTT_aerospaceComposites_title</t>
  </si>
  <si>
    <t>#LOC_CTT_aerospaceComposites_description</t>
  </si>
  <si>
    <t>CommunityTechTree/UI/ctt_icon_aerospaceComposites</t>
  </si>
  <si>
    <t>#autoLOC_501126 //#autoLOC_501126 = Advanced Motors</t>
  </si>
  <si>
    <t>#autoLOC_501127 //#autoLOC_501127 = Wheel technology is just rolling along now. You could even say our engineers are on a roll with it.</t>
  </si>
  <si>
    <t>RDicon_motors-advanced</t>
  </si>
  <si>
    <t>#autoLOC_501140 //#autoLOC_501140 = Experimental Science</t>
  </si>
  <si>
    <t>#autoLOC_501141 //#autoLOC_501141 = Explore novel fields of science that we didn't even know were there.</t>
  </si>
  <si>
    <t>RDicon_science-experimental</t>
  </si>
  <si>
    <t>#LOC_CTT_longTermScienceTech_title</t>
  </si>
  <si>
    <t>#LOC_CTT_longTermScienceTech_description</t>
  </si>
  <si>
    <t>CommunityTechTree/UI/ctt_icon_longTermScienceTech</t>
  </si>
  <si>
    <t>Automated Decoupling Systems</t>
  </si>
  <si>
    <t>Experimental Aerospace Tech</t>
  </si>
  <si>
    <t>Metascience</t>
  </si>
  <si>
    <t>X Band Communications</t>
  </si>
  <si>
    <t>Advanced Stations</t>
  </si>
  <si>
    <t>Today we have entered a new era, Digital Innovation 4.2.1 Release Candidate 4.</t>
  </si>
  <si>
    <t>#autoLOC_501138 //#autoLOC_501138 = Large Probes</t>
  </si>
  <si>
    <t>#autoLOC_501139 //#autoLOC_501139 = The rumours of probe-led world domination are greatly exaggerated.</t>
  </si>
  <si>
    <t>RDicon_probes-large</t>
  </si>
  <si>
    <t>#LOC_CTT_mechatronics_title</t>
  </si>
  <si>
    <t>#LOC_CTT_mechatronics_description</t>
  </si>
  <si>
    <t>#autoLOC_501144 //#autoLOC_501144 = Experimental Electrics</t>
  </si>
  <si>
    <t>#autoLOC_501145 //#autoLOC_501145 = The very latest in electrical systems technology. Our engineers are buzzing with excitement over it. They also seem to glow in the dark now. Fascinating!</t>
  </si>
  <si>
    <t>RDicon_electrics-experimental</t>
  </si>
  <si>
    <t>#LOC_CTT_advPVMaterials_title</t>
  </si>
  <si>
    <t>#LOC_CTT_advPVMaterials_description</t>
  </si>
  <si>
    <t>CommunityTechTree/UI/ctt_icon_advPVMaterials</t>
  </si>
  <si>
    <t>#LOC_CTT_cuttingEdgeSolarTech_title</t>
  </si>
  <si>
    <t>#LOC_CTT_cuttingEdgeSolarTech_description</t>
  </si>
  <si>
    <t>CommunityTechTree/UI/ctt_icon_cuttingEdgeSolar</t>
  </si>
  <si>
    <t>#LOC_CTT_exoticSolarTech_title</t>
  </si>
  <si>
    <t>#LOC_CTT_exoticSolarTech_description</t>
  </si>
  <si>
    <t>CommunityTechTree/UI/ctt_icon_exoticSolarTech</t>
  </si>
  <si>
    <t>Lithium Fuel Systems</t>
  </si>
  <si>
    <t>When it comes to managing heat from nuclear reactions or getting into a close solar orbit, learning that the system is experimental is not very comforting.</t>
  </si>
  <si>
    <t>#LOC_CTT_longTermHabitation_title</t>
  </si>
  <si>
    <t>#LOC_CTT_longTermHabitation_description</t>
  </si>
  <si>
    <t>RDicon_start</t>
  </si>
  <si>
    <t>#LOC_CTT_advLogistics_title</t>
  </si>
  <si>
    <t>#LOC_CTT_advLogistics_description</t>
  </si>
  <si>
    <t>CommunityTechTree/UI/ctt_icon_advancedLogistics</t>
  </si>
  <si>
    <t>#LOC_CTT_advGriddedThrusters_title</t>
  </si>
  <si>
    <t>#LOC_CTT_advGriddedThrusters_description</t>
  </si>
  <si>
    <t>CommunityTechTree/UI/ctt_icon_advancedElectrostaticPropulsion</t>
  </si>
  <si>
    <t>#LOC_CTT_expGriddedThrusters_title</t>
  </si>
  <si>
    <t>#LOC_CTT_expGriddedThrusters_description</t>
  </si>
  <si>
    <t>CommunityTechTree/UI/ctt_icon_experimentalElectrostaticPropulsion</t>
  </si>
  <si>
    <t>#LOC_CTT_plasmaPropulsion_title</t>
  </si>
  <si>
    <t>#LOC_CTT_plasmaPropulsion_description</t>
  </si>
  <si>
    <t>CommunityTechTree/UI/ctt_icon_plasmaPropulsion</t>
  </si>
  <si>
    <t>#LOC_CTT_advEMSystems_title</t>
  </si>
  <si>
    <t>#LOC_CTT_advEMSystems_description</t>
  </si>
  <si>
    <t>CommunityTechTree/UI/ctt_icon_advancedPlasmaPropulsion</t>
  </si>
  <si>
    <t>#LOC_CTT_specializedPlasmaGeneration_title</t>
  </si>
  <si>
    <t>#LOC_CTT_specializedPlasmaGeneration_description</t>
  </si>
  <si>
    <t>CommunityTechTree/UI/ctt_icon_specializedPlasmaPropulsion</t>
  </si>
  <si>
    <t>#LOC_CTT_exoticPlasmaPropulsion_title</t>
  </si>
  <si>
    <t>#LOC_CTT_exoticPlasmaPropulsion_description</t>
  </si>
  <si>
    <t>Sometimes Kerbals are just too slow to react, we need a system to anticipate the need to dissassemble.</t>
  </si>
  <si>
    <t>Bio-Activated Aerographite</t>
  </si>
  <si>
    <t>Please don't tell the marketing department that if something went from 0% of something to 100% of something, it is not 100% more that thing.  Math…</t>
  </si>
  <si>
    <t>#LOC_CTT_orbitalMegastructures_title</t>
  </si>
  <si>
    <t>#LOC_CTT_orbitalMegastructures_description</t>
  </si>
  <si>
    <t>CommunityTechTree/UI/ctt_icon_orbitalMegastructures</t>
  </si>
  <si>
    <t>Deep Space Optical Communications</t>
  </si>
  <si>
    <t>Quantum Communications</t>
  </si>
  <si>
    <t>Quantum Solar Tech</t>
  </si>
  <si>
    <t>There is a fine line at this point for what is a plane and what is a space plane. These lean a little bit towards former and a bit less of the latter.</t>
  </si>
  <si>
    <t>#LOC_CTT_advAerospaceEngineering_title</t>
  </si>
  <si>
    <t>#LOC_CTT_advAerospaceEngineering_description</t>
  </si>
  <si>
    <t>CommunityTechTree/UI/ctt_icon_advAerospaceEngineering</t>
  </si>
  <si>
    <t>Before we go any further, we need to scientifically understand how we do science.</t>
  </si>
  <si>
    <t>#LOC_CTT_scientificOutposts_title</t>
  </si>
  <si>
    <t>#LOC_CTT_scientificOutposts_description</t>
  </si>
  <si>
    <t>CommunityTechTree/UI/ctt_icon_scientificOutposts</t>
  </si>
  <si>
    <t>Getting super high before conversing with distant friends is always preferred.</t>
  </si>
  <si>
    <t>#LOC_CTT_artificialIntelligence_title</t>
  </si>
  <si>
    <t>#LOC_CTT_artificialIntelligence_description</t>
  </si>
  <si>
    <t>#LOC_CTT_highTechElectricalSystems_title</t>
  </si>
  <si>
    <t>#LOC_CTT_highTechElectricalSystems_description</t>
  </si>
  <si>
    <t>CommunityTechTree/UI/ctt_icon_highTechElectricalSystems</t>
  </si>
  <si>
    <t>#LOC_CTT_highPowerElectricalSystems_title</t>
  </si>
  <si>
    <t>#LOC_CTT_highPowerElectricalSystems_description</t>
  </si>
  <si>
    <t>CommunityTechTree/UI/ctt_icon_highPowerElectricalSystems</t>
  </si>
  <si>
    <t>#LOC_CTT_experimentalElectricalSystems_title</t>
  </si>
  <si>
    <t>CommunityTechTree/UI/ctt_icon_expElectricalSystems</t>
  </si>
  <si>
    <t>#LOC_CTT_experimentalElectricalSystems_description</t>
  </si>
  <si>
    <t>#LOC_CTT_exoticElectricalSystems_title</t>
  </si>
  <si>
    <t>#LOC_CTT_exoticElectricalSystems_description</t>
  </si>
  <si>
    <t>CommunityTechTree/UI/ctt_icon_exoticElectricalSystems</t>
  </si>
  <si>
    <t>#LOC_CTT_microwavePowerTransmission_title</t>
  </si>
  <si>
    <t>#LOC_CTT_microwavePowerTransmission_description</t>
  </si>
  <si>
    <t>CommunityTechTree/UI/ctt_icon_microwavePower</t>
  </si>
  <si>
    <t>#LOC_CTT_specializedRadiators_title</t>
  </si>
  <si>
    <t>#LOC_CTT_specializedRadiators_description</t>
  </si>
  <si>
    <t>CommunityTechTree/UI/ctt_icon_specializedRadiators</t>
  </si>
  <si>
    <t>#LOC_CTT_exoticRadiators_title</t>
  </si>
  <si>
    <t>#LOC_CTT_exoticRadiators_description</t>
  </si>
  <si>
    <t>After irradiating the atmosphere from Project Orion, we now have the technology to live above it.</t>
  </si>
  <si>
    <t>#LOC_CTT_advOffworldMining_title</t>
  </si>
  <si>
    <t>#LOC_CTT_advOffworldMining_description</t>
  </si>
  <si>
    <t>These fuel systems represent the best of our ability to contain elements that want nothing more than to blow up our kerbonauts.</t>
  </si>
  <si>
    <t>#LOC_CTT_highEnergyScience_title</t>
  </si>
  <si>
    <t>#LOC_CTT_highEnergyScience_description</t>
  </si>
  <si>
    <t>It is like fiber optic cables, but without the cables.</t>
  </si>
  <si>
    <t>Omega Solar Technology</t>
  </si>
  <si>
    <t>Every line ends somewhere, or does it?</t>
  </si>
  <si>
    <t>#LOC_CTT_colonization_title</t>
  </si>
  <si>
    <t>#LOC_CTT_colonization_description</t>
  </si>
  <si>
    <t>KiwiTechTree/Icons/ktt_icon_colonization</t>
  </si>
  <si>
    <t>KiwiTechTree/Icons/ktt_icon_advancedColonization</t>
  </si>
  <si>
    <t>#LOC_CTT_advColonization_title</t>
  </si>
  <si>
    <t>#LOC_CTT_advColonization_description</t>
  </si>
  <si>
    <t>#LOC_CTT_resourceExploitation_title</t>
  </si>
  <si>
    <t>#LOC_CTT_resourceExploitation_description</t>
  </si>
  <si>
    <t>#LOC_CTT_appliedHighEnergyPhysics_title</t>
  </si>
  <si>
    <t>#LOC_CTT_appliedHighEnergyPhysics_description</t>
  </si>
  <si>
    <t>#LOC_CTT_ultraHighEnergyPhysics_title</t>
  </si>
  <si>
    <t>#LOC_CTT_ultraHighEnergyPhysics_description</t>
  </si>
  <si>
    <t>Quantum communication entails the transfer of quantum states from one place to another via a quantum channel (Citation needed).</t>
  </si>
  <si>
    <t>We have placed Schrödinger's cat in a sealed box with radioactive source and a poison that is triggered by a geiger counter. Before placing it in the box, we informed it that if it did not invent a better solar panel, we will observe it and decompose it's superposition.</t>
  </si>
  <si>
    <t>RDicon_survivability</t>
  </si>
  <si>
    <t>CommunityTechTree/UI/ctt_icon_enhancedSurvivability</t>
  </si>
  <si>
    <t>RDicon_miniaturization</t>
  </si>
  <si>
    <t>RDicon_electrics-advanced</t>
  </si>
  <si>
    <t>RDicon_electrics</t>
  </si>
  <si>
    <t>Solve for X?  I was first told that X equals 5 and then later told that X equals 10.  How can I solve for something that equals one thing and then another thing depending on how it is feeling at that particular moment!?</t>
  </si>
  <si>
    <t>KiwiTechTree/Icons/ktt_icon_heavierRocketry</t>
  </si>
  <si>
    <t>heatShields</t>
  </si>
  <si>
    <t>Heat Shields</t>
  </si>
  <si>
    <t>These can be helpful to avoid rapid unplanned disassembly in the atmosphere.</t>
  </si>
  <si>
    <t>Basic Re-Entry</t>
  </si>
  <si>
    <t>basicReEntry</t>
  </si>
  <si>
    <t>I want to go home NOW!</t>
  </si>
  <si>
    <t>primitiveConstruction</t>
  </si>
  <si>
    <t>Primitive Construction</t>
  </si>
  <si>
    <t>Jebediah: What is that?     Bill: I call it a wheel!     Jebediah: A wha-eel?</t>
  </si>
  <si>
    <t>basicCommandModules</t>
  </si>
  <si>
    <t>Basic Command Modules</t>
  </si>
  <si>
    <t>They are not pretty, but they get the job done.</t>
  </si>
  <si>
    <t>Early sounding rockets are critical to prove that our space program is awesome sauce.</t>
  </si>
  <si>
    <t>KiwiTechTree/Icons/ktt_icon_extremeFuelStorage</t>
  </si>
  <si>
    <t>KiwiTechTree/Icons/ktt_icon_mechatronics</t>
  </si>
  <si>
    <t>KiwiTechTree/Icons/ktt_icon_artificialIntelligence</t>
  </si>
  <si>
    <t>KiwiTechTree/Icons/ktt_icon_highEnergyScience</t>
  </si>
  <si>
    <t>KiwiTechTree/Icons/ktt_icon_appliedHighEnergyPhysics</t>
  </si>
  <si>
    <t>KiwiTechTree/Icons/ktt_icon_ultraHighEnergyPhysics</t>
  </si>
  <si>
    <t>KiwiTechTree/Icons/ktt_icon_advOffworldMining</t>
  </si>
  <si>
    <t>KiwiTechTree/Icons/ktt_icon_resourceExploitation</t>
  </si>
  <si>
    <t>KiwiTechTree/Icons/ktt_icon_automation</t>
  </si>
  <si>
    <t>prototypeFlightControl</t>
  </si>
  <si>
    <t>prototypeBoosters</t>
  </si>
  <si>
    <t>prototypeFuelSystems</t>
  </si>
  <si>
    <t>prototypeSatellites</t>
  </si>
  <si>
    <t>basicSatellites</t>
  </si>
  <si>
    <t>earlySatellites</t>
  </si>
  <si>
    <t>Prototype Satellites</t>
  </si>
  <si>
    <t>Basic Satellites</t>
  </si>
  <si>
    <t>Early Satellites</t>
  </si>
  <si>
    <t>Prototype Solid Rocket Boosters</t>
  </si>
  <si>
    <t>Prototype Flight Control</t>
  </si>
  <si>
    <t>Prototype Fuel Systems</t>
  </si>
  <si>
    <t>earlyPropulsionSystems</t>
  </si>
  <si>
    <t>Early Propulsion Systems</t>
  </si>
  <si>
    <t>These engines are simple and cheap, and probably reliable.</t>
  </si>
  <si>
    <t>Actuators</t>
  </si>
  <si>
    <t>nonCommercialFlight</t>
  </si>
  <si>
    <t>AirIntakes</t>
  </si>
  <si>
    <t>StructuralPlaneParts</t>
  </si>
  <si>
    <t>CommandModules</t>
  </si>
  <si>
    <t>Landers</t>
  </si>
  <si>
    <t>Search</t>
  </si>
  <si>
    <t>StructuralAdapters</t>
  </si>
  <si>
    <t>NoseCones</t>
  </si>
  <si>
    <t>StructuralStationRocketParts</t>
  </si>
  <si>
    <t>DecouplersSeparators</t>
  </si>
  <si>
    <t>DockingPorts</t>
  </si>
  <si>
    <t>EnginePlates</t>
  </si>
  <si>
    <t>SolarPanels</t>
  </si>
  <si>
    <t>BatteriesFuelCells</t>
  </si>
  <si>
    <t>prototypeLiquidFuelRocketry</t>
  </si>
  <si>
    <t>basicLiquidFuelRocketry</t>
  </si>
  <si>
    <t>generalLiquidFuelRocketry</t>
  </si>
  <si>
    <t>advancedLiquidFuelRocketry</t>
  </si>
  <si>
    <t>heavyLiquidFuelRocketry</t>
  </si>
  <si>
    <t>heavierLiquidFuelRocketry</t>
  </si>
  <si>
    <t>evenHeavierLiquidFuelRocketry</t>
  </si>
  <si>
    <t>veryHeavyLiquidFuelRocketry</t>
  </si>
  <si>
    <t>experimentalLiquidFuelRocketry</t>
  </si>
  <si>
    <t>giganticLiquidFuelRocketry</t>
  </si>
  <si>
    <t>colossalLiquidFuelRocketry</t>
  </si>
  <si>
    <t>experimentalLiquidFuelPropulsion</t>
  </si>
  <si>
    <t>experimentalCryoPropulsion</t>
  </si>
  <si>
    <t>exoticLiquidFuelPropulsion</t>
  </si>
  <si>
    <t>exoticCryoPropulsion</t>
  </si>
  <si>
    <t>earlyLiquidFuelPropulsionSystems</t>
  </si>
  <si>
    <t>precisionLiquidFuelPropulsion</t>
  </si>
  <si>
    <t>aBitMoreExoticCryoPropulsion</t>
  </si>
  <si>
    <t>aBitMoreExoticLiquidFuelPropulsion</t>
  </si>
  <si>
    <t>expLiquidFuelAircraftEngines</t>
  </si>
  <si>
    <t>expCryoAircraftEngines</t>
  </si>
  <si>
    <t>hybridCryoAircraftEngines</t>
  </si>
  <si>
    <t>hybridLiquidFuelAircraftEngines</t>
  </si>
  <si>
    <t>pressureFedPropulsion</t>
  </si>
  <si>
    <t>prototypeRocketry</t>
  </si>
  <si>
    <t>Prototype Rocketry</t>
  </si>
  <si>
    <t>Pressure Fed Propulsion</t>
  </si>
  <si>
    <t>prototypeLiquidFuelFlightControl</t>
  </si>
  <si>
    <t>subNode</t>
  </si>
  <si>
    <t>Yes</t>
  </si>
  <si>
    <t>prototypeCryoRocketry</t>
  </si>
  <si>
    <t>Adj Tier Cost*</t>
  </si>
  <si>
    <t>Note: Adj Tier Cost adjusts for rocketry sub-nodes that are half the cost of previous half-tier.</t>
  </si>
  <si>
    <t>These engines use pressurized fuel tanks to get the fuel to the engines.  But Werner told us that space has no pressure.  How will these engines work?!</t>
  </si>
  <si>
    <t>Localization</t>
  </si>
  <si>
    <t>ReEntryModules</t>
  </si>
  <si>
    <t>SolidRocketBoosters</t>
  </si>
  <si>
    <t>NuclearPower</t>
  </si>
  <si>
    <t>FusionPower</t>
  </si>
  <si>
    <t>FuelTankStandard</t>
  </si>
  <si>
    <t>FuelTankBalloon</t>
  </si>
  <si>
    <t>FuelTankNobleGas</t>
  </si>
  <si>
    <t>FuelTankNuclear</t>
  </si>
  <si>
    <t>RocketryPumpFed</t>
  </si>
  <si>
    <t>RocketryAdvancedPumpFed</t>
  </si>
  <si>
    <t>RocketryPressureFed</t>
  </si>
  <si>
    <t>PropulsionIon</t>
  </si>
  <si>
    <t>PropulsionNuclear</t>
  </si>
  <si>
    <t>PropulsionFusion</t>
  </si>
  <si>
    <t>ProbesSatellite</t>
  </si>
  <si>
    <t>ProbesAvionics</t>
  </si>
  <si>
    <t>Antenna</t>
  </si>
  <si>
    <t>LandingGearRoverWheels</t>
  </si>
  <si>
    <t>LandingSkidsBaseFrames</t>
  </si>
  <si>
    <t>LaddersLights</t>
  </si>
  <si>
    <t>RCSThrusters</t>
  </si>
  <si>
    <t>SASModules</t>
  </si>
  <si>
    <t>LaunchEscape</t>
  </si>
  <si>
    <t>HeatShields</t>
  </si>
  <si>
    <t>Thermal</t>
  </si>
  <si>
    <t>Stations</t>
  </si>
  <si>
    <t>Colonization</t>
  </si>
  <si>
    <t>LifeSupport</t>
  </si>
  <si>
    <t>Storage</t>
  </si>
  <si>
    <t>Resources</t>
  </si>
  <si>
    <t>TechTypes</t>
  </si>
  <si>
    <t>CockpitsNonCommercial</t>
  </si>
  <si>
    <t>CockpitsCommercial</t>
  </si>
  <si>
    <t>Title</t>
  </si>
  <si>
    <t>TechRequired</t>
  </si>
  <si>
    <t>RotorsVTOL</t>
  </si>
  <si>
    <t>ScienceProbe</t>
  </si>
  <si>
    <t>ScienceGround</t>
  </si>
  <si>
    <t>OtherParts</t>
  </si>
  <si>
    <t>Unresearchable</t>
  </si>
  <si>
    <t>unresearchable</t>
  </si>
  <si>
    <t>Utility</t>
  </si>
  <si>
    <t>Blank</t>
  </si>
  <si>
    <t>None</t>
  </si>
  <si>
    <t>UpgradeTypes</t>
  </si>
  <si>
    <t>name</t>
  </si>
  <si>
    <t>titleOrig</t>
  </si>
  <si>
    <t>entryCostOrig</t>
  </si>
  <si>
    <t>costOrig</t>
  </si>
  <si>
    <t>massOrig</t>
  </si>
  <si>
    <t>TechRequiredOrig</t>
  </si>
  <si>
    <t>entryCost</t>
  </si>
  <si>
    <t>cost</t>
  </si>
  <si>
    <t>mass</t>
  </si>
  <si>
    <t>EngineUpgrades</t>
  </si>
  <si>
    <t>dualMode</t>
  </si>
  <si>
    <t>tripleMode</t>
  </si>
  <si>
    <t>TankUpgrades</t>
  </si>
  <si>
    <t>size0</t>
  </si>
  <si>
    <t>size1</t>
  </si>
  <si>
    <t>size1p5</t>
  </si>
  <si>
    <t>size2</t>
  </si>
  <si>
    <t>size3</t>
  </si>
  <si>
    <t>size4</t>
  </si>
  <si>
    <t>maxThrust</t>
  </si>
  <si>
    <t>ModuleEngines</t>
  </si>
  <si>
    <t>techBranch</t>
  </si>
  <si>
    <t>techTier</t>
  </si>
  <si>
    <t>RCSUpgrades</t>
  </si>
  <si>
    <t>RTGUpgrades</t>
  </si>
  <si>
    <t>SASUpgrades</t>
  </si>
  <si>
    <t>SolarUpgrades</t>
  </si>
  <si>
    <t>StructuralUpgrades</t>
  </si>
  <si>
    <t>Template</t>
  </si>
  <si>
    <t>singleMode</t>
  </si>
  <si>
    <t>engineID0</t>
  </si>
  <si>
    <t>engineID1</t>
  </si>
  <si>
    <t>engineID2</t>
  </si>
  <si>
    <t>upgrade</t>
  </si>
  <si>
    <t>modEngines</t>
  </si>
  <si>
    <t>i0</t>
  </si>
  <si>
    <t>i1</t>
  </si>
  <si>
    <t>i2</t>
  </si>
  <si>
    <t>i3</t>
  </si>
  <si>
    <t>i4</t>
  </si>
  <si>
    <t>upgradeSetup</t>
  </si>
  <si>
    <t>No</t>
  </si>
  <si>
    <t>LiquidFuel</t>
  </si>
  <si>
    <t>fuelSwitchIgnore</t>
  </si>
  <si>
    <t>additionalPartCode</t>
  </si>
  <si>
    <t>extraCode</t>
  </si>
  <si>
    <t>baseSkinTemp</t>
  </si>
  <si>
    <t>upgradeSkinTemp</t>
  </si>
  <si>
    <t>Cryo</t>
  </si>
  <si>
    <t>liquidFuelpressureFedPropulsion</t>
  </si>
  <si>
    <t>liquidFuelpropulsionSystems</t>
  </si>
  <si>
    <t>localization</t>
  </si>
  <si>
    <t>realTitle</t>
  </si>
  <si>
    <t>Start</t>
  </si>
  <si>
    <t>Basic Rocketry</t>
  </si>
  <si>
    <t>Engineering 101</t>
  </si>
  <si>
    <t>General Rocketry</t>
  </si>
  <si>
    <t>Stability</t>
  </si>
  <si>
    <t>Survivability</t>
  </si>
  <si>
    <t>Flight Control</t>
  </si>
  <si>
    <t>Advanced Rocketry</t>
  </si>
  <si>
    <t>General Construction</t>
  </si>
  <si>
    <t>Aviation</t>
  </si>
  <si>
    <t>Enhanced Survivability</t>
  </si>
  <si>
    <t>Basic Science</t>
  </si>
  <si>
    <t>Advanced Flight Control</t>
  </si>
  <si>
    <t>Propulsion Systems</t>
  </si>
  <si>
    <t>Heavy Rocketry</t>
  </si>
  <si>
    <t>Fuel Systems</t>
  </si>
  <si>
    <t>Advanced Construction</t>
  </si>
  <si>
    <t>Aerodynamics</t>
  </si>
  <si>
    <t>Subsonic Flight</t>
  </si>
  <si>
    <t>Landing</t>
  </si>
  <si>
    <t>Space Exploration</t>
  </si>
  <si>
    <t>Simple Command Modules</t>
  </si>
  <si>
    <t>Miniaturization</t>
  </si>
  <si>
    <t>Electrics</t>
  </si>
  <si>
    <t>Recycling</t>
  </si>
  <si>
    <t>Storage Tech</t>
  </si>
  <si>
    <t>Specialized Control</t>
  </si>
  <si>
    <t>Precision Propulsion</t>
  </si>
  <si>
    <t>Heavier Rocketry</t>
  </si>
  <si>
    <t>Advanced Fuel Systems</t>
  </si>
  <si>
    <t>Specialized Construction</t>
  </si>
  <si>
    <t>Supersonic Flight</t>
  </si>
  <si>
    <t>Advanced Aerodynamics</t>
  </si>
  <si>
    <t>Efficient Flight Systems</t>
  </si>
  <si>
    <t>Field Science</t>
  </si>
  <si>
    <t>Advanced Exploration</t>
  </si>
  <si>
    <t>Heat Management Systems</t>
  </si>
  <si>
    <t>Command Modules</t>
  </si>
  <si>
    <t>Precision Engineering</t>
  </si>
  <si>
    <t>Advanced Electrics</t>
  </si>
  <si>
    <t>Hydroponics</t>
  </si>
  <si>
    <t>Nuclear Power</t>
  </si>
  <si>
    <t>Nuclear Propulsion</t>
  </si>
  <si>
    <t>Large Volume Containment</t>
  </si>
  <si>
    <t>Advanced MetalWorks</t>
  </si>
  <si>
    <t>Composites</t>
  </si>
  <si>
    <t>Advanced Actuators</t>
  </si>
  <si>
    <t>High Altitude Flight</t>
  </si>
  <si>
    <t>Heavy Aerodynamics</t>
  </si>
  <si>
    <t>Advanced Landing</t>
  </si>
  <si>
    <t>Heavy Command Modules</t>
  </si>
  <si>
    <t>Electronics</t>
  </si>
  <si>
    <t>High-Power Electrics</t>
  </si>
  <si>
    <t>Advanced Solar Tech</t>
  </si>
  <si>
    <t>Logistics</t>
  </si>
  <si>
    <t>Nuclear Fuel Systems</t>
  </si>
  <si>
    <t>Improved Nuclear Power</t>
  </si>
  <si>
    <t>Improved Nuclear Propulsion</t>
  </si>
  <si>
    <t>Ion Propulsion</t>
  </si>
  <si>
    <t>Very Heavy Rocketry</t>
  </si>
  <si>
    <t>High-Performance Fuel Systems</t>
  </si>
  <si>
    <t>Nanolathing</t>
  </si>
  <si>
    <t>Meta-Materials</t>
  </si>
  <si>
    <t>Experimental Actuators</t>
  </si>
  <si>
    <t>Hypersonic Flight</t>
  </si>
  <si>
    <t>Experimental Aerodynamics</t>
  </si>
  <si>
    <t>Specialized Flight Systems</t>
  </si>
  <si>
    <t>Heavy Landing</t>
  </si>
  <si>
    <t>Advanced Heat Management</t>
  </si>
  <si>
    <t>Specialized Command Modules</t>
  </si>
  <si>
    <t>Advanced Science Tech</t>
  </si>
  <si>
    <t>Specialized Science Tech</t>
  </si>
  <si>
    <t>Automation</t>
  </si>
  <si>
    <t>Specialized Electrics</t>
  </si>
  <si>
    <t>Advanced Photovoltaic Materials</t>
  </si>
  <si>
    <t>Short-Term Habitation</t>
  </si>
  <si>
    <t>Advanced  Nuclear Power</t>
  </si>
  <si>
    <t>Advanced Nuclear Propulsion</t>
  </si>
  <si>
    <t>Advanced Ion Propulsion</t>
  </si>
  <si>
    <t>Experimental Rocketry</t>
  </si>
  <si>
    <t>Specialized Fuel Storage</t>
  </si>
  <si>
    <t>Exotic Alloys</t>
  </si>
  <si>
    <t>Orbital Assembly</t>
  </si>
  <si>
    <t>Off-World Manufacturing</t>
  </si>
  <si>
    <t>Aerospace Tech</t>
  </si>
  <si>
    <t>Aerospace Composites</t>
  </si>
  <si>
    <t>Advanced Motors</t>
  </si>
  <si>
    <t>Specialized Command Centers</t>
  </si>
  <si>
    <t>Specialized Landers</t>
  </si>
  <si>
    <t>Experimental Science</t>
  </si>
  <si>
    <t>Long-Term Science Tech</t>
  </si>
  <si>
    <t>Large Probes</t>
  </si>
  <si>
    <t>Mechatronics</t>
  </si>
  <si>
    <t>Experimental Electrics</t>
  </si>
  <si>
    <t>Cutting Edge Solar Tech</t>
  </si>
  <si>
    <t>Long-Term Habitation</t>
  </si>
  <si>
    <t>Advanced Logistics</t>
  </si>
  <si>
    <t>Fusion Power</t>
  </si>
  <si>
    <t>Experimental Nuclear Power</t>
  </si>
  <si>
    <t>Experimental Nuclear Propulsion</t>
  </si>
  <si>
    <t>Fusion Rockets</t>
  </si>
  <si>
    <t>Advanced Electrostatic Thrusters</t>
  </si>
  <si>
    <t>Plasma Propulsion</t>
  </si>
  <si>
    <t>Experimental Aircraft Engines</t>
  </si>
  <si>
    <t>Gigantic Rocketry</t>
  </si>
  <si>
    <t>Exotic Fuel Storage</t>
  </si>
  <si>
    <t>Orbital Megastructures</t>
  </si>
  <si>
    <t>Advanced Aerospace Engineering</t>
  </si>
  <si>
    <t>Specialized Radiators</t>
  </si>
  <si>
    <t>Heavy Command Centers</t>
  </si>
  <si>
    <t>Heavy Landers</t>
  </si>
  <si>
    <t>Scientific Outposts</t>
  </si>
  <si>
    <t>Artificial Intelligence</t>
  </si>
  <si>
    <t>High-Tech Electrical Systems</t>
  </si>
  <si>
    <t>Exotic Solar Tech</t>
  </si>
  <si>
    <t>Microwave Power Transmission</t>
  </si>
  <si>
    <t>Advanced Off-World Mining</t>
  </si>
  <si>
    <t>Exotic Nuclear Power</t>
  </si>
  <si>
    <t>Exotic Nuclear Propulsion</t>
  </si>
  <si>
    <t>Advanced Fusion Reactions</t>
  </si>
  <si>
    <t>Experimental Electrostatic Thrusters</t>
  </si>
  <si>
    <t>Advanced Plasma Propulsion</t>
  </si>
  <si>
    <t>Colossal Rocketry</t>
  </si>
  <si>
    <t>Extreme Fuel Storage</t>
  </si>
  <si>
    <t>High-Energy Science</t>
  </si>
  <si>
    <t>High Power Electrical Systems</t>
  </si>
  <si>
    <t>Resource Exploitation</t>
  </si>
  <si>
    <t>Antimatter Power</t>
  </si>
  <si>
    <t>Exotic Reactions</t>
  </si>
  <si>
    <t>Specialized Plasma Propulsion</t>
  </si>
  <si>
    <t>Exotic Radiators</t>
  </si>
  <si>
    <t>Applied High Energy Physics</t>
  </si>
  <si>
    <t>Experimental Electrical Systems</t>
  </si>
  <si>
    <t>Advanced Colonization</t>
  </si>
  <si>
    <t>Unified Field Theory</t>
  </si>
  <si>
    <t>Exotic Plasma Propulsion</t>
  </si>
  <si>
    <t>Ultra-High Energy Physics</t>
  </si>
  <si>
    <t>Exotic Electrical Systems</t>
  </si>
  <si>
    <t>folder</t>
  </si>
  <si>
    <t>engineName</t>
  </si>
  <si>
    <t>mfg</t>
  </si>
  <si>
    <t>cat</t>
  </si>
  <si>
    <t>packetInterval</t>
  </si>
  <si>
    <t>modAntenna</t>
  </si>
  <si>
    <t>packetSize</t>
  </si>
  <si>
    <t>packetResourceCost</t>
  </si>
  <si>
    <t>antennaPower</t>
  </si>
  <si>
    <t>antennaCombinable</t>
  </si>
  <si>
    <t>ModuleDataTransmitter</t>
  </si>
  <si>
    <t>advancedRadiators</t>
  </si>
  <si>
    <t>Advanced Radiators</t>
  </si>
  <si>
    <t>If you cannot stand the heat, get out of the kitchen or use some of these radiators.</t>
  </si>
  <si>
    <t>tier0</t>
  </si>
  <si>
    <t>tier1</t>
  </si>
  <si>
    <t>tier2</t>
  </si>
  <si>
    <t>tier3</t>
  </si>
  <si>
    <t>tier4</t>
  </si>
  <si>
    <t>tier5</t>
  </si>
  <si>
    <t>tier6</t>
  </si>
  <si>
    <t>tier7</t>
  </si>
  <si>
    <t>tier8</t>
  </si>
  <si>
    <t>tier9</t>
  </si>
  <si>
    <t>tier10</t>
  </si>
  <si>
    <t>tier11</t>
  </si>
  <si>
    <t>tier12</t>
  </si>
  <si>
    <t>tier13</t>
  </si>
  <si>
    <t>tier14</t>
  </si>
  <si>
    <t>Tier 1</t>
  </si>
  <si>
    <t>Tier 0</t>
  </si>
  <si>
    <t>Tier 2</t>
  </si>
  <si>
    <t>Tier 3</t>
  </si>
  <si>
    <t>Tier 4</t>
  </si>
  <si>
    <t>Tier 5</t>
  </si>
  <si>
    <t>Tier 6</t>
  </si>
  <si>
    <t>Tier 7</t>
  </si>
  <si>
    <t>Tier 8</t>
  </si>
  <si>
    <t>Tier 9</t>
  </si>
  <si>
    <t>Tier 10</t>
  </si>
  <si>
    <t>Tier 11</t>
  </si>
  <si>
    <t>Tier 12</t>
  </si>
  <si>
    <t>Tier 13</t>
  </si>
  <si>
    <t>Tier 14</t>
  </si>
  <si>
    <t>costMultiplier</t>
  </si>
  <si>
    <t>tier0_bottom</t>
  </si>
  <si>
    <t>tier1_bottom</t>
  </si>
  <si>
    <t>tier2_bottom</t>
  </si>
  <si>
    <t>tier3_bottom</t>
  </si>
  <si>
    <t>tier4_bottom</t>
  </si>
  <si>
    <t>tier5_bottom</t>
  </si>
  <si>
    <t>tier6_bottom</t>
  </si>
  <si>
    <t>tier7_bottom</t>
  </si>
  <si>
    <t>tier8_bottom</t>
  </si>
  <si>
    <t>tier9_bottom</t>
  </si>
  <si>
    <t>tier10_bottom</t>
  </si>
  <si>
    <t>tier11_bottom</t>
  </si>
  <si>
    <t>tier12_bottom</t>
  </si>
  <si>
    <t>tier13_bottom</t>
  </si>
  <si>
    <t>tier14_bottom</t>
  </si>
  <si>
    <t>#LOC_KTT_tier0_Title</t>
  </si>
  <si>
    <t>#LOC_KTT_tier1_Title</t>
  </si>
  <si>
    <t>#LOC_KTT_tier2_Title</t>
  </si>
  <si>
    <t>#LOC_KTT_tier3_Title</t>
  </si>
  <si>
    <t>#LOC_KTT_tier4_Title</t>
  </si>
  <si>
    <t>#LOC_KTT_tier5_Title</t>
  </si>
  <si>
    <t>#LOC_KTT_tier6_Title</t>
  </si>
  <si>
    <t>#LOC_KTT_tier7_Title</t>
  </si>
  <si>
    <t>#LOC_KTT_tier8_Title</t>
  </si>
  <si>
    <t>#LOC_KTT_tier9_Title</t>
  </si>
  <si>
    <t>#LOC_KTT_tier10_Title</t>
  </si>
  <si>
    <t>#LOC_KTT_tier11_Title</t>
  </si>
  <si>
    <t>#LOC_KTT_tier12_Title</t>
  </si>
  <si>
    <t>#LOC_KTT_tier13_Title</t>
  </si>
  <si>
    <t>#LOC_KTT_tier14_Title</t>
  </si>
  <si>
    <t>#LOC_KTT_tier0_Description</t>
  </si>
  <si>
    <t>#LOC_KTT_tier1_Description</t>
  </si>
  <si>
    <t>#LOC_KTT_tier2_Description</t>
  </si>
  <si>
    <t>#LOC_KTT_tier3_Description</t>
  </si>
  <si>
    <t>#LOC_KTT_tier4_Description</t>
  </si>
  <si>
    <t>#LOC_KTT_tier5_Description</t>
  </si>
  <si>
    <t>#LOC_KTT_tier6_Description</t>
  </si>
  <si>
    <t>#LOC_KTT_tier7_Description</t>
  </si>
  <si>
    <t>#LOC_KTT_tier8_Description</t>
  </si>
  <si>
    <t>#LOC_KTT_tier9_Description</t>
  </si>
  <si>
    <t>#LOC_KTT_tier10_Description</t>
  </si>
  <si>
    <t>#LOC_KTT_tier11_Description</t>
  </si>
  <si>
    <t>#LOC_KTT_tier12_Description</t>
  </si>
  <si>
    <t>#LOC_KTT_tier13_Description</t>
  </si>
  <si>
    <t>#LOC_KTT_tier14_Description</t>
  </si>
  <si>
    <t>KiwiTechTree/Icons/ktt_icon_tier0</t>
  </si>
  <si>
    <t>KiwiTechTree/Icons/ktt_icon_tier1</t>
  </si>
  <si>
    <t>KiwiTechTree/Icons/ktt_icon_tier2</t>
  </si>
  <si>
    <t>KiwiTechTree/Icons/ktt_icon_tier3</t>
  </si>
  <si>
    <t>KiwiTechTree/Icons/ktt_icon_tier4</t>
  </si>
  <si>
    <t>KiwiTechTree/Icons/ktt_icon_tier5</t>
  </si>
  <si>
    <t>KiwiTechTree/Icons/ktt_icon_tier6</t>
  </si>
  <si>
    <t>KiwiTechTree/Icons/ktt_icon_tier7</t>
  </si>
  <si>
    <t>KiwiTechTree/Icons/ktt_icon_tier8</t>
  </si>
  <si>
    <t>KiwiTechTree/Icons/ktt_icon_tier9</t>
  </si>
  <si>
    <t>KiwiTechTree/Icons/ktt_icon_tier10</t>
  </si>
  <si>
    <t>KiwiTechTree/Icons/ktt_icon_tier11</t>
  </si>
  <si>
    <t>KiwiTechTree/Icons/ktt_icon_tier12</t>
  </si>
  <si>
    <t>KiwiTechTree/Icons/ktt_icon_tier13</t>
  </si>
  <si>
    <t>KiwiTechTree/Icons/ktt_icon_tier14</t>
  </si>
  <si>
    <t>artificialConsciousness</t>
  </si>
  <si>
    <t>Artificial Consciousness</t>
  </si>
  <si>
    <t>Artificial consciousness (AC), also known as machine consciousness (MC) or synthetic consciousness, is a field related to artificial intelligence and cognitive robotics whose aim is to define that which would have to be synthesized were consciousness to be found in an engineered artifact.</t>
  </si>
  <si>
    <t>specializedPVMaterials</t>
  </si>
  <si>
    <t>expPVMaterials</t>
  </si>
  <si>
    <t>exoticPVMaterials</t>
  </si>
  <si>
    <t>extremePVMaterials</t>
  </si>
  <si>
    <t>Specialized Photovoltaic Materials</t>
  </si>
  <si>
    <t>Using a really long cable, we plan to... nah, just kidding.</t>
  </si>
  <si>
    <t>Experimental Photovoltaic Materials</t>
  </si>
  <si>
    <t>Highly experimental photovoltaic cells!</t>
  </si>
  <si>
    <t>Exotic Photovoltaic Materials</t>
  </si>
  <si>
    <t>Who doesn't want exotic photovoltaic cells!</t>
  </si>
  <si>
    <t>Extreme Photovoltaic Materials</t>
  </si>
  <si>
    <t>The ultimate in photovoltaic cells!</t>
  </si>
  <si>
    <t>advFusionRockets</t>
  </si>
  <si>
    <t>specializedFusionRockets</t>
  </si>
  <si>
    <t>extremeNuclearPropulsion</t>
  </si>
  <si>
    <t>exoticFusionRockets</t>
  </si>
  <si>
    <t>extremeRadiators</t>
  </si>
  <si>
    <t>quantumGravity</t>
  </si>
  <si>
    <t>extremeReactions</t>
  </si>
  <si>
    <t>extremeFusionRockets</t>
  </si>
  <si>
    <t>extremeHighEnergyPhysics</t>
  </si>
  <si>
    <t>14.5</t>
  </si>
  <si>
    <t>15</t>
  </si>
  <si>
    <t>tier15</t>
  </si>
  <si>
    <t>tier15_bottom</t>
  </si>
  <si>
    <t>fasterThanLightTech</t>
  </si>
  <si>
    <t>extremePlasmaPropulsion</t>
  </si>
  <si>
    <t>extremeElectricalSystems</t>
  </si>
  <si>
    <t>insaneNuclearPropulsion</t>
  </si>
  <si>
    <t>Advanced Fusion Rockets</t>
  </si>
  <si>
    <t>These rockets are going to do their best to make everything else obsolete.</t>
  </si>
  <si>
    <t>Specialized Fusion Rockets</t>
  </si>
  <si>
    <t>Extreme Nuclear Propulsion</t>
  </si>
  <si>
    <t>Research into the strangest, weirdest, all all-out extreme forms of nuclear propulsion.</t>
  </si>
  <si>
    <t>Exotic Fusion Rockets</t>
  </si>
  <si>
    <t>Research into extreme high temperature materials and techniques for heat rejection.</t>
  </si>
  <si>
    <t>Quantum Gravity</t>
  </si>
  <si>
    <t>Quantum gravity is a field of theoretical physics that seeks to describe gravity according to the principles of quantum mechanics, and where quantum effects cannot be ignored.</t>
  </si>
  <si>
    <t>Extreme Density Fusion Reactions</t>
  </si>
  <si>
    <t>Measuring and applying the most extreme fusion reactions out there.</t>
  </si>
  <si>
    <t>#LOC_KTT_tier15_Title</t>
  </si>
  <si>
    <t>Tier 15</t>
  </si>
  <si>
    <t>#LOC_KTT_tier15_Description</t>
  </si>
  <si>
    <t>KiwiTechTree/Icons/ktt_icon_tier15</t>
  </si>
  <si>
    <t>Extreme Fusion Rockets</t>
  </si>
  <si>
    <t>Extreme High Energy Physics</t>
  </si>
  <si>
    <t>Pushing physics to the extreme!</t>
  </si>
  <si>
    <t>Faster Than Light Technologies</t>
  </si>
  <si>
    <t>Boldly go where no Kerbal has gone before.</t>
  </si>
  <si>
    <t>Extreme Plasma Propulsion</t>
  </si>
  <si>
    <t>Pushing plasma propulsion to the extreme.</t>
  </si>
  <si>
    <t>Extreme Electrical Systems</t>
  </si>
  <si>
    <t>Extremely high tech transmission and distribution systems for the most advanced spacecraft.</t>
  </si>
  <si>
    <t>Insane Nuclear Propulsion</t>
  </si>
  <si>
    <t>Extreme Heat Management</t>
  </si>
  <si>
    <t>KiwiTechTree,!WarpPlugin</t>
  </si>
  <si>
    <t>High Density Fusion Reactions</t>
  </si>
  <si>
    <t>C7 Aerospace Division</t>
  </si>
  <si>
    <t>Engine</t>
  </si>
  <si>
    <t>PropulsionPlasma</t>
  </si>
  <si>
    <t>PropulsionTurboJet</t>
  </si>
  <si>
    <t>PropulsionTurboFan</t>
  </si>
  <si>
    <t>SolarBeamed</t>
  </si>
  <si>
    <t>FasterThanLight</t>
  </si>
  <si>
    <t>Other</t>
  </si>
  <si>
    <t>Other2</t>
  </si>
  <si>
    <t>upgradeDetails</t>
  </si>
  <si>
    <t>needs</t>
  </si>
  <si>
    <t>turboJet</t>
  </si>
  <si>
    <t>J-404 "Panther" Afterburning Turbofan</t>
  </si>
  <si>
    <t>Panther</t>
  </si>
  <si>
    <t>Dry</t>
  </si>
  <si>
    <t>Wet</t>
  </si>
  <si>
    <t>PropulsionTurboFanAfterburner</t>
  </si>
  <si>
    <t>Rockomax64_BW</t>
  </si>
  <si>
    <t>partIcon</t>
  </si>
  <si>
    <t>techRequired</t>
  </si>
  <si>
    <t>NEEDS</t>
  </si>
  <si>
    <t>upgradeNEEDS</t>
  </si>
  <si>
    <t>code</t>
  </si>
  <si>
    <t>xenonTankLarge</t>
  </si>
  <si>
    <t>Complete</t>
  </si>
  <si>
    <t>Mark1Cockpit</t>
  </si>
  <si>
    <t>mk2Cockpit_Standard</t>
  </si>
  <si>
    <t>mk3Cockpit_Shuttle</t>
  </si>
  <si>
    <t>landerCabinSmall</t>
  </si>
  <si>
    <t>solidBooster_v2</t>
  </si>
  <si>
    <t>mk1-3pod</t>
  </si>
  <si>
    <t>Partial</t>
  </si>
  <si>
    <t>rtgBasePower</t>
  </si>
  <si>
    <t>advanced</t>
  </si>
  <si>
    <t>concentrating</t>
  </si>
  <si>
    <t>experimental</t>
  </si>
  <si>
    <t>solarPanels4</t>
  </si>
  <si>
    <t>Advanced</t>
  </si>
  <si>
    <t>Concentrating</t>
  </si>
  <si>
    <t>Experimental</t>
  </si>
  <si>
    <t>UpgradeNode</t>
  </si>
  <si>
    <t>UPGRADENODE1</t>
  </si>
  <si>
    <t>UPGRADENODE2</t>
  </si>
  <si>
    <t>UPGRADENODE3</t>
  </si>
  <si>
    <t>Notes: Consolidate Part Patches</t>
  </si>
  <si>
    <t>winglet</t>
  </si>
  <si>
    <t>bulkhead</t>
  </si>
  <si>
    <t>BlueSteel</t>
  </si>
  <si>
    <t>file://C:/Kerbal Space Program/GameData/BlueSteel/parts/air_intake/_blue_steel_air_intake_mount_s1.cfg</t>
  </si>
  <si>
    <t>blue_steel_air_intake_mount_s1</t>
  </si>
  <si>
    <t>Air Intake 1</t>
  </si>
  <si>
    <t>Northdale Airframes</t>
  </si>
  <si>
    <t>Aero</t>
  </si>
  <si>
    <t>8800</t>
  </si>
  <si>
    <t>580</t>
  </si>
  <si>
    <t>0.1</t>
  </si>
  <si>
    <t>file://C:/Kerbal Space Program/GameData/BlueSteel/parts/air_intake/_blue_steel_air_intake_mount_s2.cfg</t>
  </si>
  <si>
    <t>blue_steel_air_intake_mount_s2</t>
  </si>
  <si>
    <t>Air Intake 2</t>
  </si>
  <si>
    <t>680</t>
  </si>
  <si>
    <t>0.12</t>
  </si>
  <si>
    <t>file://C:/Kerbal Space Program/GameData/BlueSteel/parts/blue_steel/_blue_steel_avionics_s0_1.cfg</t>
  </si>
  <si>
    <t>blue_steel_avionics_s0_1</t>
  </si>
  <si>
    <t>Blue Rock Mk1 Avionics</t>
  </si>
  <si>
    <t>Payload</t>
  </si>
  <si>
    <t>1500</t>
  </si>
  <si>
    <t>300</t>
  </si>
  <si>
    <t>0.025</t>
  </si>
  <si>
    <t>file://C:/Kerbal Space Program/GameData/BlueSteel/parts/blue_steel/_blue_steel_cargo_bay_s0.cfg</t>
  </si>
  <si>
    <t>blue_steel_cargo_bay_s0</t>
  </si>
  <si>
    <t>Blue Steel Size 0 Cargo Bay</t>
  </si>
  <si>
    <t>1200</t>
  </si>
  <si>
    <t>0.03</t>
  </si>
  <si>
    <t>file://C:/Kerbal Space Program/GameData/BlueSteel/parts/blue_steel/_blue_steel_cargo_bay_s1_1.cfg</t>
  </si>
  <si>
    <t>blue_steel_cargo_bay_s1_1</t>
  </si>
  <si>
    <t>Blue Rock Size 1 Cargo Bay A</t>
  </si>
  <si>
    <t>1250</t>
  </si>
  <si>
    <t>500</t>
  </si>
  <si>
    <t>0.0625</t>
  </si>
  <si>
    <t>file://C:/Kerbal Space Program/GameData/BlueSteel/parts/blue_steel/_blue_steel_cargo_bay_s1_2.cfg</t>
  </si>
  <si>
    <t>blue_steel_cargo_bay_s1_2</t>
  </si>
  <si>
    <t>Blue Rock Size 1 Cargo Bay B</t>
  </si>
  <si>
    <t>600</t>
  </si>
  <si>
    <t>file://C:/Kerbal Space Program/GameData/BlueSteel/parts/blue_steel/_blue_steel_cockpit_mk1.cfg</t>
  </si>
  <si>
    <t>blue_steel_cockpit_mk1</t>
  </si>
  <si>
    <t>Blue Hawk Mk1 Cockpit</t>
  </si>
  <si>
    <t>Pods</t>
  </si>
  <si>
    <t>5000</t>
  </si>
  <si>
    <t>1.8</t>
  </si>
  <si>
    <t>file://C:/Kerbal Space Program/GameData/BlueSteel/parts/blue_steel/_blue_steel_cockpit_s0.cfg</t>
  </si>
  <si>
    <t>blue_steel_cockpit_s0</t>
  </si>
  <si>
    <t>Blue Steel Cockpit</t>
  </si>
  <si>
    <t>2000</t>
  </si>
  <si>
    <t>0.7</t>
  </si>
  <si>
    <t>file://C:/Kerbal Space Program/GameData/BlueSteel/parts/blue_steel/_blue_steel_crew_bay_s1_2.cfg</t>
  </si>
  <si>
    <t>blue_steel_crew_bay_s1_2</t>
  </si>
  <si>
    <t>Blue Rock Mk1 Crew Module</t>
  </si>
  <si>
    <t>Coupling</t>
  </si>
  <si>
    <t>700</t>
  </si>
  <si>
    <t>0.3</t>
  </si>
  <si>
    <t>size1, size0</t>
  </si>
  <si>
    <t>file://C:/Kerbal Space Program/GameData/BlueSteel/parts/blue_steel/_blue_steel_crew_s1_1.cfg</t>
  </si>
  <si>
    <t>blue_steel_crew_s1_1</t>
  </si>
  <si>
    <t>Blue Rock Mk1 Astroplane Cockpit</t>
  </si>
  <si>
    <t>1000</t>
  </si>
  <si>
    <t>2.0</t>
  </si>
  <si>
    <t>file://C:/Kerbal Space Program/GameData/BlueSteel/parts/blue_steel/_blue_steel_docking_adapter_s1_1.cfg</t>
  </si>
  <si>
    <t>blue_steel_docking_adapter_s1_1</t>
  </si>
  <si>
    <t>Blue Rock Size 1 Docking Adapter A</t>
  </si>
  <si>
    <t>750</t>
  </si>
  <si>
    <t>0.15</t>
  </si>
  <si>
    <t>file://C:/Kerbal Space Program/GameData/BlueSteel/parts/blue_steel/_blue_steel_docking_adapter_s1_2.cfg</t>
  </si>
  <si>
    <t>blue_steel_docking_adapter_s1_2</t>
  </si>
  <si>
    <t>Blue Rock Size 1 Docking Adapter B</t>
  </si>
  <si>
    <t>file://C:/Kerbal Space Program/GameData/BlueSteel/parts/blue_steel/_blue_steel_fuel_tank_s0_1.cfg</t>
  </si>
  <si>
    <t>blue_steel_fuel_tank_s0_1</t>
  </si>
  <si>
    <t>Blue Steel Size 0 Fuel Tank A</t>
  </si>
  <si>
    <t>FuelTank</t>
  </si>
  <si>
    <t>80</t>
  </si>
  <si>
    <t>file://C:/Kerbal Space Program/GameData/BlueSteel/parts/blue_steel/_blue_steel_fuel_tank_s1_1.cfg</t>
  </si>
  <si>
    <t>blue_steel_fuel_tank_s1_1</t>
  </si>
  <si>
    <t>Blue Rock Size 1 Fuel Tank A</t>
  </si>
  <si>
    <t>650</t>
  </si>
  <si>
    <t>150</t>
  </si>
  <si>
    <t>file://C:/Kerbal Space Program/GameData/BlueSteel/parts/blue_steel/_blue_steel_fuel_tank_s1_2.cfg</t>
  </si>
  <si>
    <t>blue_steel_fuel_tank_s1_2</t>
  </si>
  <si>
    <t>Blue Rock Size 1 Fuel Tank B</t>
  </si>
  <si>
    <t>180</t>
  </si>
  <si>
    <t>0.125</t>
  </si>
  <si>
    <t>file://C:/Kerbal Space Program/GameData/BlueSteel/parts/blue_steel/_blue_steel_fuel_tank_tail_curved_s1.cfg</t>
  </si>
  <si>
    <t>blue_steel_fuel_tank_tail_curved_s1</t>
  </si>
  <si>
    <t>Blue Hawk Size 1 Tail LiquidFuel Tank A</t>
  </si>
  <si>
    <t>550</t>
  </si>
  <si>
    <t>0.185</t>
  </si>
  <si>
    <t>file://C:/Kerbal Space Program/GameData/BlueSteel/parts/blue_steel/_blue_steel_fuel_tank_tail_s1.cfg</t>
  </si>
  <si>
    <t>blue_steel_fuel_tank_tail_s1</t>
  </si>
  <si>
    <t>Blue Hawk Size 1 Tail LiquidFuel Tank B</t>
  </si>
  <si>
    <t>file://C:/Kerbal Space Program/GameData/BlueSteel/parts/blue_steel/_blue_steel_liquidfuel_tank_s1.cfg</t>
  </si>
  <si>
    <t>blue_steel_liquidfuel_tank_s1</t>
  </si>
  <si>
    <t>Blue Hawk Size 1 LiquidFuel Tank A</t>
  </si>
  <si>
    <t>400</t>
  </si>
  <si>
    <t>file://C:/Kerbal Space Program/GameData/BlueSteel/parts/blue_steel/_blue_steel_rcs_srf.cfg</t>
  </si>
  <si>
    <t>BlueSteel_RCS_srf</t>
  </si>
  <si>
    <t>Blue Steel Linear RCS</t>
  </si>
  <si>
    <t>Control</t>
  </si>
  <si>
    <t>225</t>
  </si>
  <si>
    <t>45</t>
  </si>
  <si>
    <t>0.02</t>
  </si>
  <si>
    <t>srf</t>
  </si>
  <si>
    <t>file://C:/Kerbal Space Program/GameData/BlueSteel/parts/blue_steel/_blue_steel_winglet_srf_1.cfg</t>
  </si>
  <si>
    <t>blue_steel_winglet_srf_1</t>
  </si>
  <si>
    <t>Blue Steel Winglet A</t>
  </si>
  <si>
    <t>200</t>
  </si>
  <si>
    <t>0.04</t>
  </si>
  <si>
    <t>file://C:/Kerbal Space Program/GameData/BlueSteel/parts/blue_steel/_blue_steel_winglet_srf_2.cfg</t>
  </si>
  <si>
    <t>blue_steel_winglet_srf_2</t>
  </si>
  <si>
    <t>Blue Steel Winglet B</t>
  </si>
  <si>
    <t>0.06</t>
  </si>
  <si>
    <t>file://C:/Kerbal Space Program/GameData/BlueSteel/parts/blue_steel/_blue_steel_winglet_srf_3.cfg</t>
  </si>
  <si>
    <t>blue_steel_winglet_srf_3</t>
  </si>
  <si>
    <t>Blue Rock Winglet C</t>
  </si>
  <si>
    <t>350</t>
  </si>
  <si>
    <t>0.08</t>
  </si>
  <si>
    <t>file://C:/Kerbal Space Program/GameData/BlueSteel/parts/blue_steel/_blue_steel_winglet_srf_4.cfg</t>
  </si>
  <si>
    <t>blue_steel_winglet_srf_4</t>
  </si>
  <si>
    <t>Blue Steel Winglet D</t>
  </si>
  <si>
    <t>0.01</t>
  </si>
  <si>
    <t>file://C:/Kerbal Space Program/GameData/BlueSteel/parts/blue_steel/_blue_steel_winglet_srf_5.cfg</t>
  </si>
  <si>
    <t>blue_steel_winglet_srf_5</t>
  </si>
  <si>
    <t>Blue Hawk Winglet</t>
  </si>
  <si>
    <t>0.05</t>
  </si>
  <si>
    <t>file://C:/Kerbal Space Program/GameData/BlueSteel/parts/blue_steel/_blue_steel_winglet_srf_6.cfg</t>
  </si>
  <si>
    <t>blue_steel_winglet_srf_6</t>
  </si>
  <si>
    <t>Blue Hawk Wing</t>
  </si>
  <si>
    <t>380</t>
  </si>
  <si>
    <t>file://C:/Kerbal Space Program/GameData/BlueSteel/parts/engine/_blue_steel_engine_s0_1.cfg</t>
  </si>
  <si>
    <t>blue_steel_engine_s0_1</t>
  </si>
  <si>
    <t>Blue Steel Stentor-1 Rocket Engine</t>
  </si>
  <si>
    <t>Propulsion</t>
  </si>
  <si>
    <t>950</t>
  </si>
  <si>
    <t>250</t>
  </si>
  <si>
    <t>file://C:/Kerbal Space Program/GameData/BlueSteel/parts/engine/_blue_steel_engine_s1_1.cfg</t>
  </si>
  <si>
    <t>blue_steel_engine_s1_1</t>
  </si>
  <si>
    <t>Blue Rock Stentor-2 Rocket Engine</t>
  </si>
  <si>
    <t>850</t>
  </si>
  <si>
    <t>320</t>
  </si>
  <si>
    <t>0.2</t>
  </si>
  <si>
    <t>file://C:/Kerbal Space Program/GameData/BlueSteel/parts/engine/_blue_steel_engine_sabre_s00.cfg</t>
  </si>
  <si>
    <t>blue_steel_engine_sabre_s00</t>
  </si>
  <si>
    <t>Blue Hawk Sabre Compact Engine</t>
  </si>
  <si>
    <t>1050</t>
  </si>
  <si>
    <t>0.45</t>
  </si>
  <si>
    <t>size00</t>
  </si>
  <si>
    <t>file://C:/Kerbal Space Program/GameData/BlueSteel/parts/engine/_blue_steel_engine_turbojet_s00.cfg</t>
  </si>
  <si>
    <t>blue_steel_engine_turbojet_s00</t>
  </si>
  <si>
    <t>Blue Hawk Turbojet Compact Engine</t>
  </si>
  <si>
    <t>file://C:/Kerbal Space Program/GameData/BlueSteel/parts/landing_gear/_blue_steel_landing_gear_srf_1.cfg</t>
  </si>
  <si>
    <t>blue_steel_landing_gear_srf_1</t>
  </si>
  <si>
    <t>Blue Rock Mk1 Landing Gear</t>
  </si>
  <si>
    <t>Ground</t>
  </si>
  <si>
    <t>0.045</t>
  </si>
  <si>
    <t>file://C:/Kerbal Space Program/GameData/BlueSteel/parts/landing_gear/_blue_steel_landing_gear_srf_1_small.cfg</t>
  </si>
  <si>
    <t>blue_steel_landing_gear_srf_1_small</t>
  </si>
  <si>
    <t>Blue Steel Mk0 Radial Landing Gear</t>
  </si>
  <si>
    <t>file://C:/Kerbal Space Program/GameData/BlueSteel/parts/landing_gear/_blue_steel_landing_gear_srf_3.cfg</t>
  </si>
  <si>
    <t>blue_steel_landing_gear_srf_3</t>
  </si>
  <si>
    <t>Blue Rock Mk1 Radial Landing Gear</t>
  </si>
  <si>
    <t>file://C:/Kerbal Space Program/GameData/BlueSteel/parts/landing_gear/_blue_steel_landing_gear_srf_3_small.cfg</t>
  </si>
  <si>
    <t>blue_steel_landing_gear_srf_3_small</t>
  </si>
  <si>
    <t>file://C:/Kerbal Space Program/GameData/BlueSteel/parts/landing_gear/_blue_steel_landing_skid_srf_1.cfg</t>
  </si>
  <si>
    <t>blue_steel_landing_skid_srf_1</t>
  </si>
  <si>
    <t>Blue Rock Mk1 Landing Skid</t>
  </si>
  <si>
    <t>file://C:/Kerbal Space Program/GameData/BlueSteel/parts/landing_gear/_blue_steel_landing_skid_srf_1_small.cfg</t>
  </si>
  <si>
    <t>blue_steel_landing_skid_srf_1_small</t>
  </si>
  <si>
    <t>Blue Steel Mk0 Radial Landing Skid</t>
  </si>
  <si>
    <t>file://C:/Kerbal Space Program/GameData/BlueSteel/parts/landing_gear/_blue_steel_landing_skid_srf_3.cfg</t>
  </si>
  <si>
    <t>blue_steel_landing_skid_srf_3</t>
  </si>
  <si>
    <t>Blue Rock Mk1 Radial Landing Skid</t>
  </si>
  <si>
    <t>file://C:/Kerbal Space Program/GameData/BlueSteel/parts/landing_gear/_blue_steel_landing_skid_srf_3_small.cfg</t>
  </si>
  <si>
    <t>blue_steel_landing_skid_srf_3_small</t>
  </si>
  <si>
    <t>CRE</t>
  </si>
  <si>
    <t>file://C:/Kerbal Space Program/GameData/CRE/parts/_misc_decoupler/black_arrow/_black_arrow_decoupler_s0p5_1.cfg</t>
  </si>
  <si>
    <t>black_arrow_decoupler_s0p5_1</t>
  </si>
  <si>
    <t>Black Arrow Size 0.5 Decoupler</t>
  </si>
  <si>
    <t>#LOC_cre_manufacturer_tantares</t>
  </si>
  <si>
    <t>2250</t>
  </si>
  <si>
    <t>450</t>
  </si>
  <si>
    <t>size0p5</t>
  </si>
  <si>
    <t>file://C:/Kerbal Space Program/GameData/CRE/parts/_misc_decoupler/black_arrow/_black_arrow_decoupler_s0_1.cfg</t>
  </si>
  <si>
    <t>black_arrow_decoupler_s0_1</t>
  </si>
  <si>
    <t>Black Arrow Size 0 Decoupler</t>
  </si>
  <si>
    <t>file://C:/Kerbal Space Program/GameData/CRE/parts/_misc_decoupler/black_arrow/_black_arrow_decoupler_s1p5_1.cfg</t>
  </si>
  <si>
    <t>black_arrow_decoupler_s1p5_1</t>
  </si>
  <si>
    <t>Black Arrow Size 1.5 Decoupler</t>
  </si>
  <si>
    <t>4500</t>
  </si>
  <si>
    <t>900</t>
  </si>
  <si>
    <t>0.075</t>
  </si>
  <si>
    <t>file://C:/Kerbal Space Program/GameData/CRE/parts/_misc_decoupler/black_arrow/_black_arrow_decoupler_s1_1.cfg</t>
  </si>
  <si>
    <t>black_arrow_decoupler_s1_1</t>
  </si>
  <si>
    <t>Black Arrow Size 1 Decoupler</t>
  </si>
  <si>
    <t>3000</t>
  </si>
  <si>
    <t>file://C:/Kerbal Space Program/GameData/CRE/parts/_misc_engine/black_anvil/_black_anvil_engine_s1_1.cfg</t>
  </si>
  <si>
    <t>black_anvil_engine_s1_1</t>
  </si>
  <si>
    <t>Black Anvil RZ-20 Rocket Engine</t>
  </si>
  <si>
    <t>Westsand Aeronautics</t>
  </si>
  <si>
    <t>8750</t>
  </si>
  <si>
    <t>1750</t>
  </si>
  <si>
    <t>file://C:/Kerbal Space Program/GameData/CRE/parts/_misc_engine/black_arrow/_black_arrow_engine_s1_1.cfg</t>
  </si>
  <si>
    <t>black_arrow_engine_s1_1</t>
  </si>
  <si>
    <t>Black Arrow Gamma-8 Rocket Engine</t>
  </si>
  <si>
    <t>Southsea Propulsion Establishment</t>
  </si>
  <si>
    <t>3500</t>
  </si>
  <si>
    <t>file://C:/Kerbal Space Program/GameData/CRE/parts/_misc_engine/black_arrow/_black_arrow_engine_s1_2.cfg</t>
  </si>
  <si>
    <t>black_arrow_engine_s1_2</t>
  </si>
  <si>
    <t>Black Arrow Gamma-4 Rocket Engine</t>
  </si>
  <si>
    <t>file://C:/Kerbal Space Program/GameData/CRE/parts/_misc_engine/black_arrow/_black_arrow_engine_s1_3.cfg</t>
  </si>
  <si>
    <t>black_arrow_engine_s1_3</t>
  </si>
  <si>
    <t>Black Arrow Gamma-2 Rocket Engine</t>
  </si>
  <si>
    <t>file://C:/Kerbal Space Program/GameData/CRE/parts/_misc_engine/black_forest/_black_forest_srb_s0_1.cfg</t>
  </si>
  <si>
    <t>black_forest_srb_s0_1</t>
  </si>
  <si>
    <t>Black Forest "Rook" Solid Rocket Booster</t>
  </si>
  <si>
    <t>0.16</t>
  </si>
  <si>
    <t>file://C:/Kerbal Space Program/GameData/CRE/parts/_misc_engine/black_forest/_black_forest_srb_s0_2.cfg</t>
  </si>
  <si>
    <t>black_forest_srb_s0_2</t>
  </si>
  <si>
    <t>Black Forest "Stonechat" Solid Rocket Booster</t>
  </si>
  <si>
    <t>0.32</t>
  </si>
  <si>
    <t>file://C:/Kerbal Space Program/GameData/CRE/parts/_misc_engine/black_knight/_black_knight_engine_s1_1.cfg</t>
  </si>
  <si>
    <t>black_knight_engine_s1_1</t>
  </si>
  <si>
    <t>Black Knight Gamma-301 Rocket Engine</t>
  </si>
  <si>
    <t>240</t>
  </si>
  <si>
    <t>0.13</t>
  </si>
  <si>
    <t>file://C:/Kerbal Space Program/GameData/CRE/parts/_misc_engine/blue_lagoon/_blue_lagoon_srm_s0_1.cfg</t>
  </si>
  <si>
    <t>blue_lagoon_srm_s0_1</t>
  </si>
  <si>
    <t>Blue Lagoon "Waxwing" Solid Rocket Motor</t>
  </si>
  <si>
    <t>375</t>
  </si>
  <si>
    <t>75</t>
  </si>
  <si>
    <t>file://C:/Kerbal Space Program/GameData/CRE/parts/_misc_engine/blue_lagoon/_blue_lagoon_srm_s0_2.cfg</t>
  </si>
  <si>
    <t>blue_lagoon_srm_s0_2</t>
  </si>
  <si>
    <t>Blue Lagoon "Gosling" Solid Rocket Motor</t>
  </si>
  <si>
    <t>file://C:/Kerbal Space Program/GameData/CRE/parts/_misc_engine/blue_steel/_blue_steel_engine_s1_1.cfg</t>
  </si>
  <si>
    <t>file://C:/Kerbal Space Program/GameData/CRE/parts/_misc_engine/blue_streak/_blue_streak_engine_s0_1.cfg</t>
  </si>
  <si>
    <t>blue_streak_engine_s1_1</t>
  </si>
  <si>
    <t>Blue Streak RZ-2 Rocket Engine</t>
  </si>
  <si>
    <t>1.0</t>
  </si>
  <si>
    <t>file://C:/Kerbal Space Program/GameData/CRE/parts/_misc_engine/blue_streak/_blue_streak_engine_s0_2.cfg</t>
  </si>
  <si>
    <t>blue_streak_engine_s1_2</t>
  </si>
  <si>
    <t>Blue Streak RZ-2S Rocket Engine</t>
  </si>
  <si>
    <t>5500</t>
  </si>
  <si>
    <t>1100</t>
  </si>
  <si>
    <t>0.9</t>
  </si>
  <si>
    <t>file://C:/Kerbal Space Program/GameData/CRE/parts/_misc_engine/blue_streak/_blue_streak_engine_s0_3.cfg</t>
  </si>
  <si>
    <t>blue_streak_engine_s1_3</t>
  </si>
  <si>
    <t>Blue Streak RZ-2V Rocket Engine</t>
  </si>
  <si>
    <t>7500</t>
  </si>
  <si>
    <t>file://C:/Kerbal Space Program/GameData/CRE/parts/_misc_engine_mount/blue_streak/_blue_streak_engine_mount_s1p5_1.cfg</t>
  </si>
  <si>
    <t>blue_streak_engine_mount_s1p5_1</t>
  </si>
  <si>
    <t>Blue Streak Size 1.5 Engine Mount</t>
  </si>
  <si>
    <t>Structural</t>
  </si>
  <si>
    <t>size1p5, size1, size0</t>
  </si>
  <si>
    <t>file://C:/Kerbal Space Program/GameData/CRE/parts/_misc_fairing/black_arrow/_black_arrow_fairing_s0p5_1.cfg</t>
  </si>
  <si>
    <t>black_arrow_fairing_s0p5_1</t>
  </si>
  <si>
    <t>Black Arrow Size 0.5 Fairing Base</t>
  </si>
  <si>
    <t>1125</t>
  </si>
  <si>
    <t>file://C:/Kerbal Space Program/GameData/CRE/parts/_misc_fairing/black_arrow/_black_arrow_fairing_s0_1.cfg</t>
  </si>
  <si>
    <t>black_arrow_fairing_s0_1</t>
  </si>
  <si>
    <t>Black Arrow Size 0 Fairing Base</t>
  </si>
  <si>
    <t>file://C:/Kerbal Space Program/GameData/CRE/parts/_misc_fairing/black_arrow/_black_arrow_fairing_s1p5_1.cfg</t>
  </si>
  <si>
    <t>black_arrow_fairing_s1p5_1</t>
  </si>
  <si>
    <t>Black Arrow Size 1.5 Fairing Base</t>
  </si>
  <si>
    <t>file://C:/Kerbal Space Program/GameData/CRE/parts/_misc_fairing/black_arrow/_black_arrow_fairing_s1_1.cfg</t>
  </si>
  <si>
    <t>black_arrow_fairing_s1_1</t>
  </si>
  <si>
    <t>Black Arrow Size 1 Fairing Base</t>
  </si>
  <si>
    <t>file://C:/Kerbal Space Program/GameData/CRE/parts/_misc_fuel_tank/black_anvil/_black_anvil_fuel_tank_s1_1.cfg</t>
  </si>
  <si>
    <t>black_anvil_fuel_tank_s1_1</t>
  </si>
  <si>
    <t>Black Anvil Size 1 Fuel Tank A</t>
  </si>
  <si>
    <t>file://C:/Kerbal Space Program/GameData/CRE/parts/_misc_fuel_tank/black_anvil/_black_anvil_fuel_tank_s1_2.cfg</t>
  </si>
  <si>
    <t>black_anvil_fuel_tank_s1_2</t>
  </si>
  <si>
    <t>Black Anvil Size 1 Fuel Tank B</t>
  </si>
  <si>
    <t>file://C:/Kerbal Space Program/GameData/CRE/parts/_misc_fuel_tank/black_anvil/_black_anvil_fuel_tank_s1_3.cfg</t>
  </si>
  <si>
    <t>black_anvil_fuel_tank_s1_3</t>
  </si>
  <si>
    <t>Black Anvil Size 1 Fuel Tank C</t>
  </si>
  <si>
    <t>6000</t>
  </si>
  <si>
    <t>file://C:/Kerbal Space Program/GameData/CRE/parts/_misc_fuel_tank/black_anvil/_black_anvil_hemisphere_fuel_tank_s1_1.cfg</t>
  </si>
  <si>
    <t>black_anvil_hemisphere_fuel_tank_s1_1</t>
  </si>
  <si>
    <t>Black Anvil Size 1 Hemisphere Fuel Tank</t>
  </si>
  <si>
    <t>0.0125</t>
  </si>
  <si>
    <t>file://C:/Kerbal Space Program/GameData/CRE/parts/_misc_fuel_tank/black_arrow/_black_arrow_fuel_tank_s0p5_1.cfg</t>
  </si>
  <si>
    <t>black_arrow_fuel_tank_s0p5_1</t>
  </si>
  <si>
    <t>Black Arrow Size 0.5 Fuel Tank A</t>
  </si>
  <si>
    <t>100</t>
  </si>
  <si>
    <t>file://C:/Kerbal Space Program/GameData/CRE/parts/_misc_fuel_tank/black_arrow/_black_arrow_fuel_tank_s0p5_2.cfg</t>
  </si>
  <si>
    <t>black_arrow_fuel_tank_s0p5_2</t>
  </si>
  <si>
    <t>Black Arrow Size 0.5 Fuel Tank B</t>
  </si>
  <si>
    <t>file://C:/Kerbal Space Program/GameData/CRE/parts/_misc_fuel_tank/black_arrow/_black_arrow_fuel_tank_s0p5_3.cfg</t>
  </si>
  <si>
    <t>black_arrow_fuel_tank_s0p5_3</t>
  </si>
  <si>
    <t>Black Arrow Size 0.5 Fuel Tank C</t>
  </si>
  <si>
    <t>file://C:/Kerbal Space Program/GameData/CRE/parts/_misc_fuel_tank/black_arrow/_black_arrow_fuel_tank_s0p5_4.cfg</t>
  </si>
  <si>
    <t>black_arrow_fuel_tank_s0p5_4</t>
  </si>
  <si>
    <t>file://C:/Kerbal Space Program/GameData/CRE/parts/_misc_fuel_tank/black_arrow/_black_arrow_fuel_tank_s1_1.cfg</t>
  </si>
  <si>
    <t>black_arrow_fuel_tank_s1_1</t>
  </si>
  <si>
    <t>Black Arrow Size 1 Fuel Tank A</t>
  </si>
  <si>
    <t>file://C:/Kerbal Space Program/GameData/CRE/parts/_misc_fuel_tank/black_arrow/_black_arrow_fuel_tank_s1_2.cfg</t>
  </si>
  <si>
    <t>black_arrow_fuel_tank_s1_2</t>
  </si>
  <si>
    <t>Black Arrow Size 1 Fuel Tank B</t>
  </si>
  <si>
    <t>file://C:/Kerbal Space Program/GameData/CRE/parts/_misc_fuel_tank/black_arrow/_black_arrow_fuel_tank_s1_3.cfg</t>
  </si>
  <si>
    <t>black_arrow_fuel_tank_s1_3</t>
  </si>
  <si>
    <t>Black Arrow Size 1 Fuel Tank C</t>
  </si>
  <si>
    <t>0.25</t>
  </si>
  <si>
    <t>file://C:/Kerbal Space Program/GameData/CRE/parts/_misc_fuel_tank/black_arrow/_black_arrow_fuel_tank_s1_4.cfg</t>
  </si>
  <si>
    <t>black_arrow_fuel_tank_s1_4</t>
  </si>
  <si>
    <t>Black Arrow Size 1 Fuel Tank D</t>
  </si>
  <si>
    <t>file://C:/Kerbal Space Program/GameData/CRE/parts/_misc_fuel_tank/black_knight/_black_knight_fuel_tank_s0_1.cfg</t>
  </si>
  <si>
    <t>black_knight_fuel_tank_s0_1</t>
  </si>
  <si>
    <t>Black Knight Size 0 Fuel Tank A</t>
  </si>
  <si>
    <t>Eastway Manufacturing Company</t>
  </si>
  <si>
    <t>140</t>
  </si>
  <si>
    <t>file://C:/Kerbal Space Program/GameData/CRE/parts/_misc_fuel_tank/black_knight/_black_knight_fuel_tank_s0_2.cfg</t>
  </si>
  <si>
    <t>black_knight_fuel_tank_s0_2</t>
  </si>
  <si>
    <t>Black Knight Size 0 Fuel Tank B</t>
  </si>
  <si>
    <t>1400</t>
  </si>
  <si>
    <t>280</t>
  </si>
  <si>
    <t>file://C:/Kerbal Space Program/GameData/CRE/parts/_misc_fuel_tank/black_knight/_black_knight_fuel_tank_s0_3.cfg</t>
  </si>
  <si>
    <t>black_knight_fuel_tank_s0_3</t>
  </si>
  <si>
    <t>Black Knight Size 0 Fuel Tank C</t>
  </si>
  <si>
    <t>2800</t>
  </si>
  <si>
    <t>560</t>
  </si>
  <si>
    <t>file://C:/Kerbal Space Program/GameData/CRE/parts/_misc_fuel_tank/black_knight/_black_knight_fuel_tank_s0_4.cfg</t>
  </si>
  <si>
    <t>black_knight_fuel_tank_s0_4</t>
  </si>
  <si>
    <t>Black Knight Size 0 Fuel Tank D</t>
  </si>
  <si>
    <t>5600</t>
  </si>
  <si>
    <t>1120</t>
  </si>
  <si>
    <t>0.4</t>
  </si>
  <si>
    <t>file://C:/Kerbal Space Program/GameData/CRE/parts/_misc_fuel_tank/blue_streak/_blue_streak_fuel_tank_s1p5_1.cfg</t>
  </si>
  <si>
    <t>blue_streak_fuel_tank_s1p5_1</t>
  </si>
  <si>
    <t>Blue Streak Size 1.5 Fuel Tank A</t>
  </si>
  <si>
    <t>0.3125</t>
  </si>
  <si>
    <t>file://C:/Kerbal Space Program/GameData/CRE/parts/_misc_fuel_tank/blue_streak/_blue_streak_fuel_tank_s1p5_2.cfg</t>
  </si>
  <si>
    <t>blue_streak_fuel_tank_s1p5_2</t>
  </si>
  <si>
    <t>Blue Streak Size 1.5 Fuel Tank B</t>
  </si>
  <si>
    <t>0.625</t>
  </si>
  <si>
    <t>file://C:/Kerbal Space Program/GameData/CRE/parts/_misc_fuel_tank/blue_streak/_blue_streak_fuel_tank_s1p5_3.cfg</t>
  </si>
  <si>
    <t>blue_streak_fuel_tank_s1p5_3</t>
  </si>
  <si>
    <t>Blue Streak Size 1.5 Fuel Tank C</t>
  </si>
  <si>
    <t>1.25</t>
  </si>
  <si>
    <t>file://C:/Kerbal Space Program/GameData/CRE/parts/_misc_fuel_tank/blue_streak/_blue_streak_fuel_tank_s1p5_s1_1.cfg</t>
  </si>
  <si>
    <t>blue_streak_fuel_tank_s1p5_s1_1</t>
  </si>
  <si>
    <t>Blue Streak Size 1.5 to Size 1 Adapter A</t>
  </si>
  <si>
    <t>size1p5, size1</t>
  </si>
  <si>
    <t>file://C:/Kerbal Space Program/GameData/CRE/parts/_misc_fuel_tank/blue_streak/_blue_streak_fuel_tank_s1p5_s1_2.cfg</t>
  </si>
  <si>
    <t>blue_streak_fuel_tank_s1p5_s1_2</t>
  </si>
  <si>
    <t>Blue Streak Size 1.5 to Size 1 Adapter B</t>
  </si>
  <si>
    <t>file://C:/Kerbal Space Program/GameData/CRE/parts/_misc_nose_cone/black_arrow/_black_arrow_nose_cone_s0_1.cfg</t>
  </si>
  <si>
    <t>black_arrow_nose_cone_s0_1</t>
  </si>
  <si>
    <t>#LOC_cre_black_arrow_nose_cone_s0_1</t>
  </si>
  <si>
    <t>50</t>
  </si>
  <si>
    <t>file://C:/Kerbal Space Program/GameData/CRE/parts/_misc_nose_cone/black_arrow/_black_arrow_nose_cone_s0_2.cfg</t>
  </si>
  <si>
    <t>black_arrow_nose_cone_s0_2</t>
  </si>
  <si>
    <t>#LOC_cre_black_arrow_nose_cone_s0_2</t>
  </si>
  <si>
    <t>file://C:/Kerbal Space Program/GameData/CRE/parts/_misc_probe_core/red_herald/_red_herald_probe_core_s0_1.cfg</t>
  </si>
  <si>
    <t>red_herald_probe_core_s0_1</t>
  </si>
  <si>
    <t>Red Herald "CNC" Probe Core</t>
  </si>
  <si>
    <t>file://C:/Kerbal Space Program/GameData/CRE/parts/_misc_probe_core/violet_sun/_violet_sun_probe_core_s0_1.cfg</t>
  </si>
  <si>
    <t>violet_sun_probe_core_s0_1</t>
  </si>
  <si>
    <t>Violet Sun "ORBA" Probe Core</t>
  </si>
  <si>
    <t>file://C:/Kerbal Space Program/GameData/CRE/parts/_misc_wing/black_knight/_black_knight_winglet_srf_1.cfg</t>
  </si>
  <si>
    <t>black_knight_winglet_srf_1</t>
  </si>
  <si>
    <t>Black Knight Mk1 Guidance Fin</t>
  </si>
  <si>
    <t>#LOC_cre_any_manufacturer</t>
  </si>
  <si>
    <t>0.005</t>
  </si>
  <si>
    <t>ReStockPlus</t>
  </si>
  <si>
    <t>file://C:/Kerbal Space Program/GameData/ReStockPlus/Parts/Aero/0625/restock-nosecone-0625-1.cfg</t>
  </si>
  <si>
    <t>restock-nosecone-0625-1</t>
  </si>
  <si>
    <t>Miniature Rocket Nose</t>
  </si>
  <si>
    <t>Kerbodyne</t>
  </si>
  <si>
    <t>160</t>
  </si>
  <si>
    <t>file://C:/Kerbal Space Program/GameData/ReStockPlus/Parts/Aero/1875/restock-heatshield-1875-1.cfg</t>
  </si>
  <si>
    <t>restock-heatshield-1875-1</t>
  </si>
  <si>
    <t>Heat Shield (1.875m)</t>
  </si>
  <si>
    <t>O.M.B. Demolition Enterprises</t>
  </si>
  <si>
    <t>none</t>
  </si>
  <si>
    <t>file://C:/Kerbal Space Program/GameData/ReStockPlus/Parts/Aero/1875/restock-nosecone-1875-1.cfg</t>
  </si>
  <si>
    <t>restock-nosecone-1875-1</t>
  </si>
  <si>
    <t>Protective Rocket Nose Mk18</t>
  </si>
  <si>
    <t>480</t>
  </si>
  <si>
    <t>file://C:/Kerbal Space Program/GameData/ReStockPlus/Parts/Aero/1875/restock-nosecone-1875-2.cfg</t>
  </si>
  <si>
    <t>restock-nosecone-1875-2</t>
  </si>
  <si>
    <t>file://C:/Kerbal Space Program/GameData/ReStockPlus/Parts/Aero/5/restock-nosecone-5-1.cfg</t>
  </si>
  <si>
    <t>restock-nosecone-5-1</t>
  </si>
  <si>
    <t>Kerbodyne SIV Nosecone</t>
  </si>
  <si>
    <t>1800</t>
  </si>
  <si>
    <t>0.8</t>
  </si>
  <si>
    <t>file://C:/Kerbal Space Program/GameData/ReStockPlus/Parts/Command/0625/restock-drone-core-0625-1.cfg</t>
  </si>
  <si>
    <t>restock-drone-core-0625-1</t>
  </si>
  <si>
    <t>RC-XS1 Remote Guidance Unit</t>
  </si>
  <si>
    <t>STEADLER Engineering Corps</t>
  </si>
  <si>
    <t>12000</t>
  </si>
  <si>
    <t>1700</t>
  </si>
  <si>
    <t>file://C:/Kerbal Space Program/GameData/ReStockPlus/Parts/Command/125/restock-pod-sphere-1.cfg</t>
  </si>
  <si>
    <t>restock-pod-sphere-1</t>
  </si>
  <si>
    <t>SP-1 'Clementine' Reentry Module</t>
  </si>
  <si>
    <t>Probodobodyne Inc</t>
  </si>
  <si>
    <t>0.75</t>
  </si>
  <si>
    <t>file://C:/Kerbal Space Program/GameData/ReStockPlus/Parts/Command/125/restock-pod-sphere-2.cfg</t>
  </si>
  <si>
    <t>restock-pod-sphere-2</t>
  </si>
  <si>
    <t>SP-2 'Tangerine' Reentry Module</t>
  </si>
  <si>
    <t>file://C:/Kerbal Space Program/GameData/ReStockPlus/Parts/Command/125/restock-pod-sphere-3.cfg</t>
  </si>
  <si>
    <t>restock-pod-sphere-3</t>
  </si>
  <si>
    <t>SP-3 'Mandarin' Reentry Module</t>
  </si>
  <si>
    <t>2.25</t>
  </si>
  <si>
    <t>file://C:/Kerbal Space Program/GameData/ReStockPlus/Parts/Command/1875/restock-drone-core-1875-1.cfg</t>
  </si>
  <si>
    <t>restock-drone-core-1875-1</t>
  </si>
  <si>
    <t>RC-M001 Remote Guidance Unit</t>
  </si>
  <si>
    <t>19000</t>
  </si>
  <si>
    <t>2900</t>
  </si>
  <si>
    <t>file://C:/Kerbal Space Program/GameData/ReStockPlus/Parts/Command/1875/restock-mk2-pod.cfg</t>
  </si>
  <si>
    <t>restock-mk2-pod</t>
  </si>
  <si>
    <t>Mk2 'Acorn' Command Pod</t>
  </si>
  <si>
    <t>Kerlington Model Rockets and Paper Products Inc</t>
  </si>
  <si>
    <t>1.56</t>
  </si>
  <si>
    <t>size1p5, size0</t>
  </si>
  <si>
    <t>file://C:/Kerbal Space Program/GameData/ReStockPlus/Parts/Command/375/restock-drone-core-375-1.cfg</t>
  </si>
  <si>
    <t>restock-drone-core-375-1</t>
  </si>
  <si>
    <t>RC-XL001 Remote Guidance Unit</t>
  </si>
  <si>
    <t>32000</t>
  </si>
  <si>
    <t>6300</t>
  </si>
  <si>
    <t>0.85</t>
  </si>
  <si>
    <t>file://C:/Kerbal Space Program/GameData/ReStockPlus/Parts/Communication/restock-antenna-stack-2.cfg</t>
  </si>
  <si>
    <t>restock-antenna-stack-2</t>
  </si>
  <si>
    <t>Communotron DTS-J1</t>
  </si>
  <si>
    <t>Ionic Symphonic Protonic Electronics</t>
  </si>
  <si>
    <t>Communication</t>
  </si>
  <si>
    <t>4700</t>
  </si>
  <si>
    <t>0.055</t>
  </si>
  <si>
    <t>srf, size0</t>
  </si>
  <si>
    <t>file://C:/Kerbal Space Program/GameData/ReStockPlus/Parts/Communication/restock-antenna-stack-3.cfg</t>
  </si>
  <si>
    <t>restock-antenna-stack-3</t>
  </si>
  <si>
    <t>Communotron HG-61</t>
  </si>
  <si>
    <t>999</t>
  </si>
  <si>
    <t>file://C:/Kerbal Space Program/GameData/ReStockPlus/Parts/Communication/restock-relay-radial-2.cfg</t>
  </si>
  <si>
    <t>restock-relay-radial-2</t>
  </si>
  <si>
    <t>HG-20 High Gain Antenna</t>
  </si>
  <si>
    <t>0.18</t>
  </si>
  <si>
    <t>file://C:/Kerbal Space Program/GameData/ReStockPlus/Parts/Communication/restock-relay-radial-2_v2.cfg</t>
  </si>
  <si>
    <t>restock-relay-radial-2_v2</t>
  </si>
  <si>
    <t>file://C:/Kerbal Space Program/GameData/ReStockPlus/Parts/Control/restock-reactionwheel-1875-1.cfg</t>
  </si>
  <si>
    <t>restock-reactionwheel-1875-1</t>
  </si>
  <si>
    <t>Medium Reaction Wheel Assembly</t>
  </si>
  <si>
    <t>9200</t>
  </si>
  <si>
    <t>1825</t>
  </si>
  <si>
    <t>file://C:/Kerbal Space Program/GameData/ReStockPlus/Parts/Control/restock-reactionwheel-radial-1.cfg</t>
  </si>
  <si>
    <t>restock-reactionwheel-radial-1</t>
  </si>
  <si>
    <t>Small Radial Gyroscope</t>
  </si>
  <si>
    <t>3200</t>
  </si>
  <si>
    <t>file://C:/Kerbal Space Program/GameData/ReStockPlus/Parts/Control/RCS/restock-rcs-block-dual-1.cfg</t>
  </si>
  <si>
    <t>restock-rcs-block-dual-1</t>
  </si>
  <si>
    <t>RV-102 RCS Thruster Block</t>
  </si>
  <si>
    <t>30</t>
  </si>
  <si>
    <t>file://C:/Kerbal Space Program/GameData/ReStockPlus/Parts/Control/RCS/restock-rcs-block-dual-mini-1.cfg</t>
  </si>
  <si>
    <t>restock-rcs-block-dual-mini-1</t>
  </si>
  <si>
    <t>RC-12 RCS Thruster Block</t>
  </si>
  <si>
    <t>file://C:/Kerbal Space Program/GameData/ReStockPlus/Parts/Control/RCS/restock-rcs-block-multi-2.cfg</t>
  </si>
  <si>
    <t>restock-rcs-block-multi-2</t>
  </si>
  <si>
    <t>RV-105-A RCS Thruster Block</t>
  </si>
  <si>
    <t>52</t>
  </si>
  <si>
    <t>file://C:/Kerbal Space Program/GameData/ReStockPlus/Parts/Control/RCS/restock-rcs-block-multi-mini-2.cfg</t>
  </si>
  <si>
    <t>restock-rcs-block-multi-mini-2</t>
  </si>
  <si>
    <t>RV-1X-A RCS Thruster Block</t>
  </si>
  <si>
    <t>file://C:/Kerbal Space Program/GameData/ReStockPlus/Parts/Control/RCS/restock-rcs-block-quad-angled-1.cfg</t>
  </si>
  <si>
    <t>restock-rcs-block-quad-angled-1</t>
  </si>
  <si>
    <t>file://C:/Kerbal Space Program/GameData/ReStockPlus/Parts/Control/RCS/restock-rcs-block-quad-angled-mini-1.cfg</t>
  </si>
  <si>
    <t>restock-rcs-block-quad-angled-mini-1</t>
  </si>
  <si>
    <t>RC-14-A RCS Thruster Block</t>
  </si>
  <si>
    <t>16</t>
  </si>
  <si>
    <t>file://C:/Kerbal Space Program/GameData/ReStockPlus/Parts/Control/RCS/restock-rcs-block-quad-mini-1.cfg</t>
  </si>
  <si>
    <t>restock-rcs-block-quad-mini-1</t>
  </si>
  <si>
    <t>RC-14 RCS Thruster Block</t>
  </si>
  <si>
    <t>file://C:/Kerbal Space Program/GameData/ReStockPlus/Parts/Control/RCS/restock-rcs-block-quint-1.cfg</t>
  </si>
  <si>
    <t>restock-rcs-block-quint-1</t>
  </si>
  <si>
    <t>RV-105-X RCS Thruster Block</t>
  </si>
  <si>
    <t>60</t>
  </si>
  <si>
    <t>file://C:/Kerbal Space Program/GameData/ReStockPlus/Parts/Control/RCS/restock-rcs-block-quint-mini-1.cfg</t>
  </si>
  <si>
    <t>restock-rcs-block-qunit-mini-1</t>
  </si>
  <si>
    <t>RC-15 RCS Thruster Block</t>
  </si>
  <si>
    <t>20</t>
  </si>
  <si>
    <t>file://C:/Kerbal Space Program/GameData/ReStockPlus/Parts/Control/RCS/restock-rcs-block-triple-angled-1.cfg</t>
  </si>
  <si>
    <t>restock-rcs-block-triple-angled-1</t>
  </si>
  <si>
    <t>RV-103 RCS Thruster Block</t>
  </si>
  <si>
    <t>35</t>
  </si>
  <si>
    <t>file://C:/Kerbal Space Program/GameData/ReStockPlus/Parts/Control/RCS/restock-rcs-block-triple-angled-mini-1.cfg</t>
  </si>
  <si>
    <t>restock-rcs-block-triple-angled-mini-1</t>
  </si>
  <si>
    <t>RC-13 RCS Thruster Block</t>
  </si>
  <si>
    <t>0.0075</t>
  </si>
  <si>
    <t>file://C:/Kerbal Space Program/GameData/ReStockPlus/Parts/Control/RCS/restock-rcs-single-mini-1.cfg</t>
  </si>
  <si>
    <t>restock-rcs-single-mini-1</t>
  </si>
  <si>
    <t>RC-1 RCS Linear RCS Port</t>
  </si>
  <si>
    <t>0.0025</t>
  </si>
  <si>
    <t>file://C:/Kerbal Space Program/GameData/ReStockPlus/Parts/Coupling/0625/restock-airlock-1.cfg</t>
  </si>
  <si>
    <t>restock-airlock-1</t>
  </si>
  <si>
    <t>AL-1 'Lychee' Inflatable Docking Airlock</t>
  </si>
  <si>
    <t>file://C:/Kerbal Space Program/GameData/ReStockPlus/Parts/Coupling/0625/restock-claw-625-1.cfg</t>
  </si>
  <si>
    <t>restock-claw-625-1</t>
  </si>
  <si>
    <t>Compact Grabbing Unit Jr.</t>
  </si>
  <si>
    <t>size0, srf</t>
  </si>
  <si>
    <t>file://C:/Kerbal Space Program/GameData/ReStockPlus/Parts/Coupling/125/restock-engineplate-125-1.cfg</t>
  </si>
  <si>
    <t>restock-engineplate-125-1</t>
  </si>
  <si>
    <t>EP-12 Engine Plate</t>
  </si>
  <si>
    <t>Rokea Inc</t>
  </si>
  <si>
    <t>2200</t>
  </si>
  <si>
    <t>file://C:/Kerbal Space Program/GameData/ReStockPlus/Parts/Coupling/1875/restock-decoupler-1875-1.cfg</t>
  </si>
  <si>
    <t>restock-decoupler-1875-1</t>
  </si>
  <si>
    <t>TD-18 Decoupler</t>
  </si>
  <si>
    <t>475</t>
  </si>
  <si>
    <t>0.09</t>
  </si>
  <si>
    <t>file://C:/Kerbal Space Program/GameData/ReStockPlus/Parts/Coupling/1875/restock-decoupler-1875-truss-1.cfg</t>
  </si>
  <si>
    <t>restock-decoupler-1875-truss-1</t>
  </si>
  <si>
    <t>TD-18T Truss Decoupler</t>
  </si>
  <si>
    <t>size1p5, srf</t>
  </si>
  <si>
    <t>file://C:/Kerbal Space Program/GameData/ReStockPlus/Parts/Coupling/1875/restock-engineplate-1875-1.cfg</t>
  </si>
  <si>
    <t>restock-engineplate-1875-1</t>
  </si>
  <si>
    <t>EP-18 Engine Plate</t>
  </si>
  <si>
    <t>0.14</t>
  </si>
  <si>
    <t>file://C:/Kerbal Space Program/GameData/ReStockPlus/Parts/Coupling/1875/restock-separator-1875-1.cfg</t>
  </si>
  <si>
    <t>restock-separator-1875-1</t>
  </si>
  <si>
    <t>TS-18 Separator</t>
  </si>
  <si>
    <t>file://C:/Kerbal Space Program/GameData/ReStockPlus/Parts/Coupling/25/restock-engineplate-25-1.cfg</t>
  </si>
  <si>
    <t>restock-engineplate-25-1</t>
  </si>
  <si>
    <t>EP-25 Engine Plate</t>
  </si>
  <si>
    <t>0.10</t>
  </si>
  <si>
    <t>file://C:/Kerbal Space Program/GameData/ReStockPlus/Parts/Coupling/375/restock-docking-375-1.cfg</t>
  </si>
  <si>
    <t>restock-docking-375-1</t>
  </si>
  <si>
    <t>Clamp-O-Tron Docking Port 'Grande'</t>
  </si>
  <si>
    <t/>
  </si>
  <si>
    <t>21500</t>
  </si>
  <si>
    <t>1850</t>
  </si>
  <si>
    <t>file://C:/Kerbal Space Program/GameData/ReStockPlus/Parts/Coupling/375/restock-engineplate-375-1.cfg</t>
  </si>
  <si>
    <t>restock-engineplate-375-1</t>
  </si>
  <si>
    <t>EP-37 Engine Plate</t>
  </si>
  <si>
    <t>file://C:/Kerbal Space Program/GameData/ReStockPlus/Parts/Coupling/5/restock-decoupler-5-1.cfg</t>
  </si>
  <si>
    <t>restock-decoupler-5-1</t>
  </si>
  <si>
    <t>TD-50 Decoupler</t>
  </si>
  <si>
    <t>0.65</t>
  </si>
  <si>
    <t>file://C:/Kerbal Space Program/GameData/ReStockPlus/Parts/Coupling/5/restock-engineplate-5-1.cfg</t>
  </si>
  <si>
    <t>restock-engineplate-5-1</t>
  </si>
  <si>
    <t>EP-50 Engine Plate</t>
  </si>
  <si>
    <t>file://C:/Kerbal Space Program/GameData/ReStockPlus/Parts/Coupling/5/restock-separator-5-1.cfg</t>
  </si>
  <si>
    <t>restock-separator-5-1</t>
  </si>
  <si>
    <t>TS-50 Separator</t>
  </si>
  <si>
    <t>file://C:/Kerbal Space Program/GameData/ReStockPlus/Parts/Coupling/radial/restock-decoupler-radial-tiny-1.cfg</t>
  </si>
  <si>
    <t>restock-decoupler-radial-tiny-1</t>
  </si>
  <si>
    <t>TT-14 Radial Decoupler</t>
  </si>
  <si>
    <t>file://C:/Kerbal Space Program/GameData/ReStockPlus/Parts/Electrical/1875/restock-battery-1875-1.cfg</t>
  </si>
  <si>
    <t>restock-battery-1875-1</t>
  </si>
  <si>
    <t>Z-2.5K Rechargeable Battery Bank</t>
  </si>
  <si>
    <t>Zaltonic Electronics</t>
  </si>
  <si>
    <t>Electrical</t>
  </si>
  <si>
    <t>12125</t>
  </si>
  <si>
    <t>file://C:/Kerbal Space Program/GameData/ReStockPlus/Parts/Electrical/375/restock-battery-375-1.cfg</t>
  </si>
  <si>
    <t>restock-battery-375-1</t>
  </si>
  <si>
    <t>Z-10K Rechargeable Battery Bank</t>
  </si>
  <si>
    <t>11250</t>
  </si>
  <si>
    <t>file://C:/Kerbal Space Program/GameData/ReStockPlus/Parts/Electrical/radial/restock-apu-radial-1.cfg</t>
  </si>
  <si>
    <t>restock-apu-radial-1</t>
  </si>
  <si>
    <t>NH-24 Monopropellant APU</t>
  </si>
  <si>
    <t>file://C:/Kerbal Space Program/GameData/ReStockPlus/Parts/Engine/0625/restock-engine-les-2.cfg</t>
  </si>
  <si>
    <t>restock-engine-les-2</t>
  </si>
  <si>
    <t>Launch Escape System Jr.</t>
  </si>
  <si>
    <t>2400</t>
  </si>
  <si>
    <t>file://C:/Kerbal Space Program/GameData/ReStockPlus/Parts/Engine/0625/restock-engine-torch.cfg</t>
  </si>
  <si>
    <t>restock-engine-torch</t>
  </si>
  <si>
    <t>Mk-1H 'Torch' Liquid Fuel Engine</t>
  </si>
  <si>
    <t>Rockomax Conglomerate</t>
  </si>
  <si>
    <t>5150</t>
  </si>
  <si>
    <t>0.29</t>
  </si>
  <si>
    <t>file://C:/Kerbal Space Program/GameData/ReStockPlus/Parts/Engine/0625/restock-srb-mallet-1.cfg</t>
  </si>
  <si>
    <t>restock-srb-mallet-1</t>
  </si>
  <si>
    <t>RT-1 'Mallet' Solid Rocket Booster</t>
  </si>
  <si>
    <t>125</t>
  </si>
  <si>
    <t>file://C:/Kerbal Space Program/GameData/ReStockPlus/Parts/Engine/0625/restock-srb-striker-1.cfg</t>
  </si>
  <si>
    <t>restock-srb-striker-1</t>
  </si>
  <si>
    <t>RT-2 'Striker' Solid Rocket Booster</t>
  </si>
  <si>
    <t>file://C:/Kerbal Space Program/GameData/ReStockPlus/Parts/Engine/125/restock-engine-pug.cfg</t>
  </si>
  <si>
    <t>restock-engine-125-pug</t>
  </si>
  <si>
    <t>LV-303 'Pug' Liquid Fuel Engine</t>
  </si>
  <si>
    <t>Jebediah Kerman's Junkyard and Spacecraft Parts Co</t>
  </si>
  <si>
    <t>1600</t>
  </si>
  <si>
    <t>file://C:/Kerbal Space Program/GameData/ReStockPlus/Parts/Engine/125/restock-engine-valiant.cfg</t>
  </si>
  <si>
    <t>restock-engine-125-valiant</t>
  </si>
  <si>
    <t>LV-T15 'Valiant' Liquid Fuel Engine</t>
  </si>
  <si>
    <t>file://C:/Kerbal Space Program/GameData/ReStockPlus/Parts/Engine/1875/restock-engine-caravel.cfg</t>
  </si>
  <si>
    <t>restock-engine-caravel-1</t>
  </si>
  <si>
    <t>UR-2 'Caravel' Liquid Fuel Engine</t>
  </si>
  <si>
    <t>Universal Paperclips</t>
  </si>
  <si>
    <t>2300</t>
  </si>
  <si>
    <t>size1, size1p5, srf</t>
  </si>
  <si>
    <t>file://C:/Kerbal Space Program/GameData/ReStockPlus/Parts/Engine/1875/restock-engine-galleon.cfg</t>
  </si>
  <si>
    <t>restock-engine-galleon-1</t>
  </si>
  <si>
    <t>UR-1 'Galleon' Liquid Fuel Engine</t>
  </si>
  <si>
    <t>8000</t>
  </si>
  <si>
    <t>5.0</t>
  </si>
  <si>
    <t>size1, size1p5, size2, size3, srf</t>
  </si>
  <si>
    <t>file://C:/Kerbal Space Program/GameData/ReStockPlus/Parts/Engine/1875/restock-engine-schnauzer.cfg</t>
  </si>
  <si>
    <t>restock-engine-schnauzer-1</t>
  </si>
  <si>
    <t>UR-137 'Schnauzer' Liquid Fuel Engine</t>
  </si>
  <si>
    <t>size2, size1p5, size1, srf</t>
  </si>
  <si>
    <t>file://C:/Kerbal Space Program/GameData/ReStockPlus/Parts/Engine/1875/restock-engine-ursa.cfg</t>
  </si>
  <si>
    <t>restock-engine-ursa-1</t>
  </si>
  <si>
    <t>RK-107 'Ursa' Liquid Fuel Engine</t>
  </si>
  <si>
    <t>Reaction Systems Ltd</t>
  </si>
  <si>
    <t>file://C:/Kerbal Space Program/GameData/ReStockPlus/Parts/Engine/1875/restock-srb-anvil.cfg</t>
  </si>
  <si>
    <t>restock-srb-anvil-1</t>
  </si>
  <si>
    <t>STS-1 'Anvil' Solid Rocket Booster</t>
  </si>
  <si>
    <t>10500</t>
  </si>
  <si>
    <t>file://C:/Kerbal Space Program/GameData/ReStockPlus/Parts/Engine/1875/restock-srb-castor.cfg</t>
  </si>
  <si>
    <t>restock-srb-castor-1</t>
  </si>
  <si>
    <t>TCK-2 'Castor' Solid Rocket Booster</t>
  </si>
  <si>
    <t>file://C:/Kerbal Space Program/GameData/ReStockPlus/Parts/Engine/25/restock-engine-boar.cfg</t>
  </si>
  <si>
    <t>restock-engine-boar</t>
  </si>
  <si>
    <t>KR-1 'Boar' Liquid Fuel Engine</t>
  </si>
  <si>
    <t>31000</t>
  </si>
  <si>
    <t>7000</t>
  </si>
  <si>
    <t>size2, size1, srf</t>
  </si>
  <si>
    <t>file://C:/Kerbal Space Program/GameData/ReStockPlus/Parts/Engine/25/restock-engine-cherenkov.cfg</t>
  </si>
  <si>
    <t>restock-engine-cherenkov</t>
  </si>
  <si>
    <t>LV-N410 'Cherenkov' Atomic Rocket Motor</t>
  </si>
  <si>
    <t>121000</t>
  </si>
  <si>
    <t>40000</t>
  </si>
  <si>
    <t>size2, srf</t>
  </si>
  <si>
    <t>file://C:/Kerbal Space Program/GameData/ReStockPlus/Parts/Engine/375/restock-engine-corgi.cfg</t>
  </si>
  <si>
    <t>restock-engine-375-corgi</t>
  </si>
  <si>
    <t>KR-10A 'Corgi' Liquid Fuel Engine Cluster</t>
  </si>
  <si>
    <t>13500</t>
  </si>
  <si>
    <t>4250</t>
  </si>
  <si>
    <t>5.25</t>
  </si>
  <si>
    <t>size3, size2</t>
  </si>
  <si>
    <t>file://C:/Kerbal Space Program/GameData/ReStockPlus/Parts/Engine/radial/restock-engine-panda.cfg</t>
  </si>
  <si>
    <t>restock-engine-panda-1</t>
  </si>
  <si>
    <t>RK-1 'Trash Panda' Vernier Engine</t>
  </si>
  <si>
    <t>800</t>
  </si>
  <si>
    <t>file://C:/Kerbal Space Program/GameData/ReStockPlus/Parts/FuelTank/0625/restock-fuel-tank-sphere-0625-1.cfg</t>
  </si>
  <si>
    <t>restock-fueltank-sphere-0625-1</t>
  </si>
  <si>
    <t>Oscar-O Hemispherical Liquid Fuel Tank</t>
  </si>
  <si>
    <t>110</t>
  </si>
  <si>
    <t>18</t>
  </si>
  <si>
    <t>0.01125</t>
  </si>
  <si>
    <t>file://C:/Kerbal Space Program/GameData/ReStockPlus/Parts/FuelTank/0625/restock-fueltank-0625-1.cfg</t>
  </si>
  <si>
    <t>restock-fuel-tank-0625-1</t>
  </si>
  <si>
    <t>Oscar-E Liquid Fuel Tank</t>
  </si>
  <si>
    <t>9500</t>
  </si>
  <si>
    <t>144</t>
  </si>
  <si>
    <t>file://C:/Kerbal Space Program/GameData/ReStockPlus/Parts/FuelTank/0625/restock-fueltank-0625-2.cfg</t>
  </si>
  <si>
    <t>restock-fuel-tank-0625-2</t>
  </si>
  <si>
    <t>Oscar-D Liquid Fuel Tank</t>
  </si>
  <si>
    <t>7200</t>
  </si>
  <si>
    <t>72</t>
  </si>
  <si>
    <t>file://C:/Kerbal Space Program/GameData/ReStockPlus/Parts/FuelTank/0625/restock-fueltank-0625-3.cfg</t>
  </si>
  <si>
    <t>restock-fuel-tank-0625-3</t>
  </si>
  <si>
    <t>Oscar-C Liquid Fuel Tank</t>
  </si>
  <si>
    <t>6050</t>
  </si>
  <si>
    <t>36</t>
  </si>
  <si>
    <t>0.0225</t>
  </si>
  <si>
    <t>file://C:/Kerbal Space Program/GameData/ReStockPlus/Parts/FuelTank/0625/restock-fueltank-0625-4.cfg</t>
  </si>
  <si>
    <t>restock-fuel-tank-0625-5</t>
  </si>
  <si>
    <t>Oscar-A Liquid Fuel Tank</t>
  </si>
  <si>
    <t>0.005625</t>
  </si>
  <si>
    <t>file://C:/Kerbal Space Program/GameData/ReStockPlus/Parts/FuelTank/0625/restock-fueltank-probe-1.cfg</t>
  </si>
  <si>
    <t>restock-fuel-tank-probe-1</t>
  </si>
  <si>
    <t>PRBE-9 Liquid Fuel Tank</t>
  </si>
  <si>
    <t>2025</t>
  </si>
  <si>
    <t>file://C:/Kerbal Space Program/GameData/ReStockPlus/Parts/FuelTank/0625/restock-fueltank-probe-2.cfg</t>
  </si>
  <si>
    <t>restock-fuel-tank-probe-2</t>
  </si>
  <si>
    <t>PRBE-4 Liquid Fuel Tank</t>
  </si>
  <si>
    <t>0.0028125</t>
  </si>
  <si>
    <t>file://C:/Kerbal Space Program/GameData/ReStockPlus/Parts/FuelTank/125/restock-fuel-tank-sphere-125-1.cfg</t>
  </si>
  <si>
    <t>restock-fueltank-sphere-125-1</t>
  </si>
  <si>
    <t>FL-T50-R Hemispherical Liquid Fuel Tank</t>
  </si>
  <si>
    <t>size1, srf</t>
  </si>
  <si>
    <t>file://C:/Kerbal Space Program/GameData/ReStockPlus/Parts/FuelTank/1875/restock-fuel-tank-rcs-1875-1.cfg</t>
  </si>
  <si>
    <t>restock-fuel-tank-rcs-1875-1</t>
  </si>
  <si>
    <t>FL-R4 RCS Fuel Tank</t>
  </si>
  <si>
    <t>960</t>
  </si>
  <si>
    <t>file://C:/Kerbal Space Program/GameData/ReStockPlus/Parts/FuelTank/1875/restock-fuel-tank-sphere-1875-1.cfg</t>
  </si>
  <si>
    <t>restock-fueltank-sphere-1875-1</t>
  </si>
  <si>
    <t>FL-TX220-R Hemispherical Liquid Fuel Tank</t>
  </si>
  <si>
    <t>220</t>
  </si>
  <si>
    <t>0.1375</t>
  </si>
  <si>
    <t>file://C:/Kerbal Space Program/GameData/ReStockPlus/Parts/FuelTank/1875/restock-fueltank-1875-1.cfg</t>
  </si>
  <si>
    <t>restock-fueltank-1875-1</t>
  </si>
  <si>
    <t>FL-X1800 Liquid Fuel Tank</t>
  </si>
  <si>
    <t>1.125</t>
  </si>
  <si>
    <t>file://C:/Kerbal Space Program/GameData/ReStockPlus/Parts/FuelTank/1875/restock-fueltank-1875-2.cfg</t>
  </si>
  <si>
    <t>restock-fueltank-1875-2</t>
  </si>
  <si>
    <t>FL-X900 Liquid Fuel Tank</t>
  </si>
  <si>
    <t>0.5625</t>
  </si>
  <si>
    <t>file://C:/Kerbal Space Program/GameData/ReStockPlus/Parts/FuelTank/1875/restock-fueltank-1875-3.cfg</t>
  </si>
  <si>
    <t>restock-fueltank-1875-3</t>
  </si>
  <si>
    <t>FL-X440 Liquid Fuel Tank</t>
  </si>
  <si>
    <t>440</t>
  </si>
  <si>
    <t>0.275</t>
  </si>
  <si>
    <t>file://C:/Kerbal Space Program/GameData/ReStockPlus/Parts/FuelTank/1875/restock-fueltank-1875-4.cfg</t>
  </si>
  <si>
    <t>restock-fueltank-1875-4</t>
  </si>
  <si>
    <t>FL-X220 Liquid Fuel Tank</t>
  </si>
  <si>
    <t>file://C:/Kerbal Space Program/GameData/ReStockPlus/Parts/FuelTank/1875/restock-fueltank-1875-soyuz-1.cfg</t>
  </si>
  <si>
    <t>restock-fueltank-1875-soyuz-1</t>
  </si>
  <si>
    <t>FL-S1200 Liquid Fuel Tank</t>
  </si>
  <si>
    <t>file://C:/Kerbal Space Program/GameData/ReStockPlus/Parts/FuelTank/1875/restock-fueltank-adapter-1875-0625-1.cfg</t>
  </si>
  <si>
    <t>restock-fueltank-adapter-1875-0625-1</t>
  </si>
  <si>
    <t>FL-XA160-S Fuel Tank Adapter</t>
  </si>
  <si>
    <t>size0, size1p5, srf</t>
  </si>
  <si>
    <t>file://C:/Kerbal Space Program/GameData/ReStockPlus/Parts/FuelTank/1875/restock-fueltank-adapter-1875-125-1.cfg</t>
  </si>
  <si>
    <t>restock-fueltank-adapter-1875-125-1</t>
  </si>
  <si>
    <t>FL-XA600 Fuel Tank Adapter</t>
  </si>
  <si>
    <t>0.375</t>
  </si>
  <si>
    <t>size1p5, size1, srf</t>
  </si>
  <si>
    <t>file://C:/Kerbal Space Program/GameData/ReStockPlus/Parts/FuelTank/1875/restock-fueltank-adapter-1875-125-2.cfg</t>
  </si>
  <si>
    <t>restock-fueltank-adapter-1875-125-2</t>
  </si>
  <si>
    <t>FL-XA160 Fuel Tank Adapter</t>
  </si>
  <si>
    <t>file://C:/Kerbal Space Program/GameData/ReStockPlus/Parts/FuelTank/1875/restock-fueltank-adapter-25-1875-1.cfg</t>
  </si>
  <si>
    <t>restock-fueltank-adapter-25-1875-1</t>
  </si>
  <si>
    <t>FL-XA1200 Fuel Tank Adapter</t>
  </si>
  <si>
    <t>size1p5, size2, srf</t>
  </si>
  <si>
    <t>file://C:/Kerbal Space Program/GameData/ReStockPlus/Parts/FuelTank/25/restock-fuel-tank-sphere-25-1.cfg</t>
  </si>
  <si>
    <t>restock-fueltank-sphere-25-1</t>
  </si>
  <si>
    <t>Rockomax X-200-4R Hemispherical Liquid Fuel Tank</t>
  </si>
  <si>
    <t>5200</t>
  </si>
  <si>
    <t>file://C:/Kerbal Space Program/GameData/ReStockPlus/Parts/FuelTank/375/restock-fuel-tank-375-4.cfg</t>
  </si>
  <si>
    <t>restock-fuel-tank-375-4</t>
  </si>
  <si>
    <t>Kerbodyne S3-1800 Tank</t>
  </si>
  <si>
    <t>12900</t>
  </si>
  <si>
    <t>1625</t>
  </si>
  <si>
    <t>size3, srf</t>
  </si>
  <si>
    <t>file://C:/Kerbal Space Program/GameData/ReStockPlus/Parts/FuelTank/375/restock-fuel-tank-rcs-375-1.cfg</t>
  </si>
  <si>
    <t>restock-fuel-tank-rcs-375-1</t>
  </si>
  <si>
    <t>FL-S1 RCS Fuel Tank</t>
  </si>
  <si>
    <t>3960</t>
  </si>
  <si>
    <t>0.88</t>
  </si>
  <si>
    <t>file://C:/Kerbal Space Program/GameData/ReStockPlus/Parts/FuelTank/375/restock-fuel-tank-sphere-375-1.cfg</t>
  </si>
  <si>
    <t>restock-fueltank-sphere-375-1</t>
  </si>
  <si>
    <t>Kerbodyne S3-900R Hemispherical Liquid Fuel Tank</t>
  </si>
  <si>
    <t>file://C:/Kerbal Space Program/GameData/ReStockPlus/Parts/FuelTank/375/restock-nosecone-375-1.cfg</t>
  </si>
  <si>
    <t>restock-nosecone-375-1</t>
  </si>
  <si>
    <t>Kerbodyne S3-3600 Nosecone</t>
  </si>
  <si>
    <t>18500</t>
  </si>
  <si>
    <t>3450</t>
  </si>
  <si>
    <t>file://C:/Kerbal Space Program/GameData/ReStockPlus/Parts/FuelTank/5/restock-fueltank-5-1.cfg</t>
  </si>
  <si>
    <t>restock-fueltank-5-1</t>
  </si>
  <si>
    <t>Kerbodyne SIV-512K Liquid Fuel Tank</t>
  </si>
  <si>
    <t>51200</t>
  </si>
  <si>
    <t>32</t>
  </si>
  <si>
    <t>size4, srf</t>
  </si>
  <si>
    <t>file://C:/Kerbal Space Program/GameData/ReStockPlus/Parts/FuelTank/5/restock-fueltank-5-2.cfg</t>
  </si>
  <si>
    <t>restock-fueltank-5-2</t>
  </si>
  <si>
    <t>Kerbodyne SIV-256K Liquid Fuel Tank</t>
  </si>
  <si>
    <t>25600</t>
  </si>
  <si>
    <t>file://C:/Kerbal Space Program/GameData/ReStockPlus/Parts/FuelTank/5/restock-fueltank-5-3.cfg</t>
  </si>
  <si>
    <t>restock-fueltank-5-3</t>
  </si>
  <si>
    <t>Kerbodyne SIV-128K Liquid Fuel Tank</t>
  </si>
  <si>
    <t>12800</t>
  </si>
  <si>
    <t>file://C:/Kerbal Space Program/GameData/ReStockPlus/Parts/FuelTank/5/restock-fueltank-5-4.cfg</t>
  </si>
  <si>
    <t>restock-fueltank-5-4</t>
  </si>
  <si>
    <t>Kerbodyne SIV-64K Liquid Fuel Tank</t>
  </si>
  <si>
    <t>6400</t>
  </si>
  <si>
    <t>file://C:/Kerbal Space Program/GameData/ReStockPlus/Parts/FuelTank/5/restock-fueltank-adapter-375-5-1.cfg</t>
  </si>
  <si>
    <t>restock-fueltank-adapter-375-5-1</t>
  </si>
  <si>
    <t>Kerbodyne SAIV Liquid Fuel Tank Adapter</t>
  </si>
  <si>
    <t>size3, size4, srf</t>
  </si>
  <si>
    <t>file://C:/Kerbal Space Program/GameData/ReStockPlus/Parts/FuelTank/5/restock-fueltank-saturn-engine-1.cfg</t>
  </si>
  <si>
    <t>restock-fueltank-saturn-engine-1</t>
  </si>
  <si>
    <t>Kerbodyne SIV Fuelled Engine Adapter</t>
  </si>
  <si>
    <t>5.625</t>
  </si>
  <si>
    <t>size4, size1, srf</t>
  </si>
  <si>
    <t>file://C:/Kerbal Space Program/GameData/ReStockPlus/Parts/FuelTank/radial/restock-fuel-tank-rcs-radial-tiny-1.cfg</t>
  </si>
  <si>
    <t>restock-fuel-tank-rcs-radial-tiny-1</t>
  </si>
  <si>
    <t>Stratus-V Miniature Monopropellant Tank</t>
  </si>
  <si>
    <t>Stratus Corporation</t>
  </si>
  <si>
    <t>file://C:/Kerbal Space Program/GameData/ReStockPlus/Parts/Ground/restock-wheel-1-T.cfg</t>
  </si>
  <si>
    <t>restock-wheel-1-T</t>
  </si>
  <si>
    <t>Rovemax Model S2-T</t>
  </si>
  <si>
    <t>Kerbal Motion LLC</t>
  </si>
  <si>
    <t>3100</t>
  </si>
  <si>
    <t>file://C:/Kerbal Space Program/GameData/ReStockPlus/Parts/Ground/restock-wheel-4.cfg</t>
  </si>
  <si>
    <t>restock-wheel-4</t>
  </si>
  <si>
    <t>Rovemax Model M0</t>
  </si>
  <si>
    <t>file://C:/Kerbal Space Program/GameData/ReStockPlus/Parts/Payload/0625/restock-fairing-0625-1.cfg</t>
  </si>
  <si>
    <t>restock-fairing-base-0625-1</t>
  </si>
  <si>
    <t>AE-FF0 Airstream Protective Shell (0.625m)</t>
  </si>
  <si>
    <t>FLOOYD Dynamics Research Labs</t>
  </si>
  <si>
    <t>0.01875</t>
  </si>
  <si>
    <t>file://C:/Kerbal Space Program/GameData/ReStockPlus/Parts/Payload/125/restock-service-module-125-625-1.cfg</t>
  </si>
  <si>
    <t>restock-service-module-125-625-1</t>
  </si>
  <si>
    <t>Service Module (1.25m)</t>
  </si>
  <si>
    <t>file://C:/Kerbal Space Program/GameData/ReStockPlus/Parts/Payload/1875/restock-fairing-1875-1.cfg</t>
  </si>
  <si>
    <t>restock-fairing-base-1875-1</t>
  </si>
  <si>
    <t>AE-FF1-L Airstream Protective Shell (1.875m)</t>
  </si>
  <si>
    <t>425</t>
  </si>
  <si>
    <t>file://C:/Kerbal Space Program/GameData/ReStockPlus/Parts/Payload/1875/restock-service-bay-1875-1.cfg</t>
  </si>
  <si>
    <t>restock-service-bay-1875-1</t>
  </si>
  <si>
    <t>Service Bay (1.875m)</t>
  </si>
  <si>
    <t>0.225</t>
  </si>
  <si>
    <t>file://C:/Kerbal Space Program/GameData/ReStockPlus/Parts/Payload/1875/restock-service-module-1875-1.cfg</t>
  </si>
  <si>
    <t>restock-service-module-1875-1</t>
  </si>
  <si>
    <t>Service Module (1.875m)</t>
  </si>
  <si>
    <t>file://C:/Kerbal Space Program/GameData/ReStockPlus/Parts/Payload/5/restock-fairing-5-1.cfg</t>
  </si>
  <si>
    <t>restock-fairing-base-5-1</t>
  </si>
  <si>
    <t>AE-FF4 Airstream Protective Shell (5m)</t>
  </si>
  <si>
    <t>file://C:/Kerbal Space Program/GameData/ReStockPlus/Parts/Resource/restock-oretank-1875-1.cfg</t>
  </si>
  <si>
    <t>restock-oretank-1875-1</t>
  </si>
  <si>
    <t>Medium Holding Tank</t>
  </si>
  <si>
    <t>1.2</t>
  </si>
  <si>
    <t>file://C:/Kerbal Space Program/GameData/ReStockPlus/Parts/Resource/restock-oretank-375-1.cfg</t>
  </si>
  <si>
    <t>restock-oretank-375-1</t>
  </si>
  <si>
    <t>Jumbo Holding Tank</t>
  </si>
  <si>
    <t>4000</t>
  </si>
  <si>
    <t>4.3</t>
  </si>
  <si>
    <t>file://C:/Kerbal Space Program/GameData/ReStockPlus/Parts/Science/restock-goocanister-625-1.cfg</t>
  </si>
  <si>
    <t>restock-goocanister-625-1</t>
  </si>
  <si>
    <t>Mystery Gooâ¢ Inline Containment Unit</t>
  </si>
  <si>
    <t>Science</t>
  </si>
  <si>
    <t>file://C:/Kerbal Space Program/GameData/ReStockPlus/Parts/Science/restock-materialbay-radial-1.cfg</t>
  </si>
  <si>
    <t>restock-materialbay-radial-1</t>
  </si>
  <si>
    <t>SC-9001R Radial Science Jr.</t>
  </si>
  <si>
    <t>Experimental Engineering Group</t>
  </si>
  <si>
    <t>file://C:/Kerbal Space Program/GameData/ReStockPlus/Parts/Science/restock-sciencebox-stack-1.cfg</t>
  </si>
  <si>
    <t>restock-sciencebox-stack-1</t>
  </si>
  <si>
    <t>Experiment Return Unit</t>
  </si>
  <si>
    <t>size0, size1</t>
  </si>
  <si>
    <t>file://C:/Kerbal Space Program/GameData/ReStockPlus/Parts/Structural/125/restock-structural-tube-125-1.cfg</t>
  </si>
  <si>
    <t>restock-structural-tube-125-1</t>
  </si>
  <si>
    <t>TB-125 Structural Tube</t>
  </si>
  <si>
    <t>file://C:/Kerbal Space Program/GameData/ReStockPlus/Parts/Structural/1875/restock-adapter-1875-125-1.cfg</t>
  </si>
  <si>
    <t>restock-adapter-1875-125-1</t>
  </si>
  <si>
    <t>FL-XA15 Adapter</t>
  </si>
  <si>
    <t>2450</t>
  </si>
  <si>
    <t>file://C:/Kerbal Space Program/GameData/ReStockPlus/Parts/Structural/1875/restock-adapter-1875-25-1.cfg</t>
  </si>
  <si>
    <t>restock-adapter-1875-25-1</t>
  </si>
  <si>
    <t>FL-XA30 Adapter</t>
  </si>
  <si>
    <t>3150</t>
  </si>
  <si>
    <t>size1p5, size2</t>
  </si>
  <si>
    <t>file://C:/Kerbal Space Program/GameData/ReStockPlus/Parts/Structural/1875/restock-node-1875-1.cfg</t>
  </si>
  <si>
    <t>restock-node-1875-1</t>
  </si>
  <si>
    <t>BZ-78 Radial Attachment Point</t>
  </si>
  <si>
    <t>Maxo Construction Toys</t>
  </si>
  <si>
    <t>file://C:/Kerbal Space Program/GameData/ReStockPlus/Parts/Structural/1875/restock-structural-tube-1875-1.cfg</t>
  </si>
  <si>
    <t>restock-structural-tube-1875-1</t>
  </si>
  <si>
    <t>TB-1875 Structural Tube</t>
  </si>
  <si>
    <t>file://C:/Kerbal Space Program/GameData/ReStockPlus/Parts/Structural/25/restock-structural-tube-25-1.cfg</t>
  </si>
  <si>
    <t>restock-structural-tube-25-1</t>
  </si>
  <si>
    <t>TB-25 Structural Tube</t>
  </si>
  <si>
    <t>file://C:/Kerbal Space Program/GameData/ReStockPlus/Parts/Structural/375/restock-adapter-hollow-25-375-1.cfg</t>
  </si>
  <si>
    <t>restock-adapter-hollow-25-375-1</t>
  </si>
  <si>
    <t>Kerbodyne ADTP-2-3A</t>
  </si>
  <si>
    <t>3050</t>
  </si>
  <si>
    <t>file://C:/Kerbal Space Program/GameData/ReStockPlus/Parts/Structural/375/restock-adapter-skeletal-25-375-1.cfg</t>
  </si>
  <si>
    <t>restock-adapter-skeletal-25-375-1</t>
  </si>
  <si>
    <t>Kerbodyne SKLE-2-3</t>
  </si>
  <si>
    <t>0.35</t>
  </si>
  <si>
    <t>file://C:/Kerbal Space Program/GameData/ReStockPlus/Parts/Structural/375/restock-structural-tube-375-1.cfg</t>
  </si>
  <si>
    <t>restock-structural-tube-375-1</t>
  </si>
  <si>
    <t>TB-375 Structural Tube</t>
  </si>
  <si>
    <t>file://C:/Kerbal Space Program/GameData/ReStockPlus/Parts/Structural/5/restock-structural-tube-5-1.cfg</t>
  </si>
  <si>
    <t>restock-structural-tube-5-1</t>
  </si>
  <si>
    <t>TB-500 Structural Tube</t>
  </si>
  <si>
    <t>file://C:/Kerbal Space Program/GameData/ReStockPlus/Parts/Structural/625/restock-node-625-1.cfg</t>
  </si>
  <si>
    <t>restock-node-625-1</t>
  </si>
  <si>
    <t>BZ-26 Radial Attachment Point Jr.</t>
  </si>
  <si>
    <t>0.015</t>
  </si>
  <si>
    <t>file://C:/Kerbal Space Program/GameData/ReStockPlus/Parts/Structural/radial/restock-truss-3.cfg</t>
  </si>
  <si>
    <t>restock-truss-3</t>
  </si>
  <si>
    <t>Modular Girder Segment XXL</t>
  </si>
  <si>
    <t>7800</t>
  </si>
  <si>
    <t>file://C:/Kerbal Space Program/GameData/ReStockPlus/Parts/Structural/radial/restock-truss-adapter-2.cfg</t>
  </si>
  <si>
    <t>restock-truss-adapter-0625-1</t>
  </si>
  <si>
    <t>Modular Girder Small Adapter</t>
  </si>
  <si>
    <t>file://C:/Kerbal Space Program/GameData/ReStockPlus/Parts/Structural/radial/restock-truss-hub-1.cfg</t>
  </si>
  <si>
    <t>restock-truss-hub-1</t>
  </si>
  <si>
    <t>Modular Girder Hub</t>
  </si>
  <si>
    <t>file://C:/Kerbal Space Program/GameData/ReStockPlus/Parts/Utility/radial/restock-ladder-static-2.cfg</t>
  </si>
  <si>
    <t>restock-ladder-static-2</t>
  </si>
  <si>
    <t>Pegasus II Mobility Enhancer</t>
  </si>
  <si>
    <t>file://C:/Kerbal Space Program/GameData/ReStockPlus/Parts/Utility/radial/restock-ladder-static-3.cfg</t>
  </si>
  <si>
    <t>restock-ladder-static-3</t>
  </si>
  <si>
    <t>Pegasus III Mobility Enhancer</t>
  </si>
  <si>
    <t>RestockRigidLegs</t>
  </si>
  <si>
    <t>file://C:/Kerbal Space Program/GameData/RestockRigidLegs/Parts/restock-leg-1-rigid.cfg</t>
  </si>
  <si>
    <t>restock-leg-1-rigid</t>
  </si>
  <si>
    <t>LTR-05 Micro Landing Strut</t>
  </si>
  <si>
    <t>Moving Parts Experts Group</t>
  </si>
  <si>
    <t>820</t>
  </si>
  <si>
    <t>file://C:/Kerbal Space Program/GameData/RestockRigidLegs/Parts/restock-leg-2-rigid.cfg</t>
  </si>
  <si>
    <t>restock-leg-2-rigid</t>
  </si>
  <si>
    <t>LTR-1 Landing Strut</t>
  </si>
  <si>
    <t>file://C:/Kerbal Space Program/GameData/RestockRigidLegs/Parts/restock-leg-3-rigid.cfg</t>
  </si>
  <si>
    <t>restock-leg-3-rigid</t>
  </si>
  <si>
    <t>LTR-2 Landing Strut</t>
  </si>
  <si>
    <t>4100</t>
  </si>
  <si>
    <t>340</t>
  </si>
  <si>
    <t>file://C:/Kerbal Space Program/GameData/Squad/Parts/Aero/aerodynamicNoseCone/aerodynamicNoseCone.cfg</t>
  </si>
  <si>
    <t>noseCone</t>
  </si>
  <si>
    <t>Aerodynamic Nose Cone</t>
  </si>
  <si>
    <t>Goliath National Products</t>
  </si>
  <si>
    <t>file://C:/Kerbal Space Program/GameData/Squad/Parts/Aero/airbrake/Airbrake.cfg</t>
  </si>
  <si>
    <t>airbrake1</t>
  </si>
  <si>
    <t>A.I.R.B.R.A.K.E.S</t>
  </si>
  <si>
    <t>20000</t>
  </si>
  <si>
    <t>file://C:/Kerbal Space Program/GameData/Squad/Parts/Aero/airIntakeRadialXM-G50/airIntakeRadialXM-G50.cfg</t>
  </si>
  <si>
    <t>airScoop</t>
  </si>
  <si>
    <t>XM-G50 Radial Air Intake</t>
  </si>
  <si>
    <t>Vac-Co Advanced Suction Systems</t>
  </si>
  <si>
    <t>2500</t>
  </si>
  <si>
    <t>file://C:/Kerbal Space Program/GameData/Squad/Parts/Aero/airlinerWings/ControlSurface.cfg</t>
  </si>
  <si>
    <t>airlinerCtrlSrf</t>
  </si>
  <si>
    <t>FAT-455 Aeroplane Control Surface</t>
  </si>
  <si>
    <t>WinterOwl Aircraft Emporium</t>
  </si>
  <si>
    <t>16400</t>
  </si>
  <si>
    <t>0.17</t>
  </si>
  <si>
    <t>file://C:/Kerbal Space Program/GameData/Squad/Parts/Aero/airlinerWings/MainWing.cfg</t>
  </si>
  <si>
    <t>airlinerMainWing</t>
  </si>
  <si>
    <t>FAT-455 Aeroplane Main Wing</t>
  </si>
  <si>
    <t>36400</t>
  </si>
  <si>
    <t>0.78</t>
  </si>
  <si>
    <t>file://C:/Kerbal Space Program/GameData/Squad/Parts/Aero/airlinerWings/TailFin.cfg</t>
  </si>
  <si>
    <t>airlinerTailFin</t>
  </si>
  <si>
    <t>FAT-455 Aeroplane Tail Fin</t>
  </si>
  <si>
    <t>0.36</t>
  </si>
  <si>
    <t>file://C:/Kerbal Space Program/GameData/Squad/Parts/Aero/airplaneFins/advancedCanard.cfg</t>
  </si>
  <si>
    <t>AdvancedCanard</t>
  </si>
  <si>
    <t>Advanced Canard</t>
  </si>
  <si>
    <t>file://C:/Kerbal Space Program/GameData/Squad/Parts/Aero/airplaneFins/standardCanard.cfg</t>
  </si>
  <si>
    <t>CanardController</t>
  </si>
  <si>
    <t>Standard Canard</t>
  </si>
  <si>
    <t>11400</t>
  </si>
  <si>
    <t>720</t>
  </si>
  <si>
    <t>file://C:/Kerbal Space Program/GameData/Squad/Parts/Aero/airplaneFins/sweptWing.cfg</t>
  </si>
  <si>
    <t>sweptWing</t>
  </si>
  <si>
    <t>Swept Wings</t>
  </si>
  <si>
    <t>3600</t>
  </si>
  <si>
    <t>620</t>
  </si>
  <si>
    <t>file://C:/Kerbal Space Program/GameData/Squad/Parts/Aero/airplaneFins/tailfin.cfg</t>
  </si>
  <si>
    <t>tailfin</t>
  </si>
  <si>
    <t>Tail Fin</t>
  </si>
  <si>
    <t>3800</t>
  </si>
  <si>
    <t>file://C:/Kerbal Space Program/GameData/Squad/Parts/Aero/basicFin/basicFin.cfg</t>
  </si>
  <si>
    <t>basicFin</t>
  </si>
  <si>
    <t>Basic Fin</t>
  </si>
  <si>
    <t>25</t>
  </si>
  <si>
    <t>file://C:/Kerbal Space Program/GameData/Squad/Parts/Aero/circularIntake/circularIntake.cfg</t>
  </si>
  <si>
    <t>CircularIntake</t>
  </si>
  <si>
    <t>Circular Intake</t>
  </si>
  <si>
    <t>file://C:/Kerbal Space Program/GameData/Squad/Parts/Aero/circularIntake/intakeShockCone.cfg</t>
  </si>
  <si>
    <t>shockConeIntake</t>
  </si>
  <si>
    <t>Shock Cone Intake</t>
  </si>
  <si>
    <t>21000</t>
  </si>
  <si>
    <t>file://C:/Kerbal Space Program/GameData/Squad/Parts/Aero/cones/avionicsNoseCone.cfg</t>
  </si>
  <si>
    <t>avionicsNoseCone</t>
  </si>
  <si>
    <t>CH-J3 Fly-By-Wire Avionics Hub</t>
  </si>
  <si>
    <t>file://C:/Kerbal Space Program/GameData/Squad/Parts/Aero/cones/ConeA.cfg</t>
  </si>
  <si>
    <t>pointyNoseConeA</t>
  </si>
  <si>
    <t>Advanced Nose Cone - Type A</t>
  </si>
  <si>
    <t>6200</t>
  </si>
  <si>
    <t>file://C:/Kerbal Space Program/GameData/Squad/Parts/Aero/cones/ConeB.cfg</t>
  </si>
  <si>
    <t>pointyNoseConeB</t>
  </si>
  <si>
    <t>Advanced Nose Cone - Type B</t>
  </si>
  <si>
    <t>file://C:/Kerbal Space Program/GameData/Squad/Parts/Aero/cones/noseConeAdapter.cfg</t>
  </si>
  <si>
    <t>noseConeAdapter</t>
  </si>
  <si>
    <t>NCS Adapter</t>
  </si>
  <si>
    <t>6500</t>
  </si>
  <si>
    <t>file://C:/Kerbal Space Program/GameData/Squad/Parts/Aero/cones/protectiveRocketNoseMk7_v2.cfg</t>
  </si>
  <si>
    <t>rocketNoseCone_v2</t>
  </si>
  <si>
    <t>Protective Rocket Nose Cone Mk7</t>
  </si>
  <si>
    <t>file://C:/Kerbal Space Program/GameData/Squad/Parts/Aero/cones/protectiveRocketNoseMk7_v3.cfg</t>
  </si>
  <si>
    <t>rocketNoseCone_v3</t>
  </si>
  <si>
    <t>file://C:/Kerbal Space Program/GameData/Squad/Parts/Aero/cones/rocketNoseCone_size3.cfg</t>
  </si>
  <si>
    <t>rocketNoseConeSize3</t>
  </si>
  <si>
    <t>Protective Rocket Nose Cone Mk12A</t>
  </si>
  <si>
    <t>file://C:/Kerbal Space Program/GameData/Squad/Parts/Aero/cones/smallNoseCone.cfg</t>
  </si>
  <si>
    <t>standardNoseCone</t>
  </si>
  <si>
    <t>Small Nose Cone</t>
  </si>
  <si>
    <t>file://C:/Kerbal Space Program/GameData/Squad/Parts/Aero/cones/tailConnectorA.cfg</t>
  </si>
  <si>
    <t>airplaneTail</t>
  </si>
  <si>
    <t>Tail Connector A</t>
  </si>
  <si>
    <t>675</t>
  </si>
  <si>
    <t>file://C:/Kerbal Space Program/GameData/Squad/Parts/Aero/cones/tailConnectorB.cfg</t>
  </si>
  <si>
    <t>airplaneTailB</t>
  </si>
  <si>
    <t>Tail Connector B</t>
  </si>
  <si>
    <t>file://C:/Kerbal Space Program/GameData/Squad/Parts/Aero/fairings/fairingSize1.cfg</t>
  </si>
  <si>
    <t>fairingSize1</t>
  </si>
  <si>
    <t>AE-FF1 Airstream Protective Shell (1.25m)</t>
  </si>
  <si>
    <t>file://C:/Kerbal Space Program/GameData/Squad/Parts/Aero/fairings/fairingSize2.cfg</t>
  </si>
  <si>
    <t>fairingSize2</t>
  </si>
  <si>
    <t>AE-FF2 Airstream Protective Shell (2.5m)</t>
  </si>
  <si>
    <t>6100</t>
  </si>
  <si>
    <t>0.175</t>
  </si>
  <si>
    <t>file://C:/Kerbal Space Program/GameData/Squad/Parts/Aero/fairings/fairingSize3.cfg</t>
  </si>
  <si>
    <t>fairingSize3</t>
  </si>
  <si>
    <t>AE-FF3 Airstream Protective Shell (3.75m)</t>
  </si>
  <si>
    <t>0.475</t>
  </si>
  <si>
    <t>file://C:/Kerbal Space Program/GameData/Squad/Parts/Aero/HeatShield/HeatShield0.cfg</t>
  </si>
  <si>
    <t>HeatShield0</t>
  </si>
  <si>
    <t>Heat Shield (0.625m)</t>
  </si>
  <si>
    <t>file://C:/Kerbal Space Program/GameData/Squad/Parts/Aero/HeatShield/HeatShield1.cfg</t>
  </si>
  <si>
    <t>HeatShield1</t>
  </si>
  <si>
    <t>Heat Shield (1.25m)</t>
  </si>
  <si>
    <t>file://C:/Kerbal Space Program/GameData/Squad/Parts/Aero/HeatShield/HeatShield2.cfg</t>
  </si>
  <si>
    <t>HeatShield2</t>
  </si>
  <si>
    <t>Heat Shield (2.5m)</t>
  </si>
  <si>
    <t>file://C:/Kerbal Space Program/GameData/Squad/Parts/Aero/HeatShield/HeatShield3.cfg</t>
  </si>
  <si>
    <t>HeatShield3</t>
  </si>
  <si>
    <t>Heat Shield (3.75m)</t>
  </si>
  <si>
    <t>file://C:/Kerbal Space Program/GameData/Squad/Parts/Aero/InflatableHeatShield/HeatShield.cfg</t>
  </si>
  <si>
    <t>InflatableHeatShield</t>
  </si>
  <si>
    <t>Heat Shield (10m)</t>
  </si>
  <si>
    <t>file://C:/Kerbal Space Program/GameData/Squad/Parts/Aero/intakeRadialLong/intakeRadialLong.cfg</t>
  </si>
  <si>
    <t>IntakeRadialLong</t>
  </si>
  <si>
    <t>Adjustable Ramp Intake (Radial)</t>
  </si>
  <si>
    <t>6800</t>
  </si>
  <si>
    <t>file://C:/Kerbal Space Program/GameData/Squad/Parts/Aero/miniIntake/SmallIntake.cfg</t>
  </si>
  <si>
    <t>miniIntake</t>
  </si>
  <si>
    <t>Small Circular Intake</t>
  </si>
  <si>
    <t>0.007</t>
  </si>
  <si>
    <t>file://C:/Kerbal Space Program/GameData/Squad/Parts/Aero/ramAirIntake/ramAirIntake.cfg</t>
  </si>
  <si>
    <t>ramAirIntake</t>
  </si>
  <si>
    <t>Adjustable Ramp Intake</t>
  </si>
  <si>
    <t>14000</t>
  </si>
  <si>
    <t>2680</t>
  </si>
  <si>
    <t>file://C:/Kerbal Space Program/GameData/Squad/Parts/Aero/shuttleWings/delta.cfg</t>
  </si>
  <si>
    <t>wingShuttleDelta</t>
  </si>
  <si>
    <t>Big-S Delta Wing</t>
  </si>
  <si>
    <t>file://C:/Kerbal Space Program/GameData/Squad/Parts/Aero/shuttleWings/elevon1.cfg</t>
  </si>
  <si>
    <t>wingShuttleElevon1</t>
  </si>
  <si>
    <t>Big-S Elevon 1</t>
  </si>
  <si>
    <t>file://C:/Kerbal Space Program/GameData/Squad/Parts/Aero/shuttleWings/elevon2.cfg</t>
  </si>
  <si>
    <t>wingShuttleElevon2</t>
  </si>
  <si>
    <t>Big-S Elevon 2</t>
  </si>
  <si>
    <t>1300</t>
  </si>
  <si>
    <t>0.23</t>
  </si>
  <si>
    <t>file://C:/Kerbal Space Program/GameData/Squad/Parts/Aero/shuttleWings/rudder.cfg</t>
  </si>
  <si>
    <t>wingShuttleRudder</t>
  </si>
  <si>
    <t>Big-S Spaceplane Tail Fin</t>
  </si>
  <si>
    <t>file://C:/Kerbal Space Program/GameData/Squad/Parts/Aero/shuttleWings/strake.cfg</t>
  </si>
  <si>
    <t>wingShuttleStrake</t>
  </si>
  <si>
    <t>Big-S Wing Strake</t>
  </si>
  <si>
    <t>22000</t>
  </si>
  <si>
    <t>file://C:/Kerbal Space Program/GameData/Squad/Parts/Aero/wingletAV-R8/wingletAV-R8.cfg</t>
  </si>
  <si>
    <t>R8winglet</t>
  </si>
  <si>
    <t>AV-R8 Winglet</t>
  </si>
  <si>
    <t>640</t>
  </si>
  <si>
    <t>file://C:/Kerbal Space Program/GameData/Squad/Parts/Aero/wingletAV-T1/wingletAV-T1.cfg</t>
  </si>
  <si>
    <t>AV-T1 Winglet</t>
  </si>
  <si>
    <t>0.037</t>
  </si>
  <si>
    <t>file://C:/Kerbal Space Program/GameData/Squad/Parts/Aero/wingletDeltaDeluxe/wingletDeltaDeluxe.cfg</t>
  </si>
  <si>
    <t>winglet3</t>
  </si>
  <si>
    <t>Delta-Deluxe Winglet</t>
  </si>
  <si>
    <t>4600</t>
  </si>
  <si>
    <t>0.078</t>
  </si>
  <si>
    <t>file://C:/Kerbal Space Program/GameData/Squad/Parts/Aero/wings/connector1.cfg</t>
  </si>
  <si>
    <t>wingConnector</t>
  </si>
  <si>
    <t>Wing Connector Type A</t>
  </si>
  <si>
    <t>file://C:/Kerbal Space Program/GameData/Squad/Parts/Aero/wings/connector2.cfg</t>
  </si>
  <si>
    <t>wingConnector2</t>
  </si>
  <si>
    <t>Wing Connector Type B</t>
  </si>
  <si>
    <t>file://C:/Kerbal Space Program/GameData/Squad/Parts/Aero/wings/connector3.cfg</t>
  </si>
  <si>
    <t>wingConnector3</t>
  </si>
  <si>
    <t>Wing Connector Type C</t>
  </si>
  <si>
    <t>4300</t>
  </si>
  <si>
    <t>file://C:/Kerbal Space Program/GameData/Squad/Parts/Aero/wings/connector4.cfg</t>
  </si>
  <si>
    <t>wingConnector4</t>
  </si>
  <si>
    <t>Wing Connector Type D</t>
  </si>
  <si>
    <t>file://C:/Kerbal Space Program/GameData/Squad/Parts/Aero/wings/connector5.cfg</t>
  </si>
  <si>
    <t>wingConnector5</t>
  </si>
  <si>
    <t>Wing Connector Type E</t>
  </si>
  <si>
    <t>file://C:/Kerbal Space Program/GameData/Squad/Parts/Aero/wings/delta.cfg</t>
  </si>
  <si>
    <t>deltaWing</t>
  </si>
  <si>
    <t>Delta Wing</t>
  </si>
  <si>
    <t>file://C:/Kerbal Space Program/GameData/Squad/Parts/Aero/wings/delta_small.cfg</t>
  </si>
  <si>
    <t>delta_small</t>
  </si>
  <si>
    <t>Small Delta Wing</t>
  </si>
  <si>
    <t>file://C:/Kerbal Space Program/GameData/Squad/Parts/Aero/wings/elevon1.cfg</t>
  </si>
  <si>
    <t>StandardCtrlSrf</t>
  </si>
  <si>
    <t>Elevon 1</t>
  </si>
  <si>
    <t>file://C:/Kerbal Space Program/GameData/Squad/Parts/Aero/wings/elevon2.cfg</t>
  </si>
  <si>
    <t>elevon2</t>
  </si>
  <si>
    <t>Elevon 2</t>
  </si>
  <si>
    <t>file://C:/Kerbal Space Program/GameData/Squad/Parts/Aero/wings/elevon3.cfg</t>
  </si>
  <si>
    <t>elevon3</t>
  </si>
  <si>
    <t>Elevon 3</t>
  </si>
  <si>
    <t>file://C:/Kerbal Space Program/GameData/Squad/Parts/Aero/wings/elevon4.cfg</t>
  </si>
  <si>
    <t>smallCtrlSrf</t>
  </si>
  <si>
    <t>Elevon 4</t>
  </si>
  <si>
    <t>file://C:/Kerbal Space Program/GameData/Squad/Parts/Aero/wings/elevon5.cfg</t>
  </si>
  <si>
    <t>elevon5</t>
  </si>
  <si>
    <t>Elevon 5</t>
  </si>
  <si>
    <t>4800</t>
  </si>
  <si>
    <t>file://C:/Kerbal Space Program/GameData/Squad/Parts/Aero/wings/strake.cfg</t>
  </si>
  <si>
    <t>wingStrake</t>
  </si>
  <si>
    <t>Wing Strake</t>
  </si>
  <si>
    <t>file://C:/Kerbal Space Program/GameData/Squad/Parts/Aero/wings/structural1.cfg</t>
  </si>
  <si>
    <t>structuralWing</t>
  </si>
  <si>
    <t>Structural Wing Type A</t>
  </si>
  <si>
    <t>file://C:/Kerbal Space Program/GameData/Squad/Parts/Aero/wings/structural2.cfg</t>
  </si>
  <si>
    <t>structuralWing2</t>
  </si>
  <si>
    <t>Structural Wing Type B</t>
  </si>
  <si>
    <t>file://C:/Kerbal Space Program/GameData/Squad/Parts/Aero/wings/structural3.cfg</t>
  </si>
  <si>
    <t>structuralWing3</t>
  </si>
  <si>
    <t>Structural Wing Type C</t>
  </si>
  <si>
    <t>file://C:/Kerbal Space Program/GameData/Squad/Parts/Aero/wings/structural4.cfg</t>
  </si>
  <si>
    <t>structuralWing4</t>
  </si>
  <si>
    <t>Structural Wing Type D</t>
  </si>
  <si>
    <t>file://C:/Kerbal Space Program/GameData/Squad/Parts/Aero/wings/swept1.cfg</t>
  </si>
  <si>
    <t>sweptWing1</t>
  </si>
  <si>
    <t>Swept Wing Type A</t>
  </si>
  <si>
    <t>0.113</t>
  </si>
  <si>
    <t>file://C:/Kerbal Space Program/GameData/Squad/Parts/Aero/wings/swept2.cfg</t>
  </si>
  <si>
    <t>sweptWing2</t>
  </si>
  <si>
    <t>Swept Wing Type B</t>
  </si>
  <si>
    <t>0.226</t>
  </si>
  <si>
    <t>file://C:/Kerbal Space Program/GameData/Squad/Parts/Cargo/CargoContainers/cargoContainer.cfg</t>
  </si>
  <si>
    <t>cargoContainer</t>
  </si>
  <si>
    <t>SEQ-9 Container Module</t>
  </si>
  <si>
    <t>Cargo</t>
  </si>
  <si>
    <t>file://C:/Kerbal Space Program/GameData/Squad/Parts/Cargo/CargoContainers/smallCargoContainer.cfg</t>
  </si>
  <si>
    <t>smallCargoContainer</t>
  </si>
  <si>
    <t>SEQ-3 Cargo Storage Unit</t>
  </si>
  <si>
    <t>file://C:/Kerbal Space Program/GameData/Squad/Parts/Cargo/Cylinder/Cylinder.cfg</t>
  </si>
  <si>
    <t>evaCylinder</t>
  </si>
  <si>
    <t>EVA Fuel Cylinders</t>
  </si>
  <si>
    <t>file://C:/Kerbal Space Program/GameData/Squad/Parts/Cargo/Jetpack/Jetpack.cfg</t>
  </si>
  <si>
    <t>evaJetpack</t>
  </si>
  <si>
    <t>EVA Jetpack</t>
  </si>
  <si>
    <t>file://C:/Kerbal Space Program/GameData/Squad/Parts/Cargo/Parachute/Parachute.cfg</t>
  </si>
  <si>
    <t>evaChute</t>
  </si>
  <si>
    <t>Personal Parachute</t>
  </si>
  <si>
    <t>Found lying by the side of the road</t>
  </si>
  <si>
    <t>0.004</t>
  </si>
  <si>
    <t>file://C:/Kerbal Space Program/GameData/Squad/Parts/Cargo/RepairKit/RepairKit.cfg</t>
  </si>
  <si>
    <t>evaRepairKit</t>
  </si>
  <si>
    <t>EVA Repair Kit</t>
  </si>
  <si>
    <t>file://C:/Kerbal Space Program/GameData/Squad/Parts/Cargo/ScienceKit/evaScienceKit.cfg</t>
  </si>
  <si>
    <t>evaScienceKit</t>
  </si>
  <si>
    <t>EVA Experiments Kit</t>
  </si>
  <si>
    <t>file://C:/Kerbal Space Program/GameData/Squad/Parts/Cargo/StorageUnits/CargoStorageUnit.cfg</t>
  </si>
  <si>
    <t>CargoStorageUnit</t>
  </si>
  <si>
    <t>SEQ-24 Cargo Storage Unit</t>
  </si>
  <si>
    <t>file://C:/Kerbal Space Program/GameData/Squad/Parts/Cargo/StorageUnits/ConformalStorageUnit.cfg</t>
  </si>
  <si>
    <t>ConformalStorageUnit</t>
  </si>
  <si>
    <t>SEQ-3C Conformal Storage Unit</t>
  </si>
  <si>
    <t>file://C:/Kerbal Space Program/GameData/Squad/Parts/Command/advancedSasModuleLarge/advSasModuleLarge.cfg</t>
  </si>
  <si>
    <t>asasmodule1-2</t>
  </si>
  <si>
    <t>Advanced Reaction Wheel Module, Large</t>
  </si>
  <si>
    <t>11600</t>
  </si>
  <si>
    <t>2100</t>
  </si>
  <si>
    <t>file://C:/Kerbal Space Program/GameData/Squad/Parts/Command/cupola/cupola.cfg</t>
  </si>
  <si>
    <t>cupola</t>
  </si>
  <si>
    <t>PPD-12 Cupola Module</t>
  </si>
  <si>
    <t>10200</t>
  </si>
  <si>
    <t>0.94</t>
  </si>
  <si>
    <t>size2, size1</t>
  </si>
  <si>
    <t>file://C:/Kerbal Space Program/GameData/Squad/Parts/Command/externalCommandSeat/externalCommandSeat.cfg</t>
  </si>
  <si>
    <t>seatExternalCmd</t>
  </si>
  <si>
    <t>EAS-1 External Command Seat</t>
  </si>
  <si>
    <t>8100</t>
  </si>
  <si>
    <t>file://C:/Kerbal Space Program/GameData/Squad/Parts/Command/hitchhikerStorageContainer/hitchikerStorageContainer.cfg</t>
  </si>
  <si>
    <t>crewCabin</t>
  </si>
  <si>
    <t>PPD-10 Hitchhiker Storage Container</t>
  </si>
  <si>
    <t>12400</t>
  </si>
  <si>
    <t>file://C:/Kerbal Space Program/GameData/Squad/Parts/Command/inlineAdvancedStabilizer/inlineAdvancedStabilizer.cfg</t>
  </si>
  <si>
    <t>advSasModule</t>
  </si>
  <si>
    <t>Advanced Inline Stabilizer</t>
  </si>
  <si>
    <t>file://C:/Kerbal Space Program/GameData/Squad/Parts/Command/inlineReactionWheel/inlineReactionWheel.cfg</t>
  </si>
  <si>
    <t>sasModule</t>
  </si>
  <si>
    <t>Small Inline Reaction Wheel</t>
  </si>
  <si>
    <t>file://C:/Kerbal Space Program/GameData/Squad/Parts/Command/Mk1-3Pod/mk1-3.cfg</t>
  </si>
  <si>
    <t>Mk1-3 Command Pod</t>
  </si>
  <si>
    <t>7600</t>
  </si>
  <si>
    <t>2.6</t>
  </si>
  <si>
    <t>file://C:/Kerbal Space Program/GameData/Squad/Parts/Command/mk1Cockpits/mk1Cockpit.cfg</t>
  </si>
  <si>
    <t>Mk1 Cockpit</t>
  </si>
  <si>
    <t>2600</t>
  </si>
  <si>
    <t>file://C:/Kerbal Space Program/GameData/Squad/Parts/Command/mk1Cockpits/mk1CrewCabin.cfg</t>
  </si>
  <si>
    <t>MK1CrewCabin</t>
  </si>
  <si>
    <t>Mk1 Crew Cabin</t>
  </si>
  <si>
    <t>file://C:/Kerbal Space Program/GameData/Squad/Parts/Command/mk1Cockpits/mk1InlineCockpit.cfg</t>
  </si>
  <si>
    <t>Mark2Cockpit</t>
  </si>
  <si>
    <t>Mk1 Inline Cockpit</t>
  </si>
  <si>
    <t>5800</t>
  </si>
  <si>
    <t>file://C:/Kerbal Space Program/GameData/Squad/Parts/Command/mk1LanderCan/mk1LanderCan.cfg</t>
  </si>
  <si>
    <t>Mk1 Lander Can</t>
  </si>
  <si>
    <t>0.6</t>
  </si>
  <si>
    <t>file://C:/Kerbal Space Program/GameData/Squad/Parts/Command/mk1pod_v2/mk1Pod_v2.cfg</t>
  </si>
  <si>
    <t>mk1pod_v2</t>
  </si>
  <si>
    <t>Mk1 Command Pod</t>
  </si>
  <si>
    <t>file://C:/Kerbal Space Program/GameData/Squad/Parts/Command/mk2CockpitInline/mk2CockpitInline.cfg</t>
  </si>
  <si>
    <t>mk2Cockpit_Inline</t>
  </si>
  <si>
    <t>Mk2 Inline Cockpit</t>
  </si>
  <si>
    <t>mk2</t>
  </si>
  <si>
    <t>file://C:/Kerbal Space Program/GameData/Squad/Parts/Command/mk2CockpitStandard/mk2CockpitStandard.cfg</t>
  </si>
  <si>
    <t>Mk2 Cockpit</t>
  </si>
  <si>
    <t>file://C:/Kerbal Space Program/GameData/Squad/Parts/Command/mk2DroneCore/mk2Dronecore.cfg</t>
  </si>
  <si>
    <t>mk2DroneCore</t>
  </si>
  <si>
    <t>MK2 Drone Core</t>
  </si>
  <si>
    <t>2700</t>
  </si>
  <si>
    <t>0.20</t>
  </si>
  <si>
    <t>file://C:/Kerbal Space Program/GameData/Squad/Parts/Command/mk2LanderCan/mk2LanderCan.cfg</t>
  </si>
  <si>
    <t>mk2LanderCabin</t>
  </si>
  <si>
    <t>Mk2 Lander Can</t>
  </si>
  <si>
    <t>Sean's Cannery</t>
  </si>
  <si>
    <t>3250</t>
  </si>
  <si>
    <t>file://C:/Kerbal Space Program/GameData/Squad/Parts/Command/mk2LanderCan_v2/mk2LanderCan_v2.cfg</t>
  </si>
  <si>
    <t>mk2LanderCabin_v2</t>
  </si>
  <si>
    <t>8200</t>
  </si>
  <si>
    <t>1.355</t>
  </si>
  <si>
    <t>file://C:/Kerbal Space Program/GameData/Squad/Parts/Command/mk3CockpitShuttle/mk3CockpitShuttle.cfg</t>
  </si>
  <si>
    <t>Mk3 Cockpit</t>
  </si>
  <si>
    <t>50000</t>
  </si>
  <si>
    <t>10000</t>
  </si>
  <si>
    <t>size1, mk3</t>
  </si>
  <si>
    <t>file://C:/Kerbal Space Program/GameData/Squad/Parts/Command/MpoProbe/MpoProbe.cfg</t>
  </si>
  <si>
    <t>MpoProbe</t>
  </si>
  <si>
    <t>MPO Probe</t>
  </si>
  <si>
    <t>34700</t>
  </si>
  <si>
    <t>9900</t>
  </si>
  <si>
    <t>0.395</t>
  </si>
  <si>
    <t>file://C:/Kerbal Space Program/GameData/Squad/Parts/Command/MtmStage/MTM_Stage.cfg</t>
  </si>
  <si>
    <t>MtmStage</t>
  </si>
  <si>
    <t>MTM Stage</t>
  </si>
  <si>
    <t>15000</t>
  </si>
  <si>
    <t>0.415</t>
  </si>
  <si>
    <t>file://C:/Kerbal Space Program/GameData/Squad/Parts/Command/probeCoreCube/probeCoreCube.cfg</t>
  </si>
  <si>
    <t>probeCoreCube</t>
  </si>
  <si>
    <t>Probodobodyne QBE</t>
  </si>
  <si>
    <t>360</t>
  </si>
  <si>
    <t>0.07</t>
  </si>
  <si>
    <t>file://C:/Kerbal Space Program/GameData/Squad/Parts/Command/probeCoreHex/probeCoreHex.cfg</t>
  </si>
  <si>
    <t>probeCoreHex</t>
  </si>
  <si>
    <t>Probodobodyne HECS</t>
  </si>
  <si>
    <t>file://C:/Kerbal Space Program/GameData/Squad/Parts/Command/probeCoreHex_v2/probeCoreHex_v2.cfg</t>
  </si>
  <si>
    <t>probeCoreHex_v2</t>
  </si>
  <si>
    <t>4900</t>
  </si>
  <si>
    <t>file://C:/Kerbal Space Program/GameData/Squad/Parts/Command/probeCoreOcto2_v2/probeCoreOcto2_v2.cfg</t>
  </si>
  <si>
    <t>probeCoreOcto2_v2</t>
  </si>
  <si>
    <t>Probodobodyne OKTO2</t>
  </si>
  <si>
    <t>1480</t>
  </si>
  <si>
    <t>file://C:/Kerbal Space Program/GameData/Squad/Parts/Command/probeCoreOcto_v2/probeCoreOcto_v2.cfg</t>
  </si>
  <si>
    <t>probeCoreOcto_v2</t>
  </si>
  <si>
    <t>Probodobodyne OKTO</t>
  </si>
  <si>
    <t>file://C:/Kerbal Space Program/GameData/Squad/Parts/Command/probeRoverBody/probeRoverBody.cfg</t>
  </si>
  <si>
    <t>roverBody</t>
  </si>
  <si>
    <t>Probodobodyne RoveMate</t>
  </si>
  <si>
    <t>file://C:/Kerbal Space Program/GameData/Squad/Parts/Command/probeRoverBody_v2/probeRoverBody_v2.cfg</t>
  </si>
  <si>
    <t>roverBody_v2</t>
  </si>
  <si>
    <t>file://C:/Kerbal Space Program/GameData/Squad/Parts/Command/probeStackLarge/probeStackLarge.cfg</t>
  </si>
  <si>
    <t>probeStackLarge</t>
  </si>
  <si>
    <t>RC-L01 Remote Guidance Unit</t>
  </si>
  <si>
    <t>24800</t>
  </si>
  <si>
    <t>3400</t>
  </si>
  <si>
    <t>file://C:/Kerbal Space Program/GameData/Squad/Parts/Command/probeStackSmall/probeStackSmall.cfg</t>
  </si>
  <si>
    <t>probeStackSmall</t>
  </si>
  <si>
    <t>RC-001S Remote Guidance Unit</t>
  </si>
  <si>
    <t>17800</t>
  </si>
  <si>
    <t>file://C:/Kerbal Space Program/GameData/Squad/Parts/Command/probeStackSphere_v2/probeStackSphere_v2.cfg</t>
  </si>
  <si>
    <t>probeCoreSphere_v2</t>
  </si>
  <si>
    <t>Probodobodyne Stayputnik</t>
  </si>
  <si>
    <t>file://C:/Kerbal Space Program/GameData/Squad/Parts/CompoundParts/FuelLine/fuelLine.cfg</t>
  </si>
  <si>
    <t>fuelLine</t>
  </si>
  <si>
    <t>FTX-2 External Fuel Duct</t>
  </si>
  <si>
    <t>file://C:/Kerbal Space Program/GameData/Squad/Parts/CompoundParts/strutConnector/strutConnector.cfg</t>
  </si>
  <si>
    <t>strutConnector</t>
  </si>
  <si>
    <t>EAS-4 Strut Connector</t>
  </si>
  <si>
    <t>42</t>
  </si>
  <si>
    <t>file://C:/Kerbal Space Program/GameData/Squad/Parts/Coupling/Decoupler_0.cfg</t>
  </si>
  <si>
    <t>Decoupler_0</t>
  </si>
  <si>
    <t>TD-06 Decoupler</t>
  </si>
  <si>
    <t>file://C:/Kerbal Space Program/GameData/Squad/Parts/Coupling/Decoupler_1.cfg</t>
  </si>
  <si>
    <t>Decoupler_1</t>
  </si>
  <si>
    <t>TD-12 Decoupler</t>
  </si>
  <si>
    <t>file://C:/Kerbal Space Program/GameData/Squad/Parts/Coupling/Decoupler_2.cfg</t>
  </si>
  <si>
    <t>Decoupler_2</t>
  </si>
  <si>
    <t>TD-25 Decoupler</t>
  </si>
  <si>
    <t>file://C:/Kerbal Space Program/GameData/Squad/Parts/Coupling/Decoupler_3.cfg</t>
  </si>
  <si>
    <t>Decoupler_3</t>
  </si>
  <si>
    <t>TD-37 Decoupler</t>
  </si>
  <si>
    <t>file://C:/Kerbal Space Program/GameData/Squad/Parts/Coupling/Separator_0.cfg</t>
  </si>
  <si>
    <t>Separator_0</t>
  </si>
  <si>
    <t>TS-06 Stack Separator</t>
  </si>
  <si>
    <t>215</t>
  </si>
  <si>
    <t>file://C:/Kerbal Space Program/GameData/Squad/Parts/Coupling/Separator_1.cfg</t>
  </si>
  <si>
    <t>Separator_1</t>
  </si>
  <si>
    <t>TS-12 Stack Separator</t>
  </si>
  <si>
    <t>275</t>
  </si>
  <si>
    <t>file://C:/Kerbal Space Program/GameData/Squad/Parts/Coupling/Separator_2.cfg</t>
  </si>
  <si>
    <t>Separator_2</t>
  </si>
  <si>
    <t>TS-25 Stack Separator</t>
  </si>
  <si>
    <t>0.21</t>
  </si>
  <si>
    <t>file://C:/Kerbal Space Program/GameData/Squad/Parts/Coupling/Separator_3.cfg</t>
  </si>
  <si>
    <t>Separator_3</t>
  </si>
  <si>
    <t>TS-37 Stack Separator</t>
  </si>
  <si>
    <t>0.48</t>
  </si>
  <si>
    <t>file://C:/Kerbal Space Program/GameData/Squad/Parts/Electrical/10CSolarPanels/OX-10C.cfg</t>
  </si>
  <si>
    <t>solarPanelOX10C</t>
  </si>
  <si>
    <t>OX-10C Photovoltaic Panels</t>
  </si>
  <si>
    <t>file://C:/Kerbal Space Program/GameData/Squad/Parts/Electrical/10CSolarPanels/SP-10C.cfg</t>
  </si>
  <si>
    <t>solarPanelSP10C</t>
  </si>
  <si>
    <t>SP-10C Photovoltaic Panels</t>
  </si>
  <si>
    <t>file://C:/Kerbal Space Program/GameData/Squad/Parts/Electrical/10LSolarPanels/OX-10L.cfg</t>
  </si>
  <si>
    <t>solarPanelOX10L</t>
  </si>
  <si>
    <t>OX-10L 1x5 Photovoltaic Panels</t>
  </si>
  <si>
    <t>file://C:/Kerbal Space Program/GameData/Squad/Parts/Electrical/10LSolarPanels/SP-10L.cfg</t>
  </si>
  <si>
    <t>solarPanelSP10L</t>
  </si>
  <si>
    <t>SP-10L 1x5 Photovoltaic Panels</t>
  </si>
  <si>
    <t>file://C:/Kerbal Space Program/GameData/Squad/Parts/Electrical/1x6ShroudSolarPanels/1x6ShroudSolarPanels.cfg</t>
  </si>
  <si>
    <t>solarPanels2</t>
  </si>
  <si>
    <t>SP-L 1x6 Photovoltaic Panels</t>
  </si>
  <si>
    <t>4400</t>
  </si>
  <si>
    <t>file://C:/Kerbal Space Program/GameData/Squad/Parts/Electrical/1x6SolarPanels/1x6SolarPanels.cfg</t>
  </si>
  <si>
    <t>OX-4L 1x6 Photovoltaic Panels</t>
  </si>
  <si>
    <t>0.0175</t>
  </si>
  <si>
    <t>file://C:/Kerbal Space Program/GameData/Squad/Parts/Electrical/3x2ShroudSolarPanels/3x2ShroudSolarPanels.cfg</t>
  </si>
  <si>
    <t>solarPanels1</t>
  </si>
  <si>
    <t>SP-W 3x2 Photovoltaic Panels</t>
  </si>
  <si>
    <t>file://C:/Kerbal Space Program/GameData/Squad/Parts/Electrical/3x2SolarPanels/3x2SolarPanels.cfg</t>
  </si>
  <si>
    <t>solarPanels3</t>
  </si>
  <si>
    <t>OX-4W 3x2 Photovoltaic Panels</t>
  </si>
  <si>
    <t>file://C:/Kerbal Space Program/GameData/Squad/Parts/Electrical/gigantorXlSolarArray/gigantorXlSolarArray.cfg</t>
  </si>
  <si>
    <t>largeSolarPanel</t>
  </si>
  <si>
    <t>Gigantor XL Solar Array</t>
  </si>
  <si>
    <t>14500</t>
  </si>
  <si>
    <t>file://C:/Kerbal Space Program/GameData/Squad/Parts/Electrical/radialFlatSolarPanel/radialFlatSolarPanel.cfg</t>
  </si>
  <si>
    <t>solarPanels5</t>
  </si>
  <si>
    <t>OX-STAT Photovoltaic Panels</t>
  </si>
  <si>
    <t>file://C:/Kerbal Space Program/GameData/Squad/Parts/Electrical/RTG/RTG.cfg</t>
  </si>
  <si>
    <t>rtg</t>
  </si>
  <si>
    <t>PB-NUK Radioisotope Thermoelectric Generator</t>
  </si>
  <si>
    <t>58000</t>
  </si>
  <si>
    <t>23300</t>
  </si>
  <si>
    <t>file://C:/Kerbal Space Program/GameData/Squad/Parts/Electrical/z-100Battery/z-100Battery.cfg</t>
  </si>
  <si>
    <t>batteryPack</t>
  </si>
  <si>
    <t>Z-100 Rechargeable Battery Pack</t>
  </si>
  <si>
    <t>file://C:/Kerbal Space Program/GameData/Squad/Parts/Electrical/z-1kBattery/z-1kBattery.cfg</t>
  </si>
  <si>
    <t>batteryBank</t>
  </si>
  <si>
    <t>Z-1k Rechargeable Battery Bank</t>
  </si>
  <si>
    <t>880</t>
  </si>
  <si>
    <t>file://C:/Kerbal Space Program/GameData/Squad/Parts/Electrical/z-200Battery/z-200Battery.cfg</t>
  </si>
  <si>
    <t>batteryBankMini</t>
  </si>
  <si>
    <t>Z-200 Rechargeable Battery Bank</t>
  </si>
  <si>
    <t>file://C:/Kerbal Space Program/GameData/Squad/Parts/Electrical/z-400Battery/z-400Battery.cfg</t>
  </si>
  <si>
    <t>ksp_r_largeBatteryPack</t>
  </si>
  <si>
    <t>Z-400 Rechargeable Battery</t>
  </si>
  <si>
    <t>file://C:/Kerbal Space Program/GameData/Squad/Parts/Electrical/z-4kBattery/z-4kBattery.cfg</t>
  </si>
  <si>
    <t>batteryBankLarge</t>
  </si>
  <si>
    <t>Z-4K Rechargeable Battery Bank</t>
  </si>
  <si>
    <t>12200</t>
  </si>
  <si>
    <t>file://C:/Kerbal Space Program/GameData/Squad/Parts/Engine/ionEngine/ionEngine.cfg</t>
  </si>
  <si>
    <t>ionEngine</t>
  </si>
  <si>
    <t>IX-6315 "Dawn" Electric Propulsion System</t>
  </si>
  <si>
    <t>16800</t>
  </si>
  <si>
    <t>file://C:/Kerbal Space Program/GameData/Squad/Parts/Engine/jetEngines/jetEngineAfterburning.cfg</t>
  </si>
  <si>
    <t>9000</t>
  </si>
  <si>
    <t>file://C:/Kerbal Space Program/GameData/Squad/Parts/Engine/jetEngines/jetEngineBasic.cfg</t>
  </si>
  <si>
    <t>JetEngine</t>
  </si>
  <si>
    <t>J-33 "Wheesley" Turbofan Engine</t>
  </si>
  <si>
    <t>file://C:/Kerbal Space Program/GameData/Squad/Parts/Engine/jetEngines/jetEngineBig.cfg</t>
  </si>
  <si>
    <t>turboFanSize2</t>
  </si>
  <si>
    <t>J-90 "Goliath" Turbofan Engine</t>
  </si>
  <si>
    <t>file://C:/Kerbal Space Program/GameData/Squad/Parts/Engine/jetEngines/jetEngineTurbo.cfg</t>
  </si>
  <si>
    <t>turboFanEngine</t>
  </si>
  <si>
    <t>J-X4 "Whiplash" Turbo Ramjet Engine</t>
  </si>
  <si>
    <t>18000</t>
  </si>
  <si>
    <t>file://C:/Kerbal Space Program/GameData/Squad/Parts/Engine/liquidEngine24-77/liquidEngine24-77.cfg</t>
  </si>
  <si>
    <t>smallRadialEngine</t>
  </si>
  <si>
    <t>24-77 "Twitch" Liquid Fuel Engine</t>
  </si>
  <si>
    <t>file://C:/Kerbal Space Program/GameData/Squad/Parts/Engine/liquidEngine24-77_v2/liquidEngine24-77_v2.cfg</t>
  </si>
  <si>
    <t>smallRadialEngine_v2</t>
  </si>
  <si>
    <t>920</t>
  </si>
  <si>
    <t>230</t>
  </si>
  <si>
    <t>file://C:/Kerbal Space Program/GameData/Squad/Parts/Engine/liquidEngine48-7S_v2/liquidEngine48-7S_v2.cfg</t>
  </si>
  <si>
    <t>liquidEngineMini_v2</t>
  </si>
  <si>
    <t>48-7S "Spark" Liquid Fuel Engine</t>
  </si>
  <si>
    <t>file://C:/Kerbal Space Program/GameData/Squad/Parts/Engine/liquidEngineAerospike/liquidEngineAerospike.cfg</t>
  </si>
  <si>
    <t>toroidalAerospike</t>
  </si>
  <si>
    <t>T-1 Toroidal Aerospike "Dart" Liquid Fuel Engine</t>
  </si>
  <si>
    <t>24500</t>
  </si>
  <si>
    <t>3850</t>
  </si>
  <si>
    <t>srf, size1</t>
  </si>
  <si>
    <t>file://C:/Kerbal Space Program/GameData/Squad/Parts/Engine/liquidEngineLV-1_v2/liquidEngineLV-1R _v2.cfg</t>
  </si>
  <si>
    <t>radialEngineMini_v2</t>
  </si>
  <si>
    <t>LV-1R "Spider" Liquid Fuel Engine</t>
  </si>
  <si>
    <t>120</t>
  </si>
  <si>
    <t>file://C:/Kerbal Space Program/GameData/Squad/Parts/Engine/liquidEngineLV-1_v2/liquidEngineLV-1_v2.cfg</t>
  </si>
  <si>
    <t>microEngine_v2</t>
  </si>
  <si>
    <t>LV-1 "Ant" Liquid Fuel Engine</t>
  </si>
  <si>
    <t>file://C:/Kerbal Space Program/GameData/Squad/Parts/Engine/liquidEngineLV-909_v2/liquidEngineLV-909_v2.cfg</t>
  </si>
  <si>
    <t>liquidEngine3_v2</t>
  </si>
  <si>
    <t>LV-909 "Terrier" Liquid Fuel Engine</t>
  </si>
  <si>
    <t>390</t>
  </si>
  <si>
    <t>file://C:/Kerbal Space Program/GameData/Squad/Parts/Engine/liquidEngineLV-N/liquidEngineLV-N.cfg</t>
  </si>
  <si>
    <t>nuclearEngine</t>
  </si>
  <si>
    <t>LV-N "Nerv" Atomic Rocket Motor</t>
  </si>
  <si>
    <t>45000</t>
  </si>
  <si>
    <t>file://C:/Kerbal Space Program/GameData/Squad/Parts/Engine/liquidEngineLV-T30/liquidEngineLV-T30.cfg</t>
  </si>
  <si>
    <t>liquidEngine</t>
  </si>
  <si>
    <t>LV-T30 "Reliant" Liquid Fuel Engine</t>
  </si>
  <si>
    <t>file://C:/Kerbal Space Program/GameData/Squad/Parts/Engine/liquidEngineLV-T45/liquidEngineLV-T45.cfg</t>
  </si>
  <si>
    <t>liquidEngine2</t>
  </si>
  <si>
    <t>LV-T45 "Swivel" Liquid Fuel Engine</t>
  </si>
  <si>
    <t>file://C:/Kerbal Space Program/GameData/Squad/Parts/Engine/liquidEngineMainsail_v2/liquidEngineMainsail_v2.cfg</t>
  </si>
  <si>
    <t>liquidEngineMainsail_v2</t>
  </si>
  <si>
    <t>RE-M3 "Mainsail" Liquid Fuel Engine</t>
  </si>
  <si>
    <t>38000</t>
  </si>
  <si>
    <t>13000</t>
  </si>
  <si>
    <t>file://C:/Kerbal Space Program/GameData/Squad/Parts/Engine/liquidEngineMk55/liquidEngineMk55.cfg</t>
  </si>
  <si>
    <t>radialLiquidEngine1-2</t>
  </si>
  <si>
    <t>Mk-55 "Thud" Liquid Fuel Engine</t>
  </si>
  <si>
    <t>file://C:/Kerbal Space Program/GameData/Squad/Parts/Engine/liquidEnginePoodle_v2/liquidEnginePoodle_v2.cfg</t>
  </si>
  <si>
    <t>liquidEngine2-2_v2</t>
  </si>
  <si>
    <t>RE-L10 "Poodle" Liquid Fuel Engine</t>
  </si>
  <si>
    <t>4200</t>
  </si>
  <si>
    <t>1.75</t>
  </si>
  <si>
    <t>file://C:/Kerbal Space Program/GameData/Squad/Parts/Engine/liquidEngineSkipper_v2/skipperLiquidEngine_v2.cfg</t>
  </si>
  <si>
    <t>engineLargeSkipper_v2</t>
  </si>
  <si>
    <t>RE-I5 "Skipper" Liquid Fuel Engine</t>
  </si>
  <si>
    <t>5300</t>
  </si>
  <si>
    <t>file://C:/Kerbal Space Program/GameData/Squad/Parts/Engine/liquidEngineSSME/SSME.cfg</t>
  </si>
  <si>
    <t>SSME</t>
  </si>
  <si>
    <t>S3 KS-25 "Vector" Liquid Fuel Engine</t>
  </si>
  <si>
    <t>115000</t>
  </si>
  <si>
    <t>4.0</t>
  </si>
  <si>
    <t>srf, size1, size2</t>
  </si>
  <si>
    <t>file://C:/Kerbal Space Program/GameData/Squad/Parts/Engine/MassiveSRB/part.cfg</t>
  </si>
  <si>
    <t>MassiveBooster</t>
  </si>
  <si>
    <t>S1 SRB-KD25k "Kickback" Solid Fuel Booster</t>
  </si>
  <si>
    <t>file://C:/Kerbal Space Program/GameData/Squad/Parts/Engine/miniJet/SmallJetEngine.cfg</t>
  </si>
  <si>
    <t>miniJetEngine</t>
  </si>
  <si>
    <t>J-20 "Juno" Basic Jet Engine</t>
  </si>
  <si>
    <t>file://C:/Kerbal Space Program/GameData/Squad/Parts/Engine/OMSEngine/omsEngine.cfg</t>
  </si>
  <si>
    <t>omsEngine</t>
  </si>
  <si>
    <t>O-10 "Puff" MonoPropellant Fuel Engine</t>
  </si>
  <si>
    <t>file://C:/Kerbal Space Program/GameData/Squad/Parts/Engine/rapierEngine/rapierEngine.cfg</t>
  </si>
  <si>
    <t>RAPIER</t>
  </si>
  <si>
    <t>CR-7 R.A.P.I.E.R. Engine</t>
  </si>
  <si>
    <t>C7 Aerospace Division and Rockomax Conglomerate</t>
  </si>
  <si>
    <t>35000</t>
  </si>
  <si>
    <t>file://C:/Kerbal Space Program/GameData/Squad/Parts/Engine/Size1_SRBs/solidBoosterRT-10_v2.cfg</t>
  </si>
  <si>
    <t>RT-10 "Hammer" Solid Fuel Booster</t>
  </si>
  <si>
    <t>file://C:/Kerbal Space Program/GameData/Squad/Parts/Engine/Size1_SRBs/solidBoosterRT-5_v2.cfg</t>
  </si>
  <si>
    <t>solidBooster_sm_v2</t>
  </si>
  <si>
    <t>RT-5 "Flea" Solid Fuel Booster</t>
  </si>
  <si>
    <t>file://C:/Kerbal Space Program/GameData/Squad/Parts/Engine/Size2LFB/part.cfg</t>
  </si>
  <si>
    <t>Size2LFB</t>
  </si>
  <si>
    <t>LFB KR-1x2 "Twin-Boar" Liquid Fuel Engine</t>
  </si>
  <si>
    <t>17000</t>
  </si>
  <si>
    <t>file://C:/Kerbal Space Program/GameData/Squad/Parts/Engine/Size2LFB_v2/part.cfg</t>
  </si>
  <si>
    <t>Size2LFB_v2</t>
  </si>
  <si>
    <t>65000</t>
  </si>
  <si>
    <t>file://C:/Kerbal Space Program/GameData/Squad/Parts/Engine/Size3AdvancedEngine/part.cfg</t>
  </si>
  <si>
    <t>Size3AdvancedEngine</t>
  </si>
  <si>
    <t>Kerbodyne KR-2L+ "Rhino" Liquid Fuel Engine</t>
  </si>
  <si>
    <t>68000</t>
  </si>
  <si>
    <t>25000</t>
  </si>
  <si>
    <t>9.0</t>
  </si>
  <si>
    <t>file://C:/Kerbal Space Program/GameData/Squad/Parts/Engine/Size3EngineCluster/part.cfg</t>
  </si>
  <si>
    <t>Size3EngineCluster</t>
  </si>
  <si>
    <t>S3 KS-25x4 "Mammoth" Liquid Fuel Engine</t>
  </si>
  <si>
    <t>39000</t>
  </si>
  <si>
    <t>file://C:/Kerbal Space Program/GameData/Squad/Parts/Engine/solidBoosterBACC/solidBoosterBACC.cfg</t>
  </si>
  <si>
    <t>solidBooster1-1</t>
  </si>
  <si>
    <t>BACC "Thumper" Solid Fuel Booster</t>
  </si>
  <si>
    <t>file://C:/Kerbal Space Program/GameData/Squad/Parts/Engine/solidBoosterS2-17/solidBoosterS2-17.cfg</t>
  </si>
  <si>
    <t>Thoroughbred</t>
  </si>
  <si>
    <t>S2-17 "Thoroughbred" Solid Fuel Booster</t>
  </si>
  <si>
    <t>27000</t>
  </si>
  <si>
    <t>file://C:/Kerbal Space Program/GameData/Squad/Parts/Engine/solidBoosterS2-33/solidBoosterS2-33.cfg</t>
  </si>
  <si>
    <t>Clydesdale</t>
  </si>
  <si>
    <t>S2-33 "Clydesdale" Solid Fuel Booster</t>
  </si>
  <si>
    <t>54000</t>
  </si>
  <si>
    <t>21</t>
  </si>
  <si>
    <t>file://C:/Kerbal Space Program/GameData/Squad/Parts/Engine/solidBoosterSep/solidBoosterSep.cfg</t>
  </si>
  <si>
    <t>sepMotor1</t>
  </si>
  <si>
    <t>Sepratron I</t>
  </si>
  <si>
    <t>Periapsis Rocket Supplies Co</t>
  </si>
  <si>
    <t>file://C:/Kerbal Space Program/GameData/Squad/Parts/Engine/SolidBoostersF/SolidBoosterF3S0.cfg</t>
  </si>
  <si>
    <t>Shrimp</t>
  </si>
  <si>
    <t>F3S0 "Shrimp" Solid Fuel Booster</t>
  </si>
  <si>
    <t>file://C:/Kerbal Space Program/GameData/Squad/Parts/Engine/SolidBoostersF/SolidBoosterFM1.cfg</t>
  </si>
  <si>
    <t>Mite</t>
  </si>
  <si>
    <t>FM1 "Mite" Solid Fuel Booster</t>
  </si>
  <si>
    <t>file://C:/Kerbal Space Program/GameData/Squad/Parts/FuelTank/adapterTanks/Mk3-Mk2.cfg</t>
  </si>
  <si>
    <t>adapterMk3-Mk2</t>
  </si>
  <si>
    <t>Mk3 to Mk2 Adapter</t>
  </si>
  <si>
    <t>42000</t>
  </si>
  <si>
    <t>1.43</t>
  </si>
  <si>
    <t>mk2, mk3, srf</t>
  </si>
  <si>
    <t>file://C:/Kerbal Space Program/GameData/Squad/Parts/FuelTank/adapterTanks/Mk3-ShuttleAdapter.cfg</t>
  </si>
  <si>
    <t>adapterEngines</t>
  </si>
  <si>
    <t>Mk3 Engine Mount</t>
  </si>
  <si>
    <t>mk3, srf</t>
  </si>
  <si>
    <t>file://C:/Kerbal Space Program/GameData/Squad/Parts/FuelTank/adapterTanks/Mk3-Size2.cfg</t>
  </si>
  <si>
    <t>adapterMk3-Size2</t>
  </si>
  <si>
    <t>Mk3 to 2.5m Adapter</t>
  </si>
  <si>
    <t>1.79</t>
  </si>
  <si>
    <t>size2, srf, mk3</t>
  </si>
  <si>
    <t>file://C:/Kerbal Space Program/GameData/Squad/Parts/FuelTank/adapterTanks/Mk3-Size2Slant.cfg</t>
  </si>
  <si>
    <t>adapterMk3-Size2Slant</t>
  </si>
  <si>
    <t>Mk3 to 2.5m Adapter Slanted</t>
  </si>
  <si>
    <t>file://C:/Kerbal Space Program/GameData/Squad/Parts/FuelTank/adapterTanks/Size2-Mk2.cfg</t>
  </si>
  <si>
    <t>adapterSize2-Mk2</t>
  </si>
  <si>
    <t>2.5m to Mk2 Adapter</t>
  </si>
  <si>
    <t>0.57</t>
  </si>
  <si>
    <t>size2, srf, mk2</t>
  </si>
  <si>
    <t>file://C:/Kerbal Space Program/GameData/Squad/Parts/FuelTank/adapterTanks/Size2-Size1.cfg</t>
  </si>
  <si>
    <t>adapterSize2-Size1</t>
  </si>
  <si>
    <t>C7 Brand Adapter - 2.5m to 1.25m</t>
  </si>
  <si>
    <t>size1, size2, srf</t>
  </si>
  <si>
    <t>file://C:/Kerbal Space Program/GameData/Squad/Parts/FuelTank/adapterTanks/Size2-Size1Slant.cfg</t>
  </si>
  <si>
    <t>adapterSize2-Size1Slant</t>
  </si>
  <si>
    <t>C7 Brand Adapter Slanted - 2.5m to 1.25m</t>
  </si>
  <si>
    <t>file://C:/Kerbal Space Program/GameData/Squad/Parts/FuelTank/adapterTanks/Size3-Mk3.cfg</t>
  </si>
  <si>
    <t>adapterSize3-Mk3</t>
  </si>
  <si>
    <t>Mk3 to 3.75m Adapter</t>
  </si>
  <si>
    <t>size3, srf, mk3</t>
  </si>
  <si>
    <t>file://C:/Kerbal Space Program/GameData/Squad/Parts/FuelTank/drainTankFTE-1/ReleaseValve.cfg</t>
  </si>
  <si>
    <t>ReleaseValve</t>
  </si>
  <si>
    <t>FTE-1 Drain Valve</t>
  </si>
  <si>
    <t>file://C:/Kerbal Space Program/GameData/Squad/Parts/FuelTank/FoilTanks/RadialTank_Capsule.cfg</t>
  </si>
  <si>
    <t>externalTankCapsule</t>
  </si>
  <si>
    <t>R-11 'Baguette' External Tank</t>
  </si>
  <si>
    <t>0.03375</t>
  </si>
  <si>
    <t>file://C:/Kerbal Space Program/GameData/Squad/Parts/FuelTank/FoilTanks/RadialTank_Round.cfg</t>
  </si>
  <si>
    <t>externalTankRound</t>
  </si>
  <si>
    <t>R-4 'Dumpling' External Tank</t>
  </si>
  <si>
    <t>0.01375</t>
  </si>
  <si>
    <t>file://C:/Kerbal Space Program/GameData/Squad/Parts/FuelTank/FoilTanks/ToroidTank.cfg</t>
  </si>
  <si>
    <t>externalTankToroid</t>
  </si>
  <si>
    <t>R-12 'Doughnut' External Tank</t>
  </si>
  <si>
    <t>147</t>
  </si>
  <si>
    <t>0.0375</t>
  </si>
  <si>
    <t>file://C:/Kerbal Space Program/GameData/Squad/Parts/FuelTank/fuelTankOscarB/fuelTankOscarB.cfg</t>
  </si>
  <si>
    <t>miniFuelTank</t>
  </si>
  <si>
    <t>Oscar-B Fuel Tank</t>
  </si>
  <si>
    <t>file://C:/Kerbal Space Program/GameData/Squad/Parts/FuelTank/miniFuselage/miniFuselage.cfg</t>
  </si>
  <si>
    <t>miniFuselage</t>
  </si>
  <si>
    <t>Mk0 Liquid Fuel Fuselage</t>
  </si>
  <si>
    <t>file://C:/Kerbal Space Program/GameData/Squad/Parts/FuelTank/mk2Adapters/bicoupler.cfg</t>
  </si>
  <si>
    <t>mk2_1m_Bicoupler</t>
  </si>
  <si>
    <t>Mk2 Bicoupler</t>
  </si>
  <si>
    <t>19800</t>
  </si>
  <si>
    <t>860</t>
  </si>
  <si>
    <t>size1, srf, mk2</t>
  </si>
  <si>
    <t>file://C:/Kerbal Space Program/GameData/Squad/Parts/FuelTank/mk2Adapters/long.cfg</t>
  </si>
  <si>
    <t>mk2_1m_AdapterLong</t>
  </si>
  <si>
    <t>Mk2 to 1.25m Adapter Long</t>
  </si>
  <si>
    <t>17500</t>
  </si>
  <si>
    <t>file://C:/Kerbal Space Program/GameData/Squad/Parts/FuelTank/mk2Adapters/standard.cfg</t>
  </si>
  <si>
    <t>mk2SpacePlaneAdapter</t>
  </si>
  <si>
    <t>Mk2 to 1.25m Adapter</t>
  </si>
  <si>
    <t>14600</t>
  </si>
  <si>
    <t>file://C:/Kerbal Space Program/GameData/Squad/Parts/FuelTank/mk2FuselageLong/LFO_long.cfg</t>
  </si>
  <si>
    <t>mk2FuselageLongLFO</t>
  </si>
  <si>
    <t>Mk2 Rocket Fuel Fuselage</t>
  </si>
  <si>
    <t>1450</t>
  </si>
  <si>
    <t>mk2, srf</t>
  </si>
  <si>
    <t>file://C:/Kerbal Space Program/GameData/Squad/Parts/FuelTank/mk2FuselageLong/L_long.cfg</t>
  </si>
  <si>
    <t>mk2Fuselage</t>
  </si>
  <si>
    <t>Mk2 Liquid Fuel Fuselage</t>
  </si>
  <si>
    <t>file://C:/Kerbal Space Program/GameData/Squad/Parts/FuelTank/mk2FuselageShort/LFO_short.cfg</t>
  </si>
  <si>
    <t>mk2FuselageShortLFO</t>
  </si>
  <si>
    <t>Mk2 Rocket Fuel Fuselage Short</t>
  </si>
  <si>
    <t>file://C:/Kerbal Space Program/GameData/Squad/Parts/FuelTank/mk2FuselageShort/L_short.cfg</t>
  </si>
  <si>
    <t>mk2FuselageShortLiquid</t>
  </si>
  <si>
    <t>Mk2 Liquid Fuel Fuselage Short</t>
  </si>
  <si>
    <t>file://C:/Kerbal Space Program/GameData/Squad/Parts/FuelTank/mk2FuselageShort/Mono_short.cfg</t>
  </si>
  <si>
    <t>mk2FuselageShortMono</t>
  </si>
  <si>
    <t>Mk2 Monopropellant Tank</t>
  </si>
  <si>
    <t>file://C:/Kerbal Space Program/GameData/Squad/Parts/FuelTank/mk3Fuselage/CREW.cfg</t>
  </si>
  <si>
    <t>mk3CrewCabin</t>
  </si>
  <si>
    <t>Mk3 Passenger Module</t>
  </si>
  <si>
    <t>120000</t>
  </si>
  <si>
    <t>30000</t>
  </si>
  <si>
    <t>7.9</t>
  </si>
  <si>
    <t>mk3</t>
  </si>
  <si>
    <t>file://C:/Kerbal Space Program/GameData/Squad/Parts/FuelTank/mk3Fuselage/LFO_100.cfg</t>
  </si>
  <si>
    <t>mk3FuselageLFO_100</t>
  </si>
  <si>
    <t>Mk3 Rocket Fuel Fuselage Long</t>
  </si>
  <si>
    <t>84000</t>
  </si>
  <si>
    <t>7.14</t>
  </si>
  <si>
    <t>file://C:/Kerbal Space Program/GameData/Squad/Parts/FuelTank/mk3Fuselage/LFO_25.cfg</t>
  </si>
  <si>
    <t>mk3FuselageLFO_25</t>
  </si>
  <si>
    <t>Mk3 Rocket Fuel Fuselage Short</t>
  </si>
  <si>
    <t>file://C:/Kerbal Space Program/GameData/Squad/Parts/FuelTank/mk3Fuselage/LFO_50.cfg</t>
  </si>
  <si>
    <t>mk3FuselageLFO_50</t>
  </si>
  <si>
    <t>Mk3 Rocket Fuel Fuselage</t>
  </si>
  <si>
    <t>3.57</t>
  </si>
  <si>
    <t>file://C:/Kerbal Space Program/GameData/Squad/Parts/FuelTank/mk3Fuselage/LF_100.cfg</t>
  </si>
  <si>
    <t>mk3FuselageLF_100</t>
  </si>
  <si>
    <t>Mk3 Liquid Fuel Fuselage Long</t>
  </si>
  <si>
    <t>17200</t>
  </si>
  <si>
    <t>file://C:/Kerbal Space Program/GameData/Squad/Parts/FuelTank/mk3Fuselage/LF_25.cfg</t>
  </si>
  <si>
    <t>mk3FuselageLF_25</t>
  </si>
  <si>
    <t>Mk3 Liquid Fuel Fuselage Short</t>
  </si>
  <si>
    <t>file://C:/Kerbal Space Program/GameData/Squad/Parts/FuelTank/mk3Fuselage/LF_50.cfg</t>
  </si>
  <si>
    <t>mk3FuselageLF_50</t>
  </si>
  <si>
    <t>Mk3 Liquid Fuel Fuselage</t>
  </si>
  <si>
    <t>8600</t>
  </si>
  <si>
    <t>file://C:/Kerbal Space Program/GameData/Squad/Parts/FuelTank/mk3Fuselage/MONO.cfg</t>
  </si>
  <si>
    <t>mk3FuselageMONO</t>
  </si>
  <si>
    <t>Mk3 Monopropellant Tank</t>
  </si>
  <si>
    <t>5040</t>
  </si>
  <si>
    <t>1.4</t>
  </si>
  <si>
    <t>file://C:/Kerbal Space Program/GameData/Squad/Parts/FuelTank/RCSFuelTankR1/RCSFuelTankR1.cfg</t>
  </si>
  <si>
    <t>RCSTank1-2</t>
  </si>
  <si>
    <t>FL-R1 RCS Fuel Tank</t>
  </si>
  <si>
    <t>file://C:/Kerbal Space Program/GameData/Squad/Parts/FuelTank/RCSFuelTankR10/RCSFuelTankR10.cfg</t>
  </si>
  <si>
    <t>rcsTankMini</t>
  </si>
  <si>
    <t>FL-R10 RCS Fuel Tank</t>
  </si>
  <si>
    <t>file://C:/Kerbal Space Program/GameData/Squad/Parts/FuelTank/RCSFuelTankR25/RCSFuelTankR25.cfg</t>
  </si>
  <si>
    <t>RCSFuelTank</t>
  </si>
  <si>
    <t>FL-R25 RCS Fuel Tank</t>
  </si>
  <si>
    <t>330</t>
  </si>
  <si>
    <t>file://C:/Kerbal Space Program/GameData/Squad/Parts/FuelTank/RCSTankRadial/radialRCSTank.cfg</t>
  </si>
  <si>
    <t>radialRCSTank</t>
  </si>
  <si>
    <t>Stratus-V Roundified Monopropellant Tank</t>
  </si>
  <si>
    <t>file://C:/Kerbal Space Program/GameData/Squad/Parts/FuelTank/RCStankRadialLong/RCSTankRadialLong.cfg</t>
  </si>
  <si>
    <t>rcsTankRadialLong</t>
  </si>
  <si>
    <t>Stratus-V Cylindrified Monopropellant Tank</t>
  </si>
  <si>
    <t>5400</t>
  </si>
  <si>
    <t>file://C:/Kerbal Space Program/GameData/Squad/Parts/FuelTank/RockomaxTanks/Rockomax16.cfg</t>
  </si>
  <si>
    <t>Rockomax16_BW</t>
  </si>
  <si>
    <t>Rockomax X200-16 Fuel Tank</t>
  </si>
  <si>
    <t>1550</t>
  </si>
  <si>
    <t>file://C:/Kerbal Space Program/GameData/Squad/Parts/FuelTank/RockomaxTanks/Rockomax32.cfg</t>
  </si>
  <si>
    <t>Rockomax32_BW</t>
  </si>
  <si>
    <t>Rockomax X200-32 Fuel Tank</t>
  </si>
  <si>
    <t>14400</t>
  </si>
  <si>
    <t>file://C:/Kerbal Space Program/GameData/Squad/Parts/FuelTank/RockomaxTanks/Rockomax64.cfg</t>
  </si>
  <si>
    <t>Rockomax Jumbo-64 Fuel Tank</t>
  </si>
  <si>
    <t>24200</t>
  </si>
  <si>
    <t>5750</t>
  </si>
  <si>
    <t>file://C:/Kerbal Space Program/GameData/Squad/Parts/FuelTank/RockomaxTanks/Rockomax8.cfg</t>
  </si>
  <si>
    <t>Rockomax8BW</t>
  </si>
  <si>
    <t>Rockomax X200-8 Fuel Tank</t>
  </si>
  <si>
    <t>file://C:/Kerbal Space Program/GameData/Squad/Parts/FuelTank/Size1_Tanks/fuelTankT100.cfg</t>
  </si>
  <si>
    <t>fuelTankSmallFlat</t>
  </si>
  <si>
    <t>FL-T100 Fuel Tank</t>
  </si>
  <si>
    <t>file://C:/Kerbal Space Program/GameData/Squad/Parts/FuelTank/Size1_Tanks/fuelTankT200.cfg</t>
  </si>
  <si>
    <t>fuelTankSmall</t>
  </si>
  <si>
    <t>FL-T200 Fuel Tank</t>
  </si>
  <si>
    <t>file://C:/Kerbal Space Program/GameData/Squad/Parts/FuelTank/Size1_Tanks/fuelTankT400.cfg</t>
  </si>
  <si>
    <t>fuelTank</t>
  </si>
  <si>
    <t>FL-T400 Fuel Tank</t>
  </si>
  <si>
    <t>file://C:/Kerbal Space Program/GameData/Squad/Parts/FuelTank/Size1_Tanks/fuelTankT800.cfg</t>
  </si>
  <si>
    <t>fuelTank_long</t>
  </si>
  <si>
    <t>FL-T800 Fuel Tank</t>
  </si>
  <si>
    <t>file://C:/Kerbal Space Program/GameData/Squad/Parts/FuelTank/Size3Tanks/large.cfg</t>
  </si>
  <si>
    <t>Size3LargeTank</t>
  </si>
  <si>
    <t>Kerbodyne S3-14400 Tank</t>
  </si>
  <si>
    <t>46600</t>
  </si>
  <si>
    <t>file://C:/Kerbal Space Program/GameData/Squad/Parts/FuelTank/Size3Tanks/medium.cfg</t>
  </si>
  <si>
    <t>Size3MediumTank</t>
  </si>
  <si>
    <t>Kerbodyne S3-7200 Tank</t>
  </si>
  <si>
    <t>32600</t>
  </si>
  <si>
    <t>file://C:/Kerbal Space Program/GameData/Squad/Parts/FuelTank/Size3Tanks/small.cfg</t>
  </si>
  <si>
    <t>Size3SmallTank</t>
  </si>
  <si>
    <t>Kerbodyne S3-3600 Tank</t>
  </si>
  <si>
    <t>18800</t>
  </si>
  <si>
    <t>file://C:/Kerbal Space Program/GameData/Squad/Parts/FuelTank/xenonTank/xenonTank.cfg</t>
  </si>
  <si>
    <t>xenonTank</t>
  </si>
  <si>
    <t>PB-X150 Xenon Container</t>
  </si>
  <si>
    <t>3680</t>
  </si>
  <si>
    <t>0.024</t>
  </si>
  <si>
    <t>file://C:/Kerbal Space Program/GameData/Squad/Parts/FuelTank/xenonTankLarge/xenonTankLarge.cfg</t>
  </si>
  <si>
    <t>PB-X750 Xenon Container</t>
  </si>
  <si>
    <t>9800</t>
  </si>
  <si>
    <t>24300</t>
  </si>
  <si>
    <t>0.19</t>
  </si>
  <si>
    <t>file://C:/Kerbal Space Program/GameData/Squad/Parts/FuelTank/xenonTankRadial/xenonTankRadial.cfg</t>
  </si>
  <si>
    <t>xenonTankRadial</t>
  </si>
  <si>
    <t>PB-X50R Xenon Container</t>
  </si>
  <si>
    <t>2220</t>
  </si>
  <si>
    <t>0.0135</t>
  </si>
  <si>
    <t>file://C:/Kerbal Space Program/GameData/Squad/Parts/Misc/AsteroidDay/CamSat.cfg</t>
  </si>
  <si>
    <t>InfraredTelescope</t>
  </si>
  <si>
    <t>SENTINEL Infrared Telescope</t>
  </si>
  <si>
    <t>file://C:/Kerbal Space Program/GameData/Squad/Parts/Misc/AsteroidDay/HECS2.cfg</t>
  </si>
  <si>
    <t>HECS2_ProbeCore</t>
  </si>
  <si>
    <t>Probodobodyne HECS2</t>
  </si>
  <si>
    <t>52500</t>
  </si>
  <si>
    <t>file://C:/Kerbal Space Program/GameData/Squad/Parts/Misc/AsteroidDay/HighGainAntenna.cfg</t>
  </si>
  <si>
    <t>HighGainAntenna</t>
  </si>
  <si>
    <t>Communotron HG-55</t>
  </si>
  <si>
    <t>file://C:/Kerbal Space Program/GameData/Squad/Parts/Misc/AsteroidDay/LgRadialSolar.cfg</t>
  </si>
  <si>
    <t>LgRadialSolarPanel</t>
  </si>
  <si>
    <t>OX-STAT-XL Photovoltaic Panels</t>
  </si>
  <si>
    <t>file://C:/Kerbal Space Program/GameData/Squad/Parts/Misc/PotatoComet/part.cfg</t>
  </si>
  <si>
    <t>PotatoComet</t>
  </si>
  <si>
    <t>A potato like comet</t>
  </si>
  <si>
    <t>The Solar system</t>
  </si>
  <si>
    <t>Unresearcheable</t>
  </si>
  <si>
    <t>file://C:/Kerbal Space Program/GameData/Squad/Parts/Misc/PotatoRoid/part.cfg</t>
  </si>
  <si>
    <t>PotatoRoid</t>
  </si>
  <si>
    <t>A potato like rock</t>
  </si>
  <si>
    <t>file://C:/Kerbal Space Program/GameData/Squad/Parts/Prebuilt/flag.cfg</t>
  </si>
  <si>
    <t>flag</t>
  </si>
  <si>
    <t>file://C:/Kerbal Space Program/GameData/Squad/Parts/Prebuilt/kerbalEVA.cfg</t>
  </si>
  <si>
    <t>kerbalEVA</t>
  </si>
  <si>
    <t>file://C:/Kerbal Space Program/GameData/Squad/Parts/Prebuilt/kerbalEVAfemale.cfg</t>
  </si>
  <si>
    <t>kerbalEVAfemale</t>
  </si>
  <si>
    <t>file://C:/Kerbal Space Program/GameData/Squad/Parts/Prebuilt/kerbalEVASlimSuit.cfg</t>
  </si>
  <si>
    <t>kerbalEVASlimSuit</t>
  </si>
  <si>
    <t>file://C:/Kerbal Space Program/GameData/Squad/Parts/Prebuilt/kerbalEVASlimSuitFemale.cfg</t>
  </si>
  <si>
    <t>kerbalEVASlimSuitFemale</t>
  </si>
  <si>
    <t>file://C:/Kerbal Space Program/GameData/Squad/Parts/Resources/FuelCell/FuelCell.cfg</t>
  </si>
  <si>
    <t>FuelCell</t>
  </si>
  <si>
    <t>Fuel Cell</t>
  </si>
  <si>
    <t>file://C:/Kerbal Space Program/GameData/Squad/Parts/Resources/FuelCell/FuelCellArray.cfg</t>
  </si>
  <si>
    <t>FuelCellArray</t>
  </si>
  <si>
    <t>Fuel Cell Array</t>
  </si>
  <si>
    <t>0.24</t>
  </si>
  <si>
    <t>file://C:/Kerbal Space Program/GameData/Squad/Parts/Resources/ISRU/ISRU.cfg</t>
  </si>
  <si>
    <t>ISRU</t>
  </si>
  <si>
    <t>Convert-O-Tron 250</t>
  </si>
  <si>
    <t>24000</t>
  </si>
  <si>
    <t>4.25</t>
  </si>
  <si>
    <t>file://C:/Kerbal Space Program/GameData/Squad/Parts/Resources/LargeTank/LargeTank.cfg</t>
  </si>
  <si>
    <t>LargeTank</t>
  </si>
  <si>
    <t>Large Holding Tank</t>
  </si>
  <si>
    <t>file://C:/Kerbal Space Program/GameData/Squad/Parts/Resources/MiniDrill/MiniDrill.cfg</t>
  </si>
  <si>
    <t>MiniDrill</t>
  </si>
  <si>
    <t>'Drill-O-Matic Junior' Mining Excavator</t>
  </si>
  <si>
    <t>file://C:/Kerbal Space Program/GameData/Squad/Parts/Resources/MiniISRU/MiniISRU.cfg</t>
  </si>
  <si>
    <t>MiniISRU</t>
  </si>
  <si>
    <t>Convert-O-Tron 125</t>
  </si>
  <si>
    <t>file://C:/Kerbal Space Program/GameData/Squad/Parts/Resources/OrbitalScanner/OrbitalScanner.cfg</t>
  </si>
  <si>
    <t>OrbitalScanner</t>
  </si>
  <si>
    <t>M4435 Narrow-Band Scanner</t>
  </si>
  <si>
    <t>file://C:/Kerbal Space Program/GameData/Squad/Parts/Resources/RadialDrill/RadialDrill.cfg</t>
  </si>
  <si>
    <t>RadialDrill</t>
  </si>
  <si>
    <t>'Drill-O-Matic' Mining Excavator</t>
  </si>
  <si>
    <t>file://C:/Kerbal Space Program/GameData/Squad/Parts/Resources/RadialTank/RadialTank.cfg</t>
  </si>
  <si>
    <t>RadialOreTank</t>
  </si>
  <si>
    <t>Radial Holding Tank</t>
  </si>
  <si>
    <t>file://C:/Kerbal Space Program/GameData/Squad/Parts/Resources/SmallTank/SmallTank.cfg</t>
  </si>
  <si>
    <t>SmallTank</t>
  </si>
  <si>
    <t>Small Holding Tank</t>
  </si>
  <si>
    <t>0.50</t>
  </si>
  <si>
    <t>file://C:/Kerbal Space Program/GameData/Squad/Parts/Resources/SurfaceScanner/SurfaceScanner.cfg</t>
  </si>
  <si>
    <t>SurfaceScanner</t>
  </si>
  <si>
    <t>Surface Scanning Module</t>
  </si>
  <si>
    <t>file://C:/Kerbal Space Program/GameData/Squad/Parts/Resources/SurveyScanner/SurveyScanner.cfg</t>
  </si>
  <si>
    <t>SurveyScanner</t>
  </si>
  <si>
    <t>M700 Survey Scanner</t>
  </si>
  <si>
    <t>file://C:/Kerbal Space Program/GameData/Squad/Parts/Science/AtmosphereSensor/sensorAtmosphere.cfg</t>
  </si>
  <si>
    <t>sensorAtmosphere</t>
  </si>
  <si>
    <t>Atmospheric Fluid Spectro-Variometer</t>
  </si>
  <si>
    <t>file://C:/Kerbal Space Program/GameData/Squad/Parts/Science/GooExperiment/gooExperiment.cfg</t>
  </si>
  <si>
    <t>GooExperiment</t>
  </si>
  <si>
    <t xml:space="preserve">Mystery Gooâ¢ Containment Unit </t>
  </si>
  <si>
    <t>file://C:/Kerbal Space Program/GameData/Squad/Parts/Science/LargeCrewedLab/largeCrewedLab.cfg</t>
  </si>
  <si>
    <t>Large_Crewed_Lab</t>
  </si>
  <si>
    <t>Mobile Processing Lab MPL-LG-2</t>
  </si>
  <si>
    <t>Integrated Integrals</t>
  </si>
  <si>
    <t>10400</t>
  </si>
  <si>
    <t>file://C:/Kerbal Space Program/GameData/Squad/Parts/Science/Magnetometer/Magnetometer.cfg</t>
  </si>
  <si>
    <t>Magnetometer</t>
  </si>
  <si>
    <t>Magnetometer Boom</t>
  </si>
  <si>
    <t>file://C:/Kerbal Space Program/GameData/Squad/Parts/Science/MaterialBay/materialBay.cfg</t>
  </si>
  <si>
    <t>science_module</t>
  </si>
  <si>
    <t>SC-9001 Science Jr.</t>
  </si>
  <si>
    <t>file://C:/Kerbal Space Program/GameData/Squad/Parts/Science/ScienceBox/ScienceBox.cfg</t>
  </si>
  <si>
    <t>ScienceBox</t>
  </si>
  <si>
    <t>Experiment Storage Unit</t>
  </si>
  <si>
    <t>file://C:/Kerbal Space Program/GameData/Squad/Parts/Science/sensorAccelerometer/sensorAccelerometer.cfg</t>
  </si>
  <si>
    <t>sensorAccelerometer</t>
  </si>
  <si>
    <t>Double-C Seismic Accelerometer</t>
  </si>
  <si>
    <t>file://C:/Kerbal Space Program/GameData/Squad/Parts/Science/sensorBarometer/sensorBarometer.cfg</t>
  </si>
  <si>
    <t>sensorBarometer</t>
  </si>
  <si>
    <t>PresMat Barometer</t>
  </si>
  <si>
    <t>file://C:/Kerbal Space Program/GameData/Squad/Parts/Science/sensorGravimeter/sensorGravimeter.cfg</t>
  </si>
  <si>
    <t>sensorGravimeter</t>
  </si>
  <si>
    <t>GRAVMAX Negative Gravioli Detector</t>
  </si>
  <si>
    <t>file://C:/Kerbal Space Program/GameData/Squad/Parts/Science/sensorThermometer/sensorThermometer.cfg</t>
  </si>
  <si>
    <t>sensorThermometer</t>
  </si>
  <si>
    <t>2HOT Thermometer</t>
  </si>
  <si>
    <t>file://C:/Kerbal Space Program/GameData/Squad/Parts/Structural/FLAdapters/adapterSmallMiniShort.cfg</t>
  </si>
  <si>
    <t>adapterSmallMiniShort</t>
  </si>
  <si>
    <t>FL-A5 Adapter</t>
  </si>
  <si>
    <t>file://C:/Kerbal Space Program/GameData/Squad/Parts/Structural/FLAdapters/adapterSmallMiniTall.cfg</t>
  </si>
  <si>
    <t>adapterSmallMiniTall</t>
  </si>
  <si>
    <t>FL-A10 Adapter</t>
  </si>
  <si>
    <t>file://C:/Kerbal Space Program/GameData/Squad/Parts/Structural/mk1Parts/engineBodyRadial.cfg</t>
  </si>
  <si>
    <t>radialEngineBody</t>
  </si>
  <si>
    <t>Engine Pre-cooler</t>
  </si>
  <si>
    <t>1650</t>
  </si>
  <si>
    <t>file://C:/Kerbal Space Program/GameData/Squad/Parts/Structural/mk1Parts/engineNacelle.cfg</t>
  </si>
  <si>
    <t>nacelleBody</t>
  </si>
  <si>
    <t>Engine Nacelle</t>
  </si>
  <si>
    <t>file://C:/Kerbal Space Program/GameData/Squad/Parts/Structural/mk1Parts/mk1Fuselage.cfg</t>
  </si>
  <si>
    <t>MK1Fuselage</t>
  </si>
  <si>
    <t>Mk1 Liquid Fuel Fuselage</t>
  </si>
  <si>
    <t>file://C:/Kerbal Space Program/GameData/Squad/Parts/Structural/mk1Parts/mk1FuselageIntake.cfg</t>
  </si>
  <si>
    <t>MK1IntakeFuselage</t>
  </si>
  <si>
    <t>Mk1 Diverterless Supersonic Intake</t>
  </si>
  <si>
    <t>file://C:/Kerbal Space Program/GameData/Squad/Parts/Structural/mk1Parts/mk1Structural.cfg</t>
  </si>
  <si>
    <t>Mk1FuselageStructural</t>
  </si>
  <si>
    <t>Structural Fuselage</t>
  </si>
  <si>
    <t>file://C:/Kerbal Space Program/GameData/Squad/Parts/Structural/Size3To2Adapter_v2/Size2to3_v2.cfg</t>
  </si>
  <si>
    <t>Size3To2Adapter_v2</t>
  </si>
  <si>
    <t>Kerbodyne ADTP-2-3</t>
  </si>
  <si>
    <t>1623</t>
  </si>
  <si>
    <t>1.875</t>
  </si>
  <si>
    <t>size2, size3</t>
  </si>
  <si>
    <t>file://C:/Kerbal Space Program/GameData/Squad/Parts/Structural/stackAdapters/adapterLargeSmallBi.cfg</t>
  </si>
  <si>
    <t>adapterLargeSmallBi</t>
  </si>
  <si>
    <t>TVR-200L Stack Bi-Adapter</t>
  </si>
  <si>
    <t>file://C:/Kerbal Space Program/GameData/Squad/Parts/Structural/stackAdapters/adapterLargeSmallQuad.cfg</t>
  </si>
  <si>
    <t>adapterLargeSmallQuad</t>
  </si>
  <si>
    <t>TVR-400L Stack Quad-Adapter</t>
  </si>
  <si>
    <t>file://C:/Kerbal Space Program/GameData/Squad/Parts/Structural/stackAdapters/adapterLargeSmallTri.cfg</t>
  </si>
  <si>
    <t>adapterLargeSmallTri</t>
  </si>
  <si>
    <t>TVR-300L Stack Tri-Adapter</t>
  </si>
  <si>
    <t>file://C:/Kerbal Space Program/GameData/Squad/Parts/Structural/stationHub/stationHub.cfg</t>
  </si>
  <si>
    <t>stationHub</t>
  </si>
  <si>
    <t>Rockomax HubMax Multi-Point Connector</t>
  </si>
  <si>
    <t>10800</t>
  </si>
  <si>
    <t>file://C:/Kerbal Space Program/GameData/Squad/Parts/Structural/structuralIBeam200/structuralIBeam200.cfg</t>
  </si>
  <si>
    <t>structuralIBeam2</t>
  </si>
  <si>
    <t>M-Beam 200 I-Beam</t>
  </si>
  <si>
    <t>Dinkelstein Kerman's Construction Emporium</t>
  </si>
  <si>
    <t>file://C:/Kerbal Space Program/GameData/Squad/Parts/Structural/structuralIBeam200Pocket/structuralIBeam200Pocket.cfg</t>
  </si>
  <si>
    <t>structuralIBeam3</t>
  </si>
  <si>
    <t>M-Beam 200 I-Beam Pocket Edition</t>
  </si>
  <si>
    <t>0.1875</t>
  </si>
  <si>
    <t>file://C:/Kerbal Space Program/GameData/Squad/Parts/Structural/structuralIBeam650/structuralIBeam650.cfg</t>
  </si>
  <si>
    <t>structuralIBeam1</t>
  </si>
  <si>
    <t>M-Beam 650 I-Beam</t>
  </si>
  <si>
    <t>file://C:/Kerbal Space Program/GameData/Squad/Parts/Structural/structuralMicronode/structuralMicronode.cfg</t>
  </si>
  <si>
    <t>structuralMiniNode</t>
  </si>
  <si>
    <t>The Not-Rockomax Micronode</t>
  </si>
  <si>
    <t>file://C:/Kerbal Space Program/GameData/Squad/Parts/Structural/structuralPanel1x1/structuralPanel1x1.cfg</t>
  </si>
  <si>
    <t>structuralPanel1</t>
  </si>
  <si>
    <t>M-1x1 Structural Panel</t>
  </si>
  <si>
    <t>file://C:/Kerbal Space Program/GameData/Squad/Parts/Structural/structuralPanel2x2/structuralPanel2x2.cfg</t>
  </si>
  <si>
    <t>structuralPanel2</t>
  </si>
  <si>
    <t>M-2x2 Structural Panel</t>
  </si>
  <si>
    <t>90</t>
  </si>
  <si>
    <t>file://C:/Kerbal Space Program/GameData/Squad/Parts/Structural/structuralPylons/smallHardpoint.cfg</t>
  </si>
  <si>
    <t>smallHardpoint</t>
  </si>
  <si>
    <t>Small Hardpoint</t>
  </si>
  <si>
    <t>file://C:/Kerbal Space Program/GameData/Squad/Parts/Structural/structuralPylons/structuralPylon.cfg</t>
  </si>
  <si>
    <t>structuralPylon</t>
  </si>
  <si>
    <t>Structural Pylon</t>
  </si>
  <si>
    <t>file://C:/Kerbal Space Program/GameData/Squad/Parts/Structural/strutCubicOcto/strutCubicOcto.cfg</t>
  </si>
  <si>
    <t>strutCube</t>
  </si>
  <si>
    <t>Cubic Octagonal Strut</t>
  </si>
  <si>
    <t>StrutCo</t>
  </si>
  <si>
    <t>0.001</t>
  </si>
  <si>
    <t>file://C:/Kerbal Space Program/GameData/Squad/Parts/Structural/strutOcto/strutOcto.cfg</t>
  </si>
  <si>
    <t>strutOcto</t>
  </si>
  <si>
    <t>Octagonal Strut</t>
  </si>
  <si>
    <t>file://C:/Kerbal Space Program/GameData/Squad/Parts/Structural/trussGirderAdapter/trussGirderAdapter.cfg</t>
  </si>
  <si>
    <t>trussAdapter</t>
  </si>
  <si>
    <t>Modular Girder Adapter</t>
  </si>
  <si>
    <t>file://C:/Kerbal Space Program/GameData/Squad/Parts/Structural/trussGirderL/trussGirderL.cfg</t>
  </si>
  <si>
    <t>trussPiece1x</t>
  </si>
  <si>
    <t>Modular Girder Segment</t>
  </si>
  <si>
    <t>file://C:/Kerbal Space Program/GameData/Squad/Parts/Structural/trussGirderXL/trussGirderXL.cfg</t>
  </si>
  <si>
    <t>trussPiece3x</t>
  </si>
  <si>
    <t>Modular Girder Segment XL</t>
  </si>
  <si>
    <t>file://C:/Kerbal Space Program/GameData/Squad/Parts/Thermal/FoldingRadiators/foldingRadLarge.cfg</t>
  </si>
  <si>
    <t>foldingRadLarge</t>
  </si>
  <si>
    <t>Thermal Control System (large)</t>
  </si>
  <si>
    <t>file://C:/Kerbal Space Program/GameData/Squad/Parts/Thermal/FoldingRadiators/foldingRadMed.cfg</t>
  </si>
  <si>
    <t>foldingRadMed</t>
  </si>
  <si>
    <t>Thermal Control System (medium)</t>
  </si>
  <si>
    <t>11000</t>
  </si>
  <si>
    <t>file://C:/Kerbal Space Program/GameData/Squad/Parts/Thermal/FoldingRadiators/foldingRadSmall.cfg</t>
  </si>
  <si>
    <t>foldingRadSmall</t>
  </si>
  <si>
    <t>Thermal Control System (small)</t>
  </si>
  <si>
    <t>file://C:/Kerbal Space Program/GameData/Squad/Parts/Thermal/RadiatorPanels/radPanelEdge.cfg</t>
  </si>
  <si>
    <t>radPanelEdge</t>
  </si>
  <si>
    <t>Radiator Panel (edge)</t>
  </si>
  <si>
    <t>file://C:/Kerbal Space Program/GameData/Squad/Parts/Thermal/RadiatorPanels/radPanelLg.cfg</t>
  </si>
  <si>
    <t>radPanelLg</t>
  </si>
  <si>
    <t>Radiator Panel (large)</t>
  </si>
  <si>
    <t>file://C:/Kerbal Space Program/GameData/Squad/Parts/Thermal/RadiatorPanels/radPanelSm.cfg</t>
  </si>
  <si>
    <t>radPanelSm</t>
  </si>
  <si>
    <t>Radiator Panel (small)</t>
  </si>
  <si>
    <t>file://C:/Kerbal Space Program/GameData/Squad/Parts/Utility/commDish88-88/commDish88-88.cfg</t>
  </si>
  <si>
    <t>commDish</t>
  </si>
  <si>
    <t>Communotron 88-88</t>
  </si>
  <si>
    <t>file://C:/Kerbal Space Program/GameData/Squad/Parts/Utility/commsAntennaDTS-M1/commsAntennaDTS-M1.cfg</t>
  </si>
  <si>
    <t>mediumDishAntenna</t>
  </si>
  <si>
    <t>Communotron DTS-M1</t>
  </si>
  <si>
    <t>file://C:/Kerbal Space Program/GameData/Squad/Parts/Utility/commsDish16/commsAntenna16.cfg</t>
  </si>
  <si>
    <t>longAntenna</t>
  </si>
  <si>
    <t>Communotron 16</t>
  </si>
  <si>
    <t>file://C:/Kerbal Space Program/GameData/Squad/Parts/Utility/decouplerRadialHDM/decouplerRadialHDM.cfg</t>
  </si>
  <si>
    <t>radialDecoupler1-2</t>
  </si>
  <si>
    <t>Hydraulic Detachment Manifold</t>
  </si>
  <si>
    <t>770</t>
  </si>
  <si>
    <t>file://C:/Kerbal Space Program/GameData/Squad/Parts/Utility/decouplerRadialTT-38K/decouplerRadialTT-38K.cfg</t>
  </si>
  <si>
    <t>radialDecoupler</t>
  </si>
  <si>
    <t>TT-38K Radial Decoupler</t>
  </si>
  <si>
    <t>file://C:/Kerbal Space Program/GameData/Squad/Parts/Utility/decouplerRadialTT-70/decouplerRadialTT-70.cfg</t>
  </si>
  <si>
    <t>radialDecoupler2</t>
  </si>
  <si>
    <t>TT-70 Radial Decoupler</t>
  </si>
  <si>
    <t>file://C:/Kerbal Space Program/GameData/Squad/Parts/Utility/DirectAntennas/C16S.cfg</t>
  </si>
  <si>
    <t>SurfAntenna</t>
  </si>
  <si>
    <t>Communotron 16-S</t>
  </si>
  <si>
    <t>file://C:/Kerbal Space Program/GameData/Squad/Parts/Utility/DirectAntennas/HG-5.cfg</t>
  </si>
  <si>
    <t>HighGainAntenna5</t>
  </si>
  <si>
    <t>HG-5 High Gain Antenna</t>
  </si>
  <si>
    <t>file://C:/Kerbal Space Program/GameData/Squad/Parts/Utility/DirectAntennas/HG-5_v2.cfg</t>
  </si>
  <si>
    <t>HighGainAntenna5_v2</t>
  </si>
  <si>
    <t>file://C:/Kerbal Space Program/GameData/Squad/Parts/Utility/dockingPort/dockingPort.cfg</t>
  </si>
  <si>
    <t>dockingPort2</t>
  </si>
  <si>
    <t>Clamp-O-Tron Docking Port</t>
  </si>
  <si>
    <t>file://C:/Kerbal Space Program/GameData/Squad/Parts/Utility/dockingPortInline/dockingPortInline.cfg</t>
  </si>
  <si>
    <t>dockingPortLateral</t>
  </si>
  <si>
    <t>Inline Clamp-O-Tron</t>
  </si>
  <si>
    <t>file://C:/Kerbal Space Program/GameData/Squad/Parts/Utility/dockingPortJr/dockingPortJr.cfg</t>
  </si>
  <si>
    <t>dockingPort3</t>
  </si>
  <si>
    <t>Clamp-O-Tron Docking Port Jr.</t>
  </si>
  <si>
    <t>file://C:/Kerbal Space Program/GameData/Squad/Parts/Utility/dockingPortShielded/dockingPortShielded.cfg</t>
  </si>
  <si>
    <t>dockingPort1</t>
  </si>
  <si>
    <t>Clamp-O-Tron Shielded Docking Port</t>
  </si>
  <si>
    <t>8400</t>
  </si>
  <si>
    <t>file://C:/Kerbal Space Program/GameData/Squad/Parts/Utility/dockingPortSr/dockingPortSr.cfg</t>
  </si>
  <si>
    <t>dockingPortLarge</t>
  </si>
  <si>
    <t>Clamp-O-Tron Docking Port Sr.</t>
  </si>
  <si>
    <t>980</t>
  </si>
  <si>
    <t>file://C:/Kerbal Space Program/GameData/Squad/Parts/Utility/Fireworks/fireworksLauncherBig.cfg</t>
  </si>
  <si>
    <t>fireworksLauncherBig</t>
  </si>
  <si>
    <t>Starshot-32</t>
  </si>
  <si>
    <t>file://C:/Kerbal Space Program/GameData/Squad/Parts/Utility/Fireworks/fireworksLauncherSmall.cfg</t>
  </si>
  <si>
    <t>fireworksLauncherSmall</t>
  </si>
  <si>
    <t>Starshot-8</t>
  </si>
  <si>
    <t>0.00125</t>
  </si>
  <si>
    <t>file://C:/Kerbal Space Program/GameData/Squad/Parts/Utility/flags/flagFlat/flagFlat.cfg</t>
  </si>
  <si>
    <t>flagPartFlat</t>
  </si>
  <si>
    <t>RFP-F Flag Flat</t>
  </si>
  <si>
    <t>0.00015</t>
  </si>
  <si>
    <t>file://C:/Kerbal Space Program/GameData/Squad/Parts/Utility/flags/flagSize0/flagSize0.cfg</t>
  </si>
  <si>
    <t>flagPartSize0</t>
  </si>
  <si>
    <t>RFP-0 Flag (.625m)</t>
  </si>
  <si>
    <t>0.000025</t>
  </si>
  <si>
    <t>srf,size0</t>
  </si>
  <si>
    <t>file://C:/Kerbal Space Program/GameData/Squad/Parts/Utility/flags/flagSize1/flagSize1.cfg</t>
  </si>
  <si>
    <t>flagPartSize1</t>
  </si>
  <si>
    <t>RFP-1 Flag (1.25m)</t>
  </si>
  <si>
    <t>0.00005</t>
  </si>
  <si>
    <t>srf,size1</t>
  </si>
  <si>
    <t>file://C:/Kerbal Space Program/GameData/Squad/Parts/Utility/flags/flagSize2/flagSize2.cfg</t>
  </si>
  <si>
    <t>flagPartSize2</t>
  </si>
  <si>
    <t>RFP-2 Flag (2.5m)</t>
  </si>
  <si>
    <t>0.000225</t>
  </si>
  <si>
    <t>srf,size2</t>
  </si>
  <si>
    <t>file://C:/Kerbal Space Program/GameData/Squad/Parts/Utility/flags/flagSize3/flagSize3.cfg</t>
  </si>
  <si>
    <t>flagPartSize3</t>
  </si>
  <si>
    <t>RFP-3 Flag (3.75m)</t>
  </si>
  <si>
    <t>17.5</t>
  </si>
  <si>
    <t>0.0005</t>
  </si>
  <si>
    <t>srf,size3</t>
  </si>
  <si>
    <t>file://C:/Kerbal Space Program/GameData/Squad/Parts/Utility/GrapplingDevice/part.cfg</t>
  </si>
  <si>
    <t>GrapplingDevice</t>
  </si>
  <si>
    <t>Advanced Grabbing Unit</t>
  </si>
  <si>
    <t>file://C:/Kerbal Space Program/GameData/Squad/Parts/Utility/ladderRadial/ladderRadial.cfg</t>
  </si>
  <si>
    <t>ladder1</t>
  </si>
  <si>
    <t>Pegasus I Mobility Enhancer</t>
  </si>
  <si>
    <t>file://C:/Kerbal Space Program/GameData/Squad/Parts/Utility/ladderTelescopic/ladderTelescopic.cfg</t>
  </si>
  <si>
    <t>telescopicLadder</t>
  </si>
  <si>
    <t>Kelus Mobility Enhancer</t>
  </si>
  <si>
    <t>file://C:/Kerbal Space Program/GameData/Squad/Parts/Utility/ladderTelescopicBay/ladderTelescopicBay.cfg</t>
  </si>
  <si>
    <t>telescopicLadderBay</t>
  </si>
  <si>
    <t>Kelus-LV Bay Mobility Enhancer</t>
  </si>
  <si>
    <t>file://C:/Kerbal Space Program/GameData/Squad/Parts/Utility/landingLegLT-1/landingLegLT-1.cfg</t>
  </si>
  <si>
    <t>landingLeg1</t>
  </si>
  <si>
    <t>LT-1 Landing Struts</t>
  </si>
  <si>
    <t>file://C:/Kerbal Space Program/GameData/Squad/Parts/Utility/landingLegLT-2/landingLegLT-2.cfg</t>
  </si>
  <si>
    <t>landingLeg1-2</t>
  </si>
  <si>
    <t>LT-2 Landing Strut</t>
  </si>
  <si>
    <t>file://C:/Kerbal Space Program/GameData/Squad/Parts/Utility/landingLegLT-5/landingLegLT-5.cfg</t>
  </si>
  <si>
    <t>miniLandingLeg</t>
  </si>
  <si>
    <t>LT-05 Micro Landing Strut</t>
  </si>
  <si>
    <t>file://C:/Kerbal Space Program/GameData/Squad/Parts/Utility/launchClamp1/launchClamp1.cfg</t>
  </si>
  <si>
    <t>launchClamp1</t>
  </si>
  <si>
    <t>TT18-A Launch Stability Enhancer</t>
  </si>
  <si>
    <t>file://C:/Kerbal Space Program/GameData/Squad/Parts/Utility/launchEscapeSystem/part.cfg</t>
  </si>
  <si>
    <t>LaunchEscapeSystem</t>
  </si>
  <si>
    <t>Launch Escape System</t>
  </si>
  <si>
    <t>file://C:/Kerbal Space Program/GameData/Squad/Parts/Utility/Lights/domeLight1.cfg</t>
  </si>
  <si>
    <t>domeLight1</t>
  </si>
  <si>
    <t>Domelight Mk1</t>
  </si>
  <si>
    <t>0.002</t>
  </si>
  <si>
    <t>file://C:/Kerbal Space Program/GameData/Squad/Parts/Utility/Lights/groundLight1.cfg</t>
  </si>
  <si>
    <t>groundLight1</t>
  </si>
  <si>
    <t>Work Lamp (Small)</t>
  </si>
  <si>
    <t>file://C:/Kerbal Space Program/GameData/Squad/Parts/Utility/Lights/groundLight2.cfg</t>
  </si>
  <si>
    <t>groundLight2</t>
  </si>
  <si>
    <t>Work Lamp (Stand)</t>
  </si>
  <si>
    <t>0.003</t>
  </si>
  <si>
    <t>file://C:/Kerbal Space Program/GameData/Squad/Parts/Utility/Lights/navLight1.cfg</t>
  </si>
  <si>
    <t>navLight1</t>
  </si>
  <si>
    <t>Navigation Light Mk1</t>
  </si>
  <si>
    <t>40</t>
  </si>
  <si>
    <t>file://C:/Kerbal Space Program/GameData/Squad/Parts/Utility/Lights/spotLight1.cfg</t>
  </si>
  <si>
    <t>spotLight3</t>
  </si>
  <si>
    <t>Spotlight Mk1</t>
  </si>
  <si>
    <t>file://C:/Kerbal Space Program/GameData/Squad/Parts/Utility/Lights/stripLight1.cfg</t>
  </si>
  <si>
    <t>stripLight1</t>
  </si>
  <si>
    <t>Lightstrip Mk1</t>
  </si>
  <si>
    <t>file://C:/Kerbal Space Program/GameData/Squad/Parts/Utility/linearVernorRCS/linearRCS.cfg</t>
  </si>
  <si>
    <t>linearRcs</t>
  </si>
  <si>
    <t>Place-Anywhere 7 Linear RCS Port</t>
  </si>
  <si>
    <t>file://C:/Kerbal Space Program/GameData/Squad/Parts/Utility/linearVernorRCS/vernorEngine.cfg</t>
  </si>
  <si>
    <t>vernierEngine</t>
  </si>
  <si>
    <t>Vernor Engine</t>
  </si>
  <si>
    <t>file://C:/Kerbal Space Program/GameData/Squad/Parts/Utility/mk2CargoBay/BayL.cfg</t>
  </si>
  <si>
    <t>mk2CargoBayL</t>
  </si>
  <si>
    <t>Mk2 Cargo Bay CRG-08</t>
  </si>
  <si>
    <t>file://C:/Kerbal Space Program/GameData/Squad/Parts/Utility/mk2CargoBay/BayS.cfg</t>
  </si>
  <si>
    <t>mk2CargoBayS</t>
  </si>
  <si>
    <t>Mk2 Cargo Bay CRG-04</t>
  </si>
  <si>
    <t>11500</t>
  </si>
  <si>
    <t>file://C:/Kerbal Space Program/GameData/Squad/Parts/Utility/mk2CrewCabin/mk2CrewCabin.cfg</t>
  </si>
  <si>
    <t>mk2CrewCabin</t>
  </si>
  <si>
    <t>MK2 Crew Cabin</t>
  </si>
  <si>
    <t>2.03</t>
  </si>
  <si>
    <t>file://C:/Kerbal Space Program/GameData/Squad/Parts/Utility/mk2DockingPort/mk2DockingPort.cfg</t>
  </si>
  <si>
    <t>mk2DockingPort</t>
  </si>
  <si>
    <t>Mk2 Clamp-O-Tron</t>
  </si>
  <si>
    <t>0.30</t>
  </si>
  <si>
    <t>size1, mk2</t>
  </si>
  <si>
    <t>file://C:/Kerbal Space Program/GameData/Squad/Parts/Utility/mk3CargoBay/long.cfg</t>
  </si>
  <si>
    <t>mk3CargoBayL</t>
  </si>
  <si>
    <t>Mk3 Cargo Bay CRG-100</t>
  </si>
  <si>
    <t>file://C:/Kerbal Space Program/GameData/Squad/Parts/Utility/mk3CargoBay/medium.cfg</t>
  </si>
  <si>
    <t>mk3CargoBayM</t>
  </si>
  <si>
    <t>Mk3 Cargo Bay CRG-50</t>
  </si>
  <si>
    <t>file://C:/Kerbal Space Program/GameData/Squad/Parts/Utility/mk3CargoBay/ramp.cfg</t>
  </si>
  <si>
    <t>mk3CargoRamp</t>
  </si>
  <si>
    <t>Mk3 Cargo Ramp</t>
  </si>
  <si>
    <t>file://C:/Kerbal Space Program/GameData/Squad/Parts/Utility/mk3CargoBay/short.cfg</t>
  </si>
  <si>
    <t>mk3CargoBayS</t>
  </si>
  <si>
    <t>Mk3 Cargo Bay CRG-25</t>
  </si>
  <si>
    <t>file://C:/Kerbal Space Program/GameData/Squad/Parts/Utility/parachuteMk1/parachuteMk1.cfg</t>
  </si>
  <si>
    <t>parachuteSingle</t>
  </si>
  <si>
    <t>Mk16 Parachute</t>
  </si>
  <si>
    <t>422</t>
  </si>
  <si>
    <t>file://C:/Kerbal Space Program/GameData/Squad/Parts/Utility/parachuteMk12-R/parachuteMk12-R.cfg</t>
  </si>
  <si>
    <t>radialDrogue</t>
  </si>
  <si>
    <t>Mk12-R Radial-Mount Drogue Chute</t>
  </si>
  <si>
    <t>file://C:/Kerbal Space Program/GameData/Squad/Parts/Utility/parachuteMk16-XL/parachuteMk16-XL.cfg</t>
  </si>
  <si>
    <t>parachuteLarge</t>
  </si>
  <si>
    <t>Mk16-XL Parachute</t>
  </si>
  <si>
    <t>file://C:/Kerbal Space Program/GameData/Squad/Parts/Utility/parachuteMk2-R/parachuteMk2-R.cfg</t>
  </si>
  <si>
    <t>parachuteRadial</t>
  </si>
  <si>
    <t>Mk2-R Radial-Mount Parachute</t>
  </si>
  <si>
    <t>file://C:/Kerbal Space Program/GameData/Squad/Parts/Utility/parachuteMk25/parachuteMk25.cfg</t>
  </si>
  <si>
    <t>parachuteDrogue</t>
  </si>
  <si>
    <t>Mk25 Parachute</t>
  </si>
  <si>
    <t>file://C:/Kerbal Space Program/GameData/Squad/Parts/Utility/radialAttachmentPoint/radialAttachmentPoint.cfg</t>
  </si>
  <si>
    <t>stackPoint1</t>
  </si>
  <si>
    <t>BZ-52 Radial Attachment Point</t>
  </si>
  <si>
    <t>Found behind the Clamp-O-Tron factory</t>
  </si>
  <si>
    <t>file://C:/Kerbal Space Program/GameData/Squad/Parts/Utility/rcsBlockRV-105_v2/rcsBlockRV-105.cfg</t>
  </si>
  <si>
    <t>RCSBlock_v2</t>
  </si>
  <si>
    <t>RV-105 RCS Thruster Block</t>
  </si>
  <si>
    <t>file://C:/Kerbal Space Program/GameData/Squad/Parts/Utility/rcsBlockRV-105_v2/RCSblock_01_small.cfg</t>
  </si>
  <si>
    <t>RCSblock_01_small</t>
  </si>
  <si>
    <t>RV-1X Variable Thruster Block</t>
  </si>
  <si>
    <t>file://C:/Kerbal Space Program/GameData/Squad/Parts/Utility/rcsSmallLinear/RCSLinearSmall.cfg</t>
  </si>
  <si>
    <t>RCSLinearSmall</t>
  </si>
  <si>
    <t>Place Anywhere 1 Linear RCS Port</t>
  </si>
  <si>
    <t>file://C:/Kerbal Space Program/GameData/Squad/Parts/Utility/RelayAntennas/RA-100.cfg</t>
  </si>
  <si>
    <t>RelayAntenna100</t>
  </si>
  <si>
    <t>RA-100 Relay Antenna</t>
  </si>
  <si>
    <t>file://C:/Kerbal Space Program/GameData/Squad/Parts/Utility/RelayAntennas/RA-5.cfg</t>
  </si>
  <si>
    <t>RelayAntenna5</t>
  </si>
  <si>
    <t>RA-2 Relay Antenna</t>
  </si>
  <si>
    <t>file://C:/Kerbal Space Program/GameData/Squad/Parts/Utility/RelayAntennas/RA-50.cfg</t>
  </si>
  <si>
    <t>RelayAntenna50</t>
  </si>
  <si>
    <t>RA-15 Relay Antenna</t>
  </si>
  <si>
    <t>file://C:/Kerbal Space Program/GameData/Squad/Parts/Utility/rockomaxAdapters/largeAdapter.cfg</t>
  </si>
  <si>
    <t>largeAdapter</t>
  </si>
  <si>
    <t>Rockomax Brand Adapter</t>
  </si>
  <si>
    <t>3300</t>
  </si>
  <si>
    <t>size1, size2</t>
  </si>
  <si>
    <t>file://C:/Kerbal Space Program/GameData/Squad/Parts/Utility/rockomaxAdapters/largeAdapterShort.cfg</t>
  </si>
  <si>
    <t>largeAdapter2</t>
  </si>
  <si>
    <t>Rockomax Brand Adapter 02</t>
  </si>
  <si>
    <t>file://C:/Kerbal Space Program/GameData/Squad/Parts/Utility/ServiceBay_v2/ServiceBay_125_v2.cfg</t>
  </si>
  <si>
    <t>ServiceBay_125_v2</t>
  </si>
  <si>
    <t>Service Bay (1.25m)</t>
  </si>
  <si>
    <t>file://C:/Kerbal Space Program/GameData/Squad/Parts/Utility/ServiceBay_v2/ServiceBay_250_v2.cfg</t>
  </si>
  <si>
    <t>ServiceBay_250_v2</t>
  </si>
  <si>
    <t>Service Bay (2.5m)</t>
  </si>
  <si>
    <t>file://C:/Kerbal Space Program/GameData/Squad/Parts/Utility/smallClaw/smallClaw.cfg</t>
  </si>
  <si>
    <t>smallClaw</t>
  </si>
  <si>
    <t>Advanced Grabbing Unit Jr.</t>
  </si>
  <si>
    <t>315</t>
  </si>
  <si>
    <t>file://C:/Kerbal Space Program/GameData/Squad/Parts/Utility/spotLightMk1/spotLightMk1.cfg</t>
  </si>
  <si>
    <t>spotLight1</t>
  </si>
  <si>
    <t>Illuminator Mk1</t>
  </si>
  <si>
    <t>file://C:/Kerbal Space Program/GameData/Squad/Parts/Utility/spotLightMk1_v2/spotLightMk1_v2.cfg</t>
  </si>
  <si>
    <t>spotLight1_v2</t>
  </si>
  <si>
    <t>file://C:/Kerbal Space Program/GameData/Squad/Parts/Utility/spotLightMk2/spotLightMk2.cfg</t>
  </si>
  <si>
    <t>spotLight2</t>
  </si>
  <si>
    <t>Illuminator Mk2</t>
  </si>
  <si>
    <t>file://C:/Kerbal Space Program/GameData/Squad/Parts/Utility/spotLightMk2_v2/spotLightMk2_v2.cfg</t>
  </si>
  <si>
    <t>spotLight2_v2</t>
  </si>
  <si>
    <t>file://C:/Kerbal Space Program/GameData/Squad/Parts/Utility/stackCouplers/stackBiCoupler_v2.cfg</t>
  </si>
  <si>
    <t>stackBiCoupler_v2</t>
  </si>
  <si>
    <t>TVR-200 Stack Bi-Coupler</t>
  </si>
  <si>
    <t>file://C:/Kerbal Space Program/GameData/Squad/Parts/Utility/stackCouplers/stackQuadCoupler.cfg</t>
  </si>
  <si>
    <t>stackQuadCoupler</t>
  </si>
  <si>
    <t>TVR-2160C Mk2 Stack Quad-Coupler</t>
  </si>
  <si>
    <t>file://C:/Kerbal Space Program/GameData/Squad/Parts/Utility/stackCouplers/stackTriCoupler_v2.cfg</t>
  </si>
  <si>
    <t>stackTriCoupler_v2</t>
  </si>
  <si>
    <t>TVR-1180C Mk1 Stack Tri-Coupler</t>
  </si>
  <si>
    <t>file://C:/Kerbal Space Program/GameData/Squad/Parts/Wheel/LandingGear/GearExtraLarge.cfg</t>
  </si>
  <si>
    <t>GearLarge</t>
  </si>
  <si>
    <t>LY-99 Extra Large Landing Gear</t>
  </si>
  <si>
    <t>LightYear Tire Company</t>
  </si>
  <si>
    <t>file://C:/Kerbal Space Program/GameData/Squad/Parts/Wheel/LandingGear/GearFixed.cfg</t>
  </si>
  <si>
    <t>GearFixed</t>
  </si>
  <si>
    <t>LY-01 Fixed Landing Gear</t>
  </si>
  <si>
    <t>0.022</t>
  </si>
  <si>
    <t>file://C:/Kerbal Space Program/GameData/Squad/Parts/Wheel/LandingGear/GearFree.cfg</t>
  </si>
  <si>
    <t>GearFree</t>
  </si>
  <si>
    <t>LY-05 Steerable Landing Gear</t>
  </si>
  <si>
    <t>file://C:/Kerbal Space Program/GameData/Squad/Parts/Wheel/LandingGear/GearLarge.cfg</t>
  </si>
  <si>
    <t>GearMedium</t>
  </si>
  <si>
    <t>LY-60 Large Landing Gear</t>
  </si>
  <si>
    <t>file://C:/Kerbal Space Program/GameData/Squad/Parts/Wheel/LandingGear/GearMedium.cfg</t>
  </si>
  <si>
    <t>GearSmall</t>
  </si>
  <si>
    <t>LY-35 Medium Landing Gear</t>
  </si>
  <si>
    <t>file://C:/Kerbal Space Program/GameData/Squad/Parts/Wheel/LandingGear/GearSmall.cfg</t>
  </si>
  <si>
    <t>SmallGearBay</t>
  </si>
  <si>
    <t>LY-10 Small Landing Gear</t>
  </si>
  <si>
    <t>file://C:/Kerbal Space Program/GameData/Squad/Parts/Wheel/roverWheelM1/roverWheelM1.cfg</t>
  </si>
  <si>
    <t>roverWheel1</t>
  </si>
  <si>
    <t>RoveMax Model M1</t>
  </si>
  <si>
    <t>file://C:/Kerbal Space Program/GameData/Squad/Parts/Wheel/roverWheelS2/roverWheelS2.cfg</t>
  </si>
  <si>
    <t>roverWheel2</t>
  </si>
  <si>
    <t>RoveMax Model S2</t>
  </si>
  <si>
    <t>file://C:/Kerbal Space Program/GameData/Squad/Parts/Wheel/roverWheelTR-2L/roverWheelTR-2L.cfg</t>
  </si>
  <si>
    <t>wheelMed</t>
  </si>
  <si>
    <t>TR-2L Ruggedized Vehicular Wheel</t>
  </si>
  <si>
    <t>760</t>
  </si>
  <si>
    <t>0.105</t>
  </si>
  <si>
    <t>file://C:/Kerbal Space Program/GameData/Squad/Parts/Wheel/roverWheelXL3/roverWheelXL3.cfg</t>
  </si>
  <si>
    <t>roverWheel3</t>
  </si>
  <si>
    <t>RoveMax Model XL3</t>
  </si>
  <si>
    <t>11200</t>
  </si>
  <si>
    <t>SquadExpansion</t>
  </si>
  <si>
    <t>file://C:/Kerbal Space Program/GameData/SquadExpansion/MakingHistory/Parts/Aero/protectiveRocketNoseMk16/rocketNoseCone_size4.cfg</t>
  </si>
  <si>
    <t>rocketNoseConeSize4</t>
  </si>
  <si>
    <t>Protective Rocket Nose Cone Mk16A</t>
  </si>
  <si>
    <t>file://C:/Kerbal Space Program/GameData/SquadExpansion/MakingHistory/Parts/Aero/protectiveRocketNoseMk5A/Size_1_5_Cone.cfg</t>
  </si>
  <si>
    <t>Size_1_5_Cone</t>
  </si>
  <si>
    <t>Protective Rocket Nosecone Mk5A</t>
  </si>
  <si>
    <t>file://C:/Kerbal Space Program/GameData/SquadExpansion/MakingHistory/Parts/Coupling/Decoupler_1p5.cfg</t>
  </si>
  <si>
    <t>Decoupler_1p5</t>
  </si>
  <si>
    <t>1900</t>
  </si>
  <si>
    <t>file://C:/Kerbal Space Program/GameData/SquadExpansion/MakingHistory/Parts/Coupling/Decoupler_4.cfg</t>
  </si>
  <si>
    <t>Decoupler_4</t>
  </si>
  <si>
    <t>0.64</t>
  </si>
  <si>
    <t>file://C:/Kerbal Space Program/GameData/SquadExpansion/MakingHistory/Parts/Coupling/EnginePlate_1p5.cfg</t>
  </si>
  <si>
    <t>EnginePlate1p5</t>
  </si>
  <si>
    <t>file://C:/Kerbal Space Program/GameData/SquadExpansion/MakingHistory/Parts/Coupling/EnginePlate_2.cfg</t>
  </si>
  <si>
    <t>EnginePlate2</t>
  </si>
  <si>
    <t>file://C:/Kerbal Space Program/GameData/SquadExpansion/MakingHistory/Parts/Coupling/EnginePlate_3.cfg</t>
  </si>
  <si>
    <t>EnginePlate3</t>
  </si>
  <si>
    <t>0.58</t>
  </si>
  <si>
    <t>file://C:/Kerbal Space Program/GameData/SquadExpansion/MakingHistory/Parts/Coupling/EnginePlate_4.cfg</t>
  </si>
  <si>
    <t>EnginePlate4</t>
  </si>
  <si>
    <t>file://C:/Kerbal Space Program/GameData/SquadExpansion/MakingHistory/Parts/Coupling/EnginePlate_5.cfg</t>
  </si>
  <si>
    <t>EnginePlate5</t>
  </si>
  <si>
    <t>0.062</t>
  </si>
  <si>
    <t>file://C:/Kerbal Space Program/GameData/SquadExpansion/MakingHistory/Parts/Coupling/InflatableAirlock.cfg</t>
  </si>
  <si>
    <t>InflatableAirlock</t>
  </si>
  <si>
    <t>Inflatable Airlock</t>
  </si>
  <si>
    <t>file://C:/Kerbal Space Program/GameData/SquadExpansion/MakingHistory/Parts/Coupling/Separator_1p5.cfg</t>
  </si>
  <si>
    <t>Separator_1p5</t>
  </si>
  <si>
    <t>TS-18 Stack Separator</t>
  </si>
  <si>
    <t>2860</t>
  </si>
  <si>
    <t>325</t>
  </si>
  <si>
    <t>file://C:/Kerbal Space Program/GameData/SquadExpansion/MakingHistory/Parts/Coupling/Separator_4.cfg</t>
  </si>
  <si>
    <t>Separator_4</t>
  </si>
  <si>
    <t>TS-50 Stack Separator</t>
  </si>
  <si>
    <t>3900</t>
  </si>
  <si>
    <t>file://C:/Kerbal Space Program/GameData/SquadExpansion/MakingHistory/Parts/Coupling/Size1p5_Strut_Decoupler.cfg</t>
  </si>
  <si>
    <t>Size1p5_Strut_Decoupler</t>
  </si>
  <si>
    <t>Size 1.5 Decoupler</t>
  </si>
  <si>
    <t>file://C:/Kerbal Space Program/GameData/SquadExpansion/MakingHistory/Parts/Engine/LiquidEngineKE-1.cfg</t>
  </si>
  <si>
    <t>LiquidEngineKE-1</t>
  </si>
  <si>
    <t>Kerbodyne KE-1 "Mastodon" Liquid Fuel Engine</t>
  </si>
  <si>
    <t>file://C:/Kerbal Space Program/GameData/SquadExpansion/MakingHistory/Parts/Engine/LiquidEngineLV-T91.cfg</t>
  </si>
  <si>
    <t>LiquidEngineLV-T91</t>
  </si>
  <si>
    <t>LV-T91 "Cheetah" Liquid Fuel Engine</t>
  </si>
  <si>
    <t>file://C:/Kerbal Space Program/GameData/SquadExpansion/MakingHistory/Parts/Engine/LiquidEngineLV-TX87.cfg</t>
  </si>
  <si>
    <t>LiquidEngineLV-TX87</t>
  </si>
  <si>
    <t>LV-TX87 "Bobcat" Liquid Fuel Engine</t>
  </si>
  <si>
    <t>file://C:/Kerbal Space Program/GameData/SquadExpansion/MakingHistory/Parts/Engine/LiquidEngineRE-I2.cfg</t>
  </si>
  <si>
    <t>LiquidEngineRE-I2</t>
  </si>
  <si>
    <t>RE-I2 "Skiff" Liquid Fuel Engine</t>
  </si>
  <si>
    <t>1.6</t>
  </si>
  <si>
    <t>file://C:/Kerbal Space Program/GameData/SquadExpansion/MakingHistory/Parts/Engine/LiquidEngineRE-J10.cfg</t>
  </si>
  <si>
    <t>LiquidEngineRE-J10</t>
  </si>
  <si>
    <t>RE-J10 "Wolfhound" Liquid Fuel Engine</t>
  </si>
  <si>
    <t>3.3</t>
  </si>
  <si>
    <t>file://C:/Kerbal Space Program/GameData/SquadExpansion/MakingHistory/Parts/Engine/LiquidEngineRK-7.cfg</t>
  </si>
  <si>
    <t>LiquidEngineRK-7</t>
  </si>
  <si>
    <t>RK-7 "Kodiak" Liquid Fueled Engine</t>
  </si>
  <si>
    <t>file://C:/Kerbal Space Program/GameData/SquadExpansion/MakingHistory/Parts/Engine/LiquidEngineRV-1.cfg</t>
  </si>
  <si>
    <t>LiquidEngineRV-1</t>
  </si>
  <si>
    <t>RV-1 "Cub" Vernier Engine</t>
  </si>
  <si>
    <t>file://C:/Kerbal Space Program/GameData/SquadExpansion/MakingHistory/Parts/Engine/solidBoosterTHK/solidBoosterTHK.cfg</t>
  </si>
  <si>
    <t>Pollux</t>
  </si>
  <si>
    <t>THK "Pollux" Solid Fuel Booster</t>
  </si>
  <si>
    <t>file://C:/Kerbal Space Program/GameData/SquadExpansion/MakingHistory/Parts/FuelTank/MonoPropMini.cfg</t>
  </si>
  <si>
    <t>monopropMiniSphere</t>
  </si>
  <si>
    <t>Stratus-V Minified Monopropellant Tank</t>
  </si>
  <si>
    <t>file://C:/Kerbal Space Program/GameData/SquadExpansion/MakingHistory/Parts/FuelTank/Size1p5_Monoprop.cfg</t>
  </si>
  <si>
    <t>Size1p5_Monoprop</t>
  </si>
  <si>
    <t>FL-R5 RCS Fuel Tank</t>
  </si>
  <si>
    <t>5900</t>
  </si>
  <si>
    <t>file://C:/Kerbal Space Program/GameData/SquadExpansion/MakingHistory/Parts/FuelTank/Size1p5_Size0_Adapter_01.cfg</t>
  </si>
  <si>
    <t>Size1p5_Size0_Adapter_01</t>
  </si>
  <si>
    <t>FL-A150 Fuel Tank Adapter</t>
  </si>
  <si>
    <t>file://C:/Kerbal Space Program/GameData/SquadExpansion/MakingHistory/Parts/FuelTank/Size1p5_Size1_Adapter_01.cfg</t>
  </si>
  <si>
    <t>Size1p5_Size1_Adapter_01</t>
  </si>
  <si>
    <t>FL-A151L Fuel Tank Adapter</t>
  </si>
  <si>
    <t>file://C:/Kerbal Space Program/GameData/SquadExpansion/MakingHistory/Parts/FuelTank/Size1p5_Size1_Adapter_02.cfg</t>
  </si>
  <si>
    <t>Size1p5_Size1_Adapter_02</t>
  </si>
  <si>
    <t>FL-A151S Fuel Tank Adapter</t>
  </si>
  <si>
    <t>file://C:/Kerbal Space Program/GameData/SquadExpansion/MakingHistory/Parts/FuelTank/Size1p5_Size2_Adapter_01.cfg</t>
  </si>
  <si>
    <t>Size1p5_Size2_Adapter_01</t>
  </si>
  <si>
    <t>FL-A215 Fuel Tank Adapter</t>
  </si>
  <si>
    <t>5100</t>
  </si>
  <si>
    <t>file://C:/Kerbal Space Program/GameData/SquadExpansion/MakingHistory/Parts/FuelTank/Size1p5_Tank_01.cfg</t>
  </si>
  <si>
    <t>Size1p5_Tank_01</t>
  </si>
  <si>
    <t>FL-TX220 Fuel Tank</t>
  </si>
  <si>
    <t>file://C:/Kerbal Space Program/GameData/SquadExpansion/MakingHistory/Parts/FuelTank/Size1p5_Tank_02.cfg</t>
  </si>
  <si>
    <t>Size1p5_Tank_02</t>
  </si>
  <si>
    <t>FL-TX440 Fuel Tank</t>
  </si>
  <si>
    <t>file://C:/Kerbal Space Program/GameData/SquadExpansion/MakingHistory/Parts/FuelTank/Size1p5_Tank_03.cfg</t>
  </si>
  <si>
    <t>Size1p5_Tank_03</t>
  </si>
  <si>
    <t>FL-TX900 Fuel Tank</t>
  </si>
  <si>
    <t>file://C:/Kerbal Space Program/GameData/SquadExpansion/MakingHistory/Parts/FuelTank/Size1p5_Tank_04.cfg</t>
  </si>
  <si>
    <t>Size1p5_Tank_04</t>
  </si>
  <si>
    <t>FL-TX1800 Fuel Tank</t>
  </si>
  <si>
    <t>file://C:/Kerbal Space Program/GameData/SquadExpansion/MakingHistory/Parts/FuelTank/Size1p5_Tank_05.cfg</t>
  </si>
  <si>
    <t>Size1p5_Tank_05</t>
  </si>
  <si>
    <t>FL-C1000 Fuel Tank</t>
  </si>
  <si>
    <t>file://C:/Kerbal Space Program/GameData/SquadExpansion/MakingHistory/Parts/FuelTank/Size3_Size4_Adapter_01.cfg</t>
  </si>
  <si>
    <t>Size3_Size4_Adapter_01</t>
  </si>
  <si>
    <t>Kerbodyne S3-S4 Adapter Tank</t>
  </si>
  <si>
    <t>file://C:/Kerbal Space Program/GameData/SquadExpansion/MakingHistory/Parts/FuelTank/Size4_EngineAdapter_01.cfg</t>
  </si>
  <si>
    <t>Size4_EngineAdapter_01</t>
  </si>
  <si>
    <t>Kerbodyne Engine Cluster Adapter Tank</t>
  </si>
  <si>
    <t>36000</t>
  </si>
  <si>
    <t>file://C:/Kerbal Space Program/GameData/SquadExpansion/MakingHistory/Parts/FuelTank/Size4_Tank_01.cfg</t>
  </si>
  <si>
    <t>Size4_Tank_01</t>
  </si>
  <si>
    <t>Kerbodyne S4-64 Fuel Tank</t>
  </si>
  <si>
    <t>file://C:/Kerbal Space Program/GameData/SquadExpansion/MakingHistory/Parts/FuelTank/Size4_Tank_02.cfg</t>
  </si>
  <si>
    <t>Size4_Tank_02</t>
  </si>
  <si>
    <t>Kerbodyne S4-128 Fuel Tank</t>
  </si>
  <si>
    <t>file://C:/Kerbal Space Program/GameData/SquadExpansion/MakingHistory/Parts/FuelTank/Size4_Tank_03.cfg</t>
  </si>
  <si>
    <t>Size4_Tank_03</t>
  </si>
  <si>
    <t>Kerbodyne S4-256 Fuel Tank</t>
  </si>
  <si>
    <t>102400</t>
  </si>
  <si>
    <t>file://C:/Kerbal Space Program/GameData/SquadExpansion/MakingHistory/Parts/FuelTank/Size4_Tank_04.cfg</t>
  </si>
  <si>
    <t>Size4_Tank_04</t>
  </si>
  <si>
    <t>Kerbodyne S4-512 Fuel Tank</t>
  </si>
  <si>
    <t>204800</t>
  </si>
  <si>
    <t>file://C:/Kerbal Space Program/GameData/SquadExpansion/MakingHistory/Parts/Ground/RoverWheel.cfg</t>
  </si>
  <si>
    <t>roverWheelM1-F</t>
  </si>
  <si>
    <t>RoveMax M1-F Rover Wheel</t>
  </si>
  <si>
    <t>file://C:/Kerbal Space Program/GameData/SquadExpansion/MakingHistory/Parts/Payload/fairingSize1p5.cfg</t>
  </si>
  <si>
    <t>fairingSize1p5</t>
  </si>
  <si>
    <t>AE-FF1.5 Airstream Protective Shell (1.875m)</t>
  </si>
  <si>
    <t>file://C:/Kerbal Space Program/GameData/SquadExpansion/MakingHistory/Parts/Payload/fairingSize4.cfg</t>
  </si>
  <si>
    <t>fairingSize4</t>
  </si>
  <si>
    <t>AE-FF5 Airstream Protective Shell (5m)</t>
  </si>
  <si>
    <t>12500</t>
  </si>
  <si>
    <t>file://C:/Kerbal Space Program/GameData/SquadExpansion/MakingHistory/Parts/Payload/Size1to0ServiceModule.cfg</t>
  </si>
  <si>
    <t>Size1to0ServiceModule</t>
  </si>
  <si>
    <t>SM-6A Service Module</t>
  </si>
  <si>
    <t>file://C:/Kerbal Space Program/GameData/SquadExpansion/MakingHistory/Parts/Payload/SM18.cfg</t>
  </si>
  <si>
    <t>ServiceModule18</t>
  </si>
  <si>
    <t>SM-18 Service Module</t>
  </si>
  <si>
    <t>file://C:/Kerbal Space Program/GameData/SquadExpansion/MakingHistory/Parts/Payload/SM25.cfg</t>
  </si>
  <si>
    <t>ServiceModule25</t>
  </si>
  <si>
    <t>SM-25 Service Module</t>
  </si>
  <si>
    <t>file://C:/Kerbal Space Program/GameData/SquadExpansion/MakingHistory/Parts/Pods/KV1Pod.cfg</t>
  </si>
  <si>
    <t>kv1Pod</t>
  </si>
  <si>
    <t>KV-1 'Onion' Reentry Module</t>
  </si>
  <si>
    <t>file://C:/Kerbal Space Program/GameData/SquadExpansion/MakingHistory/Parts/Pods/KV2Pod.cfg</t>
  </si>
  <si>
    <t>kv2Pod</t>
  </si>
  <si>
    <t>KV-2 âPeaâ Reentry Module</t>
  </si>
  <si>
    <t>file://C:/Kerbal Space Program/GameData/SquadExpansion/MakingHistory/Parts/Pods/KV3Pod.cfg</t>
  </si>
  <si>
    <t>kv3Pod</t>
  </si>
  <si>
    <t>KV-3 'Pomegranate' Reentry Module</t>
  </si>
  <si>
    <t>file://C:/Kerbal Space Program/GameData/SquadExpansion/MakingHistory/Parts/Pods/Mk2Pod.cfg</t>
  </si>
  <si>
    <t>Mk2Pod</t>
  </si>
  <si>
    <t>Mk2 Command Pod</t>
  </si>
  <si>
    <t>file://C:/Kerbal Space Program/GameData/SquadExpansion/MakingHistory/Parts/Pods/Size1_5_Lander.cfg</t>
  </si>
  <si>
    <t>MEMLander</t>
  </si>
  <si>
    <t>Munar Excursion Module (M.E.M.)</t>
  </si>
  <si>
    <t>size0, size1, size1p5</t>
  </si>
  <si>
    <t>file://C:/Kerbal Space Program/GameData/SquadExpansion/MakingHistory/Parts/Prebuilt/kerbalEVAfemaleVintage.cfg</t>
  </si>
  <si>
    <t>kerbalEVAfemaleVintage</t>
  </si>
  <si>
    <t>file://C:/Kerbal Space Program/GameData/SquadExpansion/MakingHistory/Parts/Prebuilt/kerbalEVAVintage.cfg</t>
  </si>
  <si>
    <t>kerbalEVAVintage</t>
  </si>
  <si>
    <t>file://C:/Kerbal Space Program/GameData/SquadExpansion/MakingHistory/Parts/Structural/EquiTriangle0.cfg</t>
  </si>
  <si>
    <t>EquiTriangle0</t>
  </si>
  <si>
    <t>SP-T06 Structural Panel</t>
  </si>
  <si>
    <t>file://C:/Kerbal Space Program/GameData/SquadExpansion/MakingHistory/Parts/Structural/EquiTriangle1.cfg</t>
  </si>
  <si>
    <t>EquiTriangle1</t>
  </si>
  <si>
    <t>SP-T12 Structural Panel</t>
  </si>
  <si>
    <t>file://C:/Kerbal Space Program/GameData/SquadExpansion/MakingHistory/Parts/Structural/EquiTriangle1p5.cfg</t>
  </si>
  <si>
    <t>EquiTriangle1p5</t>
  </si>
  <si>
    <t>SP-T18 Structural Panel</t>
  </si>
  <si>
    <t>0.085</t>
  </si>
  <si>
    <t>file://C:/Kerbal Space Program/GameData/SquadExpansion/MakingHistory/Parts/Structural/EquiTriangle2.cfg</t>
  </si>
  <si>
    <t>EquiTriangle2</t>
  </si>
  <si>
    <t>SP-T25 Structural Panel</t>
  </si>
  <si>
    <t>file://C:/Kerbal Space Program/GameData/SquadExpansion/MakingHistory/Parts/Structural/Panel0.cfg</t>
  </si>
  <si>
    <t>Panel0</t>
  </si>
  <si>
    <t>SP-S06 Structural Panel</t>
  </si>
  <si>
    <t>file://C:/Kerbal Space Program/GameData/SquadExpansion/MakingHistory/Parts/Structural/Panel1.cfg</t>
  </si>
  <si>
    <t>Panel1</t>
  </si>
  <si>
    <t>SP-S12 Structural Panel</t>
  </si>
  <si>
    <t>file://C:/Kerbal Space Program/GameData/SquadExpansion/MakingHistory/Parts/Structural/Panel1p5.cfg</t>
  </si>
  <si>
    <t>Panel1p5</t>
  </si>
  <si>
    <t>SP-S18 Structural Panel</t>
  </si>
  <si>
    <t>file://C:/Kerbal Space Program/GameData/SquadExpansion/MakingHistory/Parts/Structural/Panel2.cfg</t>
  </si>
  <si>
    <t>Panel2</t>
  </si>
  <si>
    <t>SP-S25 Structural Panel</t>
  </si>
  <si>
    <t>file://C:/Kerbal Space Program/GameData/SquadExpansion/MakingHistory/Parts/Structural/Triangle0.cfg</t>
  </si>
  <si>
    <t>Triangle0</t>
  </si>
  <si>
    <t>SP-R06 Structural Panel</t>
  </si>
  <si>
    <t>file://C:/Kerbal Space Program/GameData/SquadExpansion/MakingHistory/Parts/Structural/Triangle1.cfg</t>
  </si>
  <si>
    <t>Triangle1</t>
  </si>
  <si>
    <t>SP-R12 Structural Panel</t>
  </si>
  <si>
    <t>file://C:/Kerbal Space Program/GameData/SquadExpansion/MakingHistory/Parts/Structural/Triangle1p5.cfg</t>
  </si>
  <si>
    <t>Triangle1p5</t>
  </si>
  <si>
    <t>SP-R18 Structural Panel</t>
  </si>
  <si>
    <t>file://C:/Kerbal Space Program/GameData/SquadExpansion/MakingHistory/Parts/Structural/Triangle2.cfg</t>
  </si>
  <si>
    <t>Triangle2</t>
  </si>
  <si>
    <t>SP-R25 Structural Panel</t>
  </si>
  <si>
    <t>file://C:/Kerbal Space Program/GameData/SquadExpansion/MakingHistory/Parts/Structural/Tube1.cfg</t>
  </si>
  <si>
    <t>Tube1</t>
  </si>
  <si>
    <t>T-12 Structural Tube</t>
  </si>
  <si>
    <t>file://C:/Kerbal Space Program/GameData/SquadExpansion/MakingHistory/Parts/Structural/Tube1p5.cfg</t>
  </si>
  <si>
    <t>Tube1p5</t>
  </si>
  <si>
    <t>T-18 Structural Tube</t>
  </si>
  <si>
    <t>file://C:/Kerbal Space Program/GameData/SquadExpansion/MakingHistory/Parts/Structural/Tube2.cfg</t>
  </si>
  <si>
    <t>Tube2</t>
  </si>
  <si>
    <t>T-25 Structural Tube</t>
  </si>
  <si>
    <t>file://C:/Kerbal Space Program/GameData/SquadExpansion/MakingHistory/Parts/Structural/Tube3.cfg</t>
  </si>
  <si>
    <t>Tube3</t>
  </si>
  <si>
    <t>T-37 Structural Tube</t>
  </si>
  <si>
    <t>file://C:/Kerbal Space Program/GameData/SquadExpansion/MakingHistory/Parts/Structural/Tube4.cfg</t>
  </si>
  <si>
    <t>Tube4</t>
  </si>
  <si>
    <t>T-50 Structural Tube</t>
  </si>
  <si>
    <t>file://C:/Kerbal Space Program/GameData/SquadExpansion/MakingHistory/Parts/Thermal/HeatShield1p5.cfg</t>
  </si>
  <si>
    <t>HeatShield1p5</t>
  </si>
  <si>
    <t>file://C:/Kerbal Space Program/GameData/SquadExpansion/MakingHistory/Parts/Utility/flags/flagSize1p5/flagSize1p5.cfg</t>
  </si>
  <si>
    <t>flagPartSize1p5</t>
  </si>
  <si>
    <t>RFP-1.5 Flag (1.875m)</t>
  </si>
  <si>
    <t>0.000125</t>
  </si>
  <si>
    <t>srf,size1p5</t>
  </si>
  <si>
    <t>file://C:/Kerbal Space Program/GameData/SquadExpansion/MakingHistory/Parts/Utility/flags/flagSize4/flagSize4.cfg</t>
  </si>
  <si>
    <t>flagPartSize4</t>
  </si>
  <si>
    <t>RFP-4 Flag (5m)</t>
  </si>
  <si>
    <t>0.0009</t>
  </si>
  <si>
    <t>srf,size4</t>
  </si>
  <si>
    <t>file://C:/Kerbal Space Program/GameData/SquadExpansion/Serenity/Parts/Aero/FanShroud_01.cfg</t>
  </si>
  <si>
    <t>FanShroud_01</t>
  </si>
  <si>
    <t>S-062 Fan Shroud</t>
  </si>
  <si>
    <t>85</t>
  </si>
  <si>
    <t>file://C:/Kerbal Space Program/GameData/SquadExpansion/Serenity/Parts/Aero/FanShroud_02.cfg</t>
  </si>
  <si>
    <t>FanShroud_02</t>
  </si>
  <si>
    <t>S-12 Fan Shroud</t>
  </si>
  <si>
    <t>175</t>
  </si>
  <si>
    <t>file://C:/Kerbal Space Program/GameData/SquadExpansion/Serenity/Parts/Aero/FanShroud_03.cfg</t>
  </si>
  <si>
    <t>FanShroud_03</t>
  </si>
  <si>
    <t>S-25 Fan Shroud</t>
  </si>
  <si>
    <t>2750</t>
  </si>
  <si>
    <t>0.42</t>
  </si>
  <si>
    <t>file://C:/Kerbal Space Program/GameData/SquadExpansion/Serenity/Parts/Aero/noseconeTiny.cfg</t>
  </si>
  <si>
    <t>noseconeTiny</t>
  </si>
  <si>
    <t>Tiny Nosecone</t>
  </si>
  <si>
    <t>file://C:/Kerbal Space Program/GameData/SquadExpansion/Serenity/Parts/Aero/noseconeVS.cfg</t>
  </si>
  <si>
    <t>noseconeVS</t>
  </si>
  <si>
    <t>Very Small Nosecone</t>
  </si>
  <si>
    <t>file://C:/Kerbal Space Program/GameData/SquadExpansion/Serenity/Parts/DeployedScience/centralStation.cfg</t>
  </si>
  <si>
    <t>DeployedCentralStation</t>
  </si>
  <si>
    <t>Probodobodyne Experiment Control Station</t>
  </si>
  <si>
    <t>file://C:/Kerbal Space Program/GameData/SquadExpansion/Serenity/Parts/DeployedScience/gooObservation.cfg</t>
  </si>
  <si>
    <t>DeployedGoExOb</t>
  </si>
  <si>
    <t>Go-ob ED Monitor</t>
  </si>
  <si>
    <t>file://C:/Kerbal Space Program/GameData/SquadExpansion/Serenity/Parts/DeployedScience/ionCollector.cfg</t>
  </si>
  <si>
    <t>DeployedIONExp</t>
  </si>
  <si>
    <t>Ionographer PD-22</t>
  </si>
  <si>
    <t>file://C:/Kerbal Space Program/GameData/SquadExpansion/Serenity/Parts/DeployedScience/rtg.cfg</t>
  </si>
  <si>
    <t>DeployedRTG</t>
  </si>
  <si>
    <t>Mini-NUK-PD Radioisotope Thermoelectric Generator</t>
  </si>
  <si>
    <t>file://C:/Kerbal Space Program/GameData/SquadExpansion/Serenity/Parts/DeployedScience/satDish.cfg</t>
  </si>
  <si>
    <t>DeployedSatDish</t>
  </si>
  <si>
    <t>Communotron Ground HG-48</t>
  </si>
  <si>
    <t>0.035</t>
  </si>
  <si>
    <t>file://C:/Kerbal Space Program/GameData/SquadExpansion/Serenity/Parts/DeployedScience/seismicSensor.cfg</t>
  </si>
  <si>
    <t>DeployedSeismicSensor</t>
  </si>
  <si>
    <t>Grand Slam Passive Seismometer</t>
  </si>
  <si>
    <t>file://C:/Kerbal Space Program/GameData/SquadExpansion/Serenity/Parts/DeployedScience/solarPanel.cfg</t>
  </si>
  <si>
    <t>DeployedSolarPanel</t>
  </si>
  <si>
    <t>OX-Stat-PD Photovoltaic Panel</t>
  </si>
  <si>
    <t>file://C:/Kerbal Space Program/GameData/SquadExpansion/Serenity/Parts/DeployedScience/weatherStation.cfg</t>
  </si>
  <si>
    <t>DeployedWeatherStn</t>
  </si>
  <si>
    <t>PD-3 Weather Analyzer</t>
  </si>
  <si>
    <t>file://C:/Kerbal Space Program/GameData/SquadExpansion/Serenity/Parts/Prebuilt/kerbalEVA.cfg</t>
  </si>
  <si>
    <t>file://C:/Kerbal Space Program/GameData/SquadExpansion/Serenity/Parts/Prebuilt/kerbalEVAfemale.cfg</t>
  </si>
  <si>
    <t>file://C:/Kerbal Space Program/GameData/SquadExpansion/Serenity/Parts/Prebuilt/kerbalEVAfemaleFuture.cfg</t>
  </si>
  <si>
    <t>kerbalEVAfemaleFuture</t>
  </si>
  <si>
    <t>file://C:/Kerbal Space Program/GameData/SquadExpansion/Serenity/Parts/Prebuilt/kerbalEVAfemaleVintage.cfg</t>
  </si>
  <si>
    <t>file://C:/Kerbal Space Program/GameData/SquadExpansion/Serenity/Parts/Prebuilt/kerbalEVAFuture.cfg</t>
  </si>
  <si>
    <t>kerbalEVAFuture</t>
  </si>
  <si>
    <t>file://C:/Kerbal Space Program/GameData/SquadExpansion/Serenity/Parts/Prebuilt/kerbalEVASlimSuit.cfg</t>
  </si>
  <si>
    <t>file://C:/Kerbal Space Program/GameData/SquadExpansion/Serenity/Parts/Prebuilt/kerbalEVASlimSuitFemale.cfg</t>
  </si>
  <si>
    <t>file://C:/Kerbal Space Program/GameData/SquadExpansion/Serenity/Parts/Prebuilt/kerbalEVAVintage.cfg</t>
  </si>
  <si>
    <t>file://C:/Kerbal Space Program/GameData/SquadExpansion/Serenity/Parts/Propellers/largeFanBlade.cfg</t>
  </si>
  <si>
    <t>largeFanBlade</t>
  </si>
  <si>
    <t>R-25 Ducted Fan Blade</t>
  </si>
  <si>
    <t>file://C:/Kerbal Space Program/GameData/SquadExpansion/Serenity/Parts/Propellers/largeHeliBlade.cfg</t>
  </si>
  <si>
    <t>largeHeliBlade</t>
  </si>
  <si>
    <t>Helicopter Blade Type S</t>
  </si>
  <si>
    <t>file://C:/Kerbal Space Program/GameData/SquadExpansion/Serenity/Parts/Propellers/largePropeller.cfg</t>
  </si>
  <si>
    <t>largePropeller</t>
  </si>
  <si>
    <t>Propeller Blade Type S</t>
  </si>
  <si>
    <t>file://C:/Kerbal Space Program/GameData/SquadExpansion/Serenity/Parts/Propellers/mediumFanBlade.cfg</t>
  </si>
  <si>
    <t>mediumFanBlade</t>
  </si>
  <si>
    <t>R-12 Ducted Fan Blade</t>
  </si>
  <si>
    <t>3700</t>
  </si>
  <si>
    <t>file://C:/Kerbal Space Program/GameData/SquadExpansion/Serenity/Parts/Propellers/mediumHeliBlade.cfg</t>
  </si>
  <si>
    <t>mediumHeliBlade</t>
  </si>
  <si>
    <t>Helicopter Blade Type B</t>
  </si>
  <si>
    <t>file://C:/Kerbal Space Program/GameData/SquadExpansion/Serenity/Parts/Propellers/mediumPropeller.cfg</t>
  </si>
  <si>
    <t>mediumPropeller</t>
  </si>
  <si>
    <t>Propeller Blade Type B</t>
  </si>
  <si>
    <t>file://C:/Kerbal Space Program/GameData/SquadExpansion/Serenity/Parts/Propellers/smallFanBlade.cfg</t>
  </si>
  <si>
    <t>smallFanBlade</t>
  </si>
  <si>
    <t>R-062 Ducted Fan Blade</t>
  </si>
  <si>
    <t>file://C:/Kerbal Space Program/GameData/SquadExpansion/Serenity/Parts/Propellers/smallHeliBlade.cfg</t>
  </si>
  <si>
    <t>smallHeliBlade</t>
  </si>
  <si>
    <t>Helicopter Blade Type A</t>
  </si>
  <si>
    <t>file://C:/Kerbal Space Program/GameData/SquadExpansion/Serenity/Parts/Propellers/smallPropeller.cfg</t>
  </si>
  <si>
    <t>smallPropeller</t>
  </si>
  <si>
    <t>Propeller Blade Type A</t>
  </si>
  <si>
    <t>file://C:/Kerbal Space Program/GameData/SquadExpansion/Serenity/Parts/Robotics/hinge_01.cfg</t>
  </si>
  <si>
    <t>hinge_01</t>
  </si>
  <si>
    <t>G-11 Hinge</t>
  </si>
  <si>
    <t>Robotics</t>
  </si>
  <si>
    <t>file://C:/Kerbal Space Program/GameData/SquadExpansion/Serenity/Parts/Robotics/hinge_01_s.cfg</t>
  </si>
  <si>
    <t>hinge_01_s</t>
  </si>
  <si>
    <t>G-00 Hinge</t>
  </si>
  <si>
    <t>file://C:/Kerbal Space Program/GameData/SquadExpansion/Serenity/Parts/Robotics/hinge_03.cfg</t>
  </si>
  <si>
    <t>hinge_03</t>
  </si>
  <si>
    <t>G-12L Alligator Hinge</t>
  </si>
  <si>
    <t>file://C:/Kerbal Space Program/GameData/SquadExpansion/Serenity/Parts/Robotics/hinge_03_s.cfg</t>
  </si>
  <si>
    <t>hinge_03_s</t>
  </si>
  <si>
    <t>G-01L Alligator Hinge</t>
  </si>
  <si>
    <t>file://C:/Kerbal Space Program/GameData/SquadExpansion/Serenity/Parts/Robotics/hinge_04.cfg</t>
  </si>
  <si>
    <t>hinge_04</t>
  </si>
  <si>
    <t>G-32W Hinge</t>
  </si>
  <si>
    <t>file://C:/Kerbal Space Program/GameData/SquadExpansion/Serenity/Parts/Robotics/piston_01.cfg</t>
  </si>
  <si>
    <t>piston_01</t>
  </si>
  <si>
    <t>3P6 Hydraulic Cylinder</t>
  </si>
  <si>
    <t>file://C:/Kerbal Space Program/GameData/SquadExpansion/Serenity/Parts/Robotics/piston_02.cfg</t>
  </si>
  <si>
    <t>piston_02</t>
  </si>
  <si>
    <t>1P2 Hydraulic Cylinder</t>
  </si>
  <si>
    <t>0.032</t>
  </si>
  <si>
    <t>file://C:/Kerbal Space Program/GameData/SquadExpansion/Serenity/Parts/Robotics/piston_03.cfg</t>
  </si>
  <si>
    <t>piston_03</t>
  </si>
  <si>
    <t>3PT Telescoping Hydraulic Cylinder</t>
  </si>
  <si>
    <t>file://C:/Kerbal Space Program/GameData/SquadExpansion/Serenity/Parts/Robotics/piston_04.cfg</t>
  </si>
  <si>
    <t>piston_04</t>
  </si>
  <si>
    <t>1P4 Telescoping Hydraulic Cylinder</t>
  </si>
  <si>
    <t>0.048</t>
  </si>
  <si>
    <t>file://C:/Kerbal Space Program/GameData/SquadExpansion/Serenity/Parts/Robotics/RotorEngine_02.cfg</t>
  </si>
  <si>
    <t>RotorEngine_02</t>
  </si>
  <si>
    <t>R121 Turboshaft Engine</t>
  </si>
  <si>
    <t>file://C:/Kerbal Space Program/GameData/SquadExpansion/Serenity/Parts/Robotics/RotorEngine_03.cfg</t>
  </si>
  <si>
    <t>RotorEngine_03</t>
  </si>
  <si>
    <t>R7000 Turboshaft Engine</t>
  </si>
  <si>
    <t>file://C:/Kerbal Space Program/GameData/SquadExpansion/Serenity/Parts/Robotics/rotor_01.cfg</t>
  </si>
  <si>
    <t>rotor_01</t>
  </si>
  <si>
    <t>EM-16 Light Duty Rotor</t>
  </si>
  <si>
    <t>file://C:/Kerbal Space Program/GameData/SquadExpansion/Serenity/Parts/Robotics/rotor_01s.cfg</t>
  </si>
  <si>
    <t>rotor_01s</t>
  </si>
  <si>
    <t>EM-16S Light Duty Rotor</t>
  </si>
  <si>
    <t>0.018</t>
  </si>
  <si>
    <t>file://C:/Kerbal Space Program/GameData/SquadExpansion/Serenity/Parts/Robotics/rotor_02.cfg</t>
  </si>
  <si>
    <t>rotor_02</t>
  </si>
  <si>
    <t>EM-32 Standard Rotor</t>
  </si>
  <si>
    <t>file://C:/Kerbal Space Program/GameData/SquadExpansion/Serenity/Parts/Robotics/rotor_02s.cfg</t>
  </si>
  <si>
    <t>rotor_02s</t>
  </si>
  <si>
    <t>EM-32S Standard Rotor</t>
  </si>
  <si>
    <t>file://C:/Kerbal Space Program/GameData/SquadExpansion/Serenity/Parts/Robotics/rotor_03.cfg</t>
  </si>
  <si>
    <t>rotor_03</t>
  </si>
  <si>
    <t>EM-64 Heavy Rotor</t>
  </si>
  <si>
    <t>file://C:/Kerbal Space Program/GameData/SquadExpansion/Serenity/Parts/Robotics/rotor_03s.cfg</t>
  </si>
  <si>
    <t>rotor_03s</t>
  </si>
  <si>
    <t>EM-64S Heavy Rotor</t>
  </si>
  <si>
    <t>0.55</t>
  </si>
  <si>
    <t>file://C:/Kerbal Space Program/GameData/SquadExpansion/Serenity/Parts/Robotics/rotoServo_00.cfg</t>
  </si>
  <si>
    <t>rotoServo_00</t>
  </si>
  <si>
    <t>Rotation Servo M-06</t>
  </si>
  <si>
    <t>0.016</t>
  </si>
  <si>
    <t>file://C:/Kerbal Space Program/GameData/SquadExpansion/Serenity/Parts/Robotics/rotoServo_02.cfg</t>
  </si>
  <si>
    <t>rotoServo_02</t>
  </si>
  <si>
    <t>Rotation Servo F-12</t>
  </si>
  <si>
    <t>file://C:/Kerbal Space Program/GameData/SquadExpansion/Serenity/Parts/Robotics/rotoServo_03.cfg</t>
  </si>
  <si>
    <t>rotoServo_03</t>
  </si>
  <si>
    <t>Rotation Servo M-12</t>
  </si>
  <si>
    <t>file://C:/Kerbal Space Program/GameData/SquadExpansion/Serenity/Parts/Robotics/rotoServo_04.cfg</t>
  </si>
  <si>
    <t>rotoServo_04</t>
  </si>
  <si>
    <t>Rotation Servo M-25</t>
  </si>
  <si>
    <t>file://C:/Kerbal Space Program/GameData/SquadExpansion/Serenity/Parts/Robotics/Controllers/KAL1000.cfg</t>
  </si>
  <si>
    <t>controller1000</t>
  </si>
  <si>
    <t>KAL-1000 Controller</t>
  </si>
  <si>
    <t>file://C:/Kerbal Space Program/GameData/SquadExpansion/Serenity/Parts/Science/RobotArmScanner/RobotArmScanner_S1.cfg</t>
  </si>
  <si>
    <t>RobotArmScanner_S1</t>
  </si>
  <si>
    <t>CRSY Light Scanning Arm</t>
  </si>
  <si>
    <t>file://C:/Kerbal Space Program/GameData/SquadExpansion/Serenity/Parts/Science/RobotArmScanner/RobotArmScanner_S2.cfg</t>
  </si>
  <si>
    <t>RobotArmScanner_S2</t>
  </si>
  <si>
    <t>SPRT Medium Scanning Arm</t>
  </si>
  <si>
    <t>file://C:/Kerbal Space Program/GameData/SquadExpansion/Serenity/Parts/Science/RobotArmScanner/RobotArmScanner_S3.cfg</t>
  </si>
  <si>
    <t>RobotArmScanner_S3</t>
  </si>
  <si>
    <t>OP-E Large Scanning Arm</t>
  </si>
  <si>
    <t>file://C:/Kerbal Space Program/GameData/SquadExpansion/Serenity/Parts/Structural/gripPads/lGripPad.cfg</t>
  </si>
  <si>
    <t>lGripPad</t>
  </si>
  <si>
    <t>GP-156 Grip Pad</t>
  </si>
  <si>
    <t>file://C:/Kerbal Space Program/GameData/SquadExpansion/Serenity/Parts/Structural/gripPads/lGripStrip.cfg</t>
  </si>
  <si>
    <t>lGripStrip</t>
  </si>
  <si>
    <t>GPS-156 Grip Strip</t>
  </si>
  <si>
    <t>file://C:/Kerbal Space Program/GameData/SquadExpansion/Serenity/Parts/Structural/gripPads/mGripPad.cfg</t>
  </si>
  <si>
    <t>mGripPad</t>
  </si>
  <si>
    <t>GP-036 Grip Pad</t>
  </si>
  <si>
    <t>file://C:/Kerbal Space Program/GameData/SquadExpansion/Serenity/Parts/Structural/gripPads/sGripPad.cfg</t>
  </si>
  <si>
    <t>sGripPad</t>
  </si>
  <si>
    <t>GP-004 Grip Pad</t>
  </si>
  <si>
    <t>file://C:/Kerbal Space Program/GameData/SquadExpansion/Serenity/Parts/Structural/gripPads/sGripStrip.cfg</t>
  </si>
  <si>
    <t>sGripStrip</t>
  </si>
  <si>
    <t>GPS-025 Grip Strip</t>
  </si>
  <si>
    <t>0.012</t>
  </si>
  <si>
    <t>OpenCockpit</t>
  </si>
  <si>
    <t>file://C:/Kerbal Space Program/GameData/OpenCockpit/Parts/OC1/NesdOCbigWS.cfg</t>
  </si>
  <si>
    <t>nesdmk1windshieldbig</t>
  </si>
  <si>
    <t>DTE "Barnstormer" Windshield</t>
  </si>
  <si>
    <t>Duct Tape Engineering</t>
  </si>
  <si>
    <t>file://C:/Kerbal Space Program/GameData/OpenCockpit/Parts/OC1/NesdOCheadrest.cfg</t>
  </si>
  <si>
    <t>nesdmk1headrest</t>
  </si>
  <si>
    <t>DTE OC-1 Headrest</t>
  </si>
  <si>
    <t>file://C:/Kerbal Space Program/GameData/OpenCockpit/Parts/OC1/NesdOCsmallWS.cfg</t>
  </si>
  <si>
    <t>nesdmk1windshieldsmall</t>
  </si>
  <si>
    <t>DTE "Flybuster" windshield</t>
  </si>
  <si>
    <t>file://C:/Kerbal Space Program/GameData/OpenCockpit/Parts/OC1/NesdOpenCockpit.cfg</t>
  </si>
  <si>
    <t>nesdmk1opencockpit</t>
  </si>
  <si>
    <t>DTE OC-1 "Barnstormer" Mk1 Open Cockpit</t>
  </si>
  <si>
    <t>490</t>
  </si>
  <si>
    <t>file://C:/Kerbal Space Program/GameData/OpenCockpit/Parts/OC2/NesdOCmk1drone.cfg</t>
  </si>
  <si>
    <t>nesdmk1drone1</t>
  </si>
  <si>
    <t>DTE Mk1 Multirole drone core</t>
  </si>
  <si>
    <t>22500</t>
  </si>
  <si>
    <t>file://C:/Kerbal Space Program/GameData/OpenCockpit/Parts/OC2/NesdOCmk1support.cfg</t>
  </si>
  <si>
    <t>nesdmk1support1</t>
  </si>
  <si>
    <t>DTE Mk1 Support Module</t>
  </si>
  <si>
    <t>1912</t>
  </si>
  <si>
    <t>file://C:/Kerbal Space Program/GameData/OpenCockpit/Parts/OC3/Nesd_OC-GS.cfg</t>
  </si>
  <si>
    <t>nesdmk1ocgs</t>
  </si>
  <si>
    <t>DTE OC-1 Rear Gunner Seat</t>
  </si>
  <si>
    <t>520</t>
  </si>
  <si>
    <t>0.38</t>
  </si>
  <si>
    <t>file://C:/Kerbal Space Program/GameData/OpenCockpit/Parts/OC4/Ant1.cfg</t>
  </si>
  <si>
    <t>nesdOCant1</t>
  </si>
  <si>
    <t>DTE W-1 wire antenna</t>
  </si>
  <si>
    <t>file://C:/Kerbal Space Program/GameData/OpenCockpit/Parts/OC4/Struts.cfg</t>
  </si>
  <si>
    <t>nesdOCstruts</t>
  </si>
  <si>
    <t>EAS-2 Biplane Strut</t>
  </si>
  <si>
    <t>file://C:/Kerbal Space Program/GameData/OpenCockpit/Parts/OC4/Wire.cfg</t>
  </si>
  <si>
    <t>nesdOCwire</t>
  </si>
  <si>
    <t>EAS-0 Biplane Wire</t>
  </si>
  <si>
    <t>24</t>
  </si>
  <si>
    <t>file://C:/Kerbal Space Program/GameData/OpenCockpit/Parts/OC5/Tail1.cfg</t>
  </si>
  <si>
    <t>nesdOCtail1</t>
  </si>
  <si>
    <t>Tail Connector C (OC)</t>
  </si>
  <si>
    <t>file://C:/Kerbal Space Program/GameData/OpenCockpit/Parts/OC5/Tail2.cfg</t>
  </si>
  <si>
    <t>nesdOCtail2</t>
  </si>
  <si>
    <t>Tail Connector D (OC)</t>
  </si>
  <si>
    <t>430</t>
  </si>
  <si>
    <t>file://C:/Kerbal Space Program/GameData/OpenCockpit/Parts/OC6/Edge1.cfg</t>
  </si>
  <si>
    <t>nesdOCtEdge1</t>
  </si>
  <si>
    <t>Trailing edge 1 (OC)</t>
  </si>
  <si>
    <t>file://C:/Kerbal Space Program/GameData/OpenCockpit/Parts/OC6/Edge2.cfg</t>
  </si>
  <si>
    <t>nesdOCtEdge2</t>
  </si>
  <si>
    <t>Trailing edge 2 (OC)</t>
  </si>
  <si>
    <t>file://C:/Kerbal Space Program/GameData/OpenCockpit/Parts/OC6/Edge3.cfg</t>
  </si>
  <si>
    <t>nesdOCtEdge3</t>
  </si>
  <si>
    <t>Trailing edge 3 (OC)</t>
  </si>
  <si>
    <t>file://C:/Kerbal Space Program/GameData/OpenCockpit/Parts/OC6/Edge4.cfg</t>
  </si>
  <si>
    <t>nesdOCtEdge4</t>
  </si>
  <si>
    <t>Trailing edge 4 (OC)</t>
  </si>
  <si>
    <t>0.013</t>
  </si>
  <si>
    <t>file://C:/Kerbal Space Program/GameData/OpenCockpit/Parts/OC6/Edge5.cfg</t>
  </si>
  <si>
    <t>nesdOCtEdge5</t>
  </si>
  <si>
    <t>Trailing edge 5 (OC)</t>
  </si>
  <si>
    <t>file://C:/Kerbal Space Program/GameData/OpenCockpit/Parts/OC6/OvhBig.cfg</t>
  </si>
  <si>
    <t>nesdOCovhBig</t>
  </si>
  <si>
    <t>Overhead panel Type B (OC)</t>
  </si>
  <si>
    <t>file://C:/Kerbal Space Program/GameData/OpenCockpit/Parts/OC6/OvhBig2.cfg</t>
  </si>
  <si>
    <t>nesdOCovhBig2</t>
  </si>
  <si>
    <t>Overhead panel Type C (OC)</t>
  </si>
  <si>
    <t>file://C:/Kerbal Space Program/GameData/OpenCockpit/Parts/OC6/OvhSmall.cfg</t>
  </si>
  <si>
    <t>nesdOCovhSmall</t>
  </si>
  <si>
    <t>Overhead panel Type A (OC)</t>
  </si>
  <si>
    <t>file://C:/Kerbal Space Program/GameData/OpenCockpit/Parts/OC6/RndBig.cfg</t>
  </si>
  <si>
    <t>nesdOCrndBig</t>
  </si>
  <si>
    <t>Structural Wing Type H (OC)</t>
  </si>
  <si>
    <t>file://C:/Kerbal Space Program/GameData/OpenCockpit/Parts/OC6/RndLong.cfg</t>
  </si>
  <si>
    <t>nesdOCrndLong</t>
  </si>
  <si>
    <t>Structural Wing Type I (OC)</t>
  </si>
  <si>
    <t>file://C:/Kerbal Space Program/GameData/OpenCockpit/Parts/OC6/RndLong2.cfg</t>
  </si>
  <si>
    <t>nesdOCrndLong2</t>
  </si>
  <si>
    <t>Structural Wing Type J (OC)</t>
  </si>
  <si>
    <t>file://C:/Kerbal Space Program/GameData/OpenCockpit/Parts/OC6/RndSmall.cfg</t>
  </si>
  <si>
    <t>nesdOCrndSmall</t>
  </si>
  <si>
    <t>Structural Wing Type G (OC)</t>
  </si>
  <si>
    <t>file://C:/Kerbal Space Program/GameData/OpenCockpit/Parts/OC6/RoundTip.cfg</t>
  </si>
  <si>
    <t>nesdOCrTip</t>
  </si>
  <si>
    <t>Round Wingtip Type A (OC)</t>
  </si>
  <si>
    <t>file://C:/Kerbal Space Program/GameData/OpenCockpit/Parts/OC6/RoundTip2.cfg</t>
  </si>
  <si>
    <t>nesdOCrTip2</t>
  </si>
  <si>
    <t>Round Wingtip Type B (OC)</t>
  </si>
  <si>
    <t>file://C:/Kerbal Space Program/GameData/OpenCockpit/Parts/OC6/RoundTip3.cfg</t>
  </si>
  <si>
    <t>nesdOCrTip3</t>
  </si>
  <si>
    <t>Round Wingtip Type C (OC)</t>
  </si>
  <si>
    <t>file://C:/Kerbal Space Program/GameData/OpenCockpit/Parts/OC6/Rudder1.cfg</t>
  </si>
  <si>
    <t>nesdOCrdr1</t>
  </si>
  <si>
    <t>Elevon 6 (OC)</t>
  </si>
  <si>
    <t>file://C:/Kerbal Space Program/GameData/OpenCockpit/Parts/OC6/Rudder2.cfg</t>
  </si>
  <si>
    <t>nesdOCrdr2</t>
  </si>
  <si>
    <t>Elevon 7 (OC)</t>
  </si>
  <si>
    <t>file://C:/Kerbal Space Program/GameData/OpenCockpit/Parts/OC6/SqrSmall.cfg</t>
  </si>
  <si>
    <t>nesdOCsqrSmall</t>
  </si>
  <si>
    <t>Wing Connector Type F (OC)</t>
  </si>
  <si>
    <t>file://C:/Kerbal Space Program/GameData/OpenCockpit/Parts/OC6/TriBig.cfg</t>
  </si>
  <si>
    <t>nesdOCtriBig</t>
  </si>
  <si>
    <t>Structural Wing Type F (OC)</t>
  </si>
  <si>
    <t>file://C:/Kerbal Space Program/GameData/OpenCockpit/Parts/OC6/TriSmall.cfg</t>
  </si>
  <si>
    <t>nesdOCtriSmall</t>
  </si>
  <si>
    <t>Structural Wing Type E (OC)</t>
  </si>
  <si>
    <t>standard</t>
  </si>
  <si>
    <t>HeatUpgrades</t>
  </si>
  <si>
    <t>upgradeTechTier1</t>
  </si>
  <si>
    <t>upgradeTechTier0</t>
  </si>
  <si>
    <t>partUpgradeCode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</si>
</sst>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0" x14ac:knownFonts="1">
    <font>
      <sz val="11"/>
      <color theme="1"/>
      <name val="Calibri"/>
      <family val="2"/>
      <scheme val="minor"/>
    </font>
    <font>
      <sz val="8"/>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b/>
      <sz val="16"/>
      <color theme="1"/>
      <name val="Calibri"/>
      <family val="2"/>
      <scheme val="minor"/>
    </font>
    <font>
      <sz val="9"/>
      <color theme="1"/>
      <name val="Calibri"/>
      <family val="2"/>
      <scheme val="minor"/>
    </font>
    <font>
      <sz val="9.5"/>
      <color theme="1"/>
      <name val="Calibri"/>
      <family val="2"/>
      <scheme val="minor"/>
    </font>
    <font>
      <sz val="7"/>
      <color theme="1"/>
      <name val="Calibri"/>
      <family val="2"/>
      <scheme val="minor"/>
    </font>
    <font>
      <b/>
      <sz val="11"/>
      <color theme="0"/>
      <name val="Calibri"/>
      <family val="2"/>
      <scheme val="minor"/>
    </font>
  </fonts>
  <fills count="10">
    <fill>
      <patternFill patternType="none"/>
    </fill>
    <fill>
      <patternFill patternType="gray125"/>
    </fill>
    <fill>
      <patternFill patternType="solid">
        <fgColor theme="1"/>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4"/>
        <bgColor theme="4"/>
      </patternFill>
    </fill>
    <fill>
      <patternFill patternType="solid">
        <fgColor theme="4" tint="0.79998168889431442"/>
        <bgColor theme="4" tint="0.79998168889431442"/>
      </patternFill>
    </fill>
  </fills>
  <borders count="13">
    <border>
      <left/>
      <right/>
      <top/>
      <bottom/>
      <diagonal/>
    </border>
    <border>
      <left/>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style="thin">
        <color theme="4" tint="0.39997558519241921"/>
      </left>
      <right style="thin">
        <color theme="4" tint="0.39997558519241921"/>
      </right>
      <top/>
      <bottom style="thin">
        <color theme="4" tint="0.39997558519241921"/>
      </bottom>
      <diagonal/>
    </border>
  </borders>
  <cellStyleXfs count="2">
    <xf numFmtId="0" fontId="0" fillId="0" borderId="0"/>
    <xf numFmtId="43" fontId="2" fillId="0" borderId="0" applyFont="0" applyFill="0" applyBorder="0" applyAlignment="0" applyProtection="0"/>
  </cellStyleXfs>
  <cellXfs count="65">
    <xf numFmtId="0" fontId="0" fillId="0" borderId="0" xfId="0"/>
    <xf numFmtId="0" fontId="1" fillId="0" borderId="0" xfId="0" applyFont="1"/>
    <xf numFmtId="0" fontId="1" fillId="0" borderId="0" xfId="0" applyFont="1" applyFill="1"/>
    <xf numFmtId="0" fontId="1" fillId="0" borderId="0" xfId="0" applyFont="1" applyAlignment="1">
      <alignment horizontal="right"/>
    </xf>
    <xf numFmtId="0" fontId="1" fillId="0" borderId="0" xfId="0" applyFont="1" applyFill="1" applyAlignment="1">
      <alignment horizontal="right"/>
    </xf>
    <xf numFmtId="0" fontId="3" fillId="0" borderId="4" xfId="0" applyFont="1" applyBorder="1" applyAlignment="1">
      <alignment horizontal="right"/>
    </xf>
    <xf numFmtId="0" fontId="0" fillId="0" borderId="7" xfId="0" applyFont="1" applyBorder="1" applyAlignment="1">
      <alignment horizontal="right"/>
    </xf>
    <xf numFmtId="0" fontId="0" fillId="0" borderId="8" xfId="0" applyFont="1" applyBorder="1" applyAlignment="1">
      <alignment horizontal="right"/>
    </xf>
    <xf numFmtId="0" fontId="3" fillId="0" borderId="3" xfId="0" applyFont="1" applyBorder="1" applyAlignment="1">
      <alignment horizontal="center"/>
    </xf>
    <xf numFmtId="0" fontId="3" fillId="0" borderId="5" xfId="0" applyFont="1" applyBorder="1" applyAlignment="1">
      <alignment horizontal="right"/>
    </xf>
    <xf numFmtId="0" fontId="3" fillId="0" borderId="6" xfId="0" applyFont="1" applyBorder="1" applyAlignment="1">
      <alignment horizontal="right"/>
    </xf>
    <xf numFmtId="0" fontId="0" fillId="0" borderId="0" xfId="0" applyFont="1" applyBorder="1" applyAlignment="1">
      <alignment horizontal="right"/>
    </xf>
    <xf numFmtId="164" fontId="0" fillId="0" borderId="2" xfId="1" applyNumberFormat="1" applyFont="1" applyBorder="1" applyAlignment="1">
      <alignment horizontal="right"/>
    </xf>
    <xf numFmtId="164" fontId="0" fillId="0" borderId="0" xfId="1" applyNumberFormat="1" applyFont="1" applyBorder="1" applyAlignment="1">
      <alignment horizontal="right"/>
    </xf>
    <xf numFmtId="0" fontId="0" fillId="0" borderId="0" xfId="0" applyAlignment="1"/>
    <xf numFmtId="0" fontId="3" fillId="0" borderId="8" xfId="0" applyFont="1" applyBorder="1" applyAlignment="1">
      <alignment horizontal="center"/>
    </xf>
    <xf numFmtId="0" fontId="0" fillId="0" borderId="0" xfId="0" applyFont="1" applyFill="1" applyBorder="1" applyAlignment="1">
      <alignment horizontal="right"/>
    </xf>
    <xf numFmtId="0" fontId="0" fillId="0" borderId="0" xfId="0" applyNumberFormat="1"/>
    <xf numFmtId="0" fontId="0" fillId="0" borderId="0" xfId="0" quotePrefix="1"/>
    <xf numFmtId="0" fontId="0" fillId="0" borderId="0" xfId="0" quotePrefix="1" applyNumberFormat="1"/>
    <xf numFmtId="0" fontId="0" fillId="0" borderId="0" xfId="0" applyFill="1"/>
    <xf numFmtId="0" fontId="1" fillId="0" borderId="0" xfId="0" applyFont="1" applyFill="1" applyBorder="1" applyAlignment="1">
      <alignment horizontal="right"/>
    </xf>
    <xf numFmtId="0" fontId="0" fillId="0" borderId="0" xfId="0" applyFill="1" applyBorder="1"/>
    <xf numFmtId="0" fontId="0" fillId="0" borderId="0" xfId="0" applyNumberFormat="1" applyAlignment="1"/>
    <xf numFmtId="0" fontId="0" fillId="0" borderId="2" xfId="0" applyFont="1" applyBorder="1" applyAlignment="1">
      <alignment horizontal="right"/>
    </xf>
    <xf numFmtId="164" fontId="0" fillId="0" borderId="0" xfId="1" applyNumberFormat="1" applyFont="1" applyFill="1" applyBorder="1" applyAlignment="1">
      <alignment horizontal="right"/>
    </xf>
    <xf numFmtId="0" fontId="5" fillId="0" borderId="1" xfId="0" applyFont="1" applyBorder="1" applyAlignment="1"/>
    <xf numFmtId="0" fontId="0" fillId="0" borderId="0" xfId="0" applyBorder="1"/>
    <xf numFmtId="164" fontId="0" fillId="0" borderId="0" xfId="1" applyNumberFormat="1" applyFont="1"/>
    <xf numFmtId="0" fontId="6" fillId="0" borderId="0" xfId="0" applyFont="1"/>
    <xf numFmtId="0" fontId="7" fillId="0" borderId="0" xfId="0" applyFont="1"/>
    <xf numFmtId="0" fontId="7" fillId="0" borderId="0" xfId="0" applyFont="1" applyAlignment="1">
      <alignment horizontal="left"/>
    </xf>
    <xf numFmtId="0" fontId="7" fillId="2" borderId="0" xfId="0" applyFont="1" applyFill="1"/>
    <xf numFmtId="0" fontId="7" fillId="4" borderId="0" xfId="0" applyFont="1" applyFill="1"/>
    <xf numFmtId="0" fontId="7" fillId="5" borderId="0" xfId="0" applyFont="1" applyFill="1"/>
    <xf numFmtId="0" fontId="7" fillId="5" borderId="0" xfId="0" applyFont="1" applyFill="1" applyAlignment="1">
      <alignment horizontal="right"/>
    </xf>
    <xf numFmtId="0" fontId="7" fillId="6" borderId="0" xfId="0" applyFont="1" applyFill="1" applyAlignment="1">
      <alignment horizontal="left"/>
    </xf>
    <xf numFmtId="0" fontId="8" fillId="7" borderId="0" xfId="0" applyFont="1" applyFill="1" applyAlignment="1">
      <alignment wrapText="1"/>
    </xf>
    <xf numFmtId="0" fontId="7" fillId="6" borderId="0" xfId="0" applyFont="1" applyFill="1" applyAlignment="1"/>
    <xf numFmtId="0" fontId="7" fillId="6" borderId="0" xfId="0" applyFont="1" applyFill="1"/>
    <xf numFmtId="0" fontId="7" fillId="6" borderId="0" xfId="0" applyFont="1" applyFill="1" applyAlignment="1">
      <alignment wrapText="1"/>
    </xf>
    <xf numFmtId="0" fontId="7" fillId="7" borderId="0" xfId="0" applyFont="1" applyFill="1" applyAlignment="1"/>
    <xf numFmtId="0" fontId="7" fillId="4" borderId="0" xfId="0" quotePrefix="1" applyFont="1" applyFill="1"/>
    <xf numFmtId="0" fontId="0" fillId="3" borderId="0" xfId="0" applyFill="1"/>
    <xf numFmtId="0" fontId="3" fillId="0" borderId="0" xfId="0" applyFont="1" applyBorder="1" applyAlignment="1">
      <alignment horizontal="center"/>
    </xf>
    <xf numFmtId="164" fontId="0" fillId="0" borderId="0" xfId="1" applyNumberFormat="1" applyFont="1" applyBorder="1"/>
    <xf numFmtId="43" fontId="0" fillId="0" borderId="0" xfId="1" applyFont="1" applyBorder="1"/>
    <xf numFmtId="0" fontId="0" fillId="0" borderId="7" xfId="0" applyBorder="1"/>
    <xf numFmtId="0" fontId="7" fillId="6" borderId="0" xfId="0" applyNumberFormat="1" applyFont="1" applyFill="1" applyAlignment="1">
      <alignment wrapText="1"/>
    </xf>
    <xf numFmtId="0" fontId="7" fillId="4" borderId="0" xfId="0" applyFont="1" applyFill="1" applyAlignment="1">
      <alignment horizontal="right"/>
    </xf>
    <xf numFmtId="0" fontId="9" fillId="8" borderId="10" xfId="0" applyFont="1" applyFill="1" applyBorder="1"/>
    <xf numFmtId="0" fontId="0" fillId="9" borderId="11" xfId="0" applyFont="1" applyFill="1" applyBorder="1"/>
    <xf numFmtId="0" fontId="1" fillId="9" borderId="11" xfId="0" applyFont="1" applyFill="1" applyBorder="1" applyAlignment="1">
      <alignment wrapText="1"/>
    </xf>
    <xf numFmtId="0" fontId="1" fillId="9" borderId="11" xfId="0" applyFont="1" applyFill="1" applyBorder="1" applyAlignment="1"/>
    <xf numFmtId="0" fontId="8" fillId="7" borderId="0" xfId="0" applyNumberFormat="1" applyFont="1" applyFill="1" applyAlignment="1">
      <alignment wrapText="1"/>
    </xf>
    <xf numFmtId="0" fontId="7" fillId="6" borderId="0" xfId="0" applyNumberFormat="1" applyFont="1" applyFill="1"/>
    <xf numFmtId="0" fontId="7" fillId="6" borderId="0" xfId="0" applyNumberFormat="1" applyFont="1" applyFill="1" applyAlignment="1"/>
    <xf numFmtId="0" fontId="0" fillId="0" borderId="0" xfId="0" applyFont="1" applyBorder="1"/>
    <xf numFmtId="0" fontId="0" fillId="9" borderId="9" xfId="0" applyFont="1" applyFill="1" applyBorder="1"/>
    <xf numFmtId="0" fontId="9" fillId="8" borderId="12" xfId="0" applyFont="1" applyFill="1" applyBorder="1"/>
    <xf numFmtId="0" fontId="7" fillId="7" borderId="0" xfId="0" applyFont="1" applyFill="1" applyAlignment="1">
      <alignment wrapText="1"/>
    </xf>
    <xf numFmtId="0" fontId="7" fillId="7" borderId="0" xfId="0" applyNumberFormat="1" applyFont="1" applyFill="1" applyAlignment="1"/>
    <xf numFmtId="0" fontId="3" fillId="0" borderId="0" xfId="0" applyFont="1" applyAlignment="1">
      <alignment horizontal="center"/>
    </xf>
    <xf numFmtId="0" fontId="0" fillId="3" borderId="0" xfId="0" applyFill="1" applyAlignment="1">
      <alignment horizontal="center"/>
    </xf>
    <xf numFmtId="0" fontId="5" fillId="0" borderId="1" xfId="0" applyFont="1" applyBorder="1" applyAlignment="1">
      <alignment horizontal="center"/>
    </xf>
  </cellXfs>
  <cellStyles count="2">
    <cellStyle name="Comma" xfId="1" builtinId="3"/>
    <cellStyle name="Normal" xfId="0" builtinId="0"/>
  </cellStyles>
  <dxfs count="132">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8"/>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8"/>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strike val="0"/>
        <outline val="0"/>
        <shadow val="0"/>
        <u val="none"/>
        <vertAlign val="baseline"/>
        <sz val="9.5"/>
        <color theme="1"/>
        <name val="Calibri"/>
        <family val="2"/>
        <scheme val="minor"/>
      </font>
      <numFmt numFmtId="0" formatCode="General"/>
      <fill>
        <patternFill patternType="solid">
          <fgColor indexed="64"/>
          <bgColor theme="5" tint="0.39997558519241921"/>
        </patternFill>
      </fill>
    </dxf>
    <dxf>
      <font>
        <b val="0"/>
        <i val="0"/>
        <strike val="0"/>
        <condense val="0"/>
        <extend val="0"/>
        <outline val="0"/>
        <shadow val="0"/>
        <u val="none"/>
        <vertAlign val="baseline"/>
        <sz val="9.5"/>
        <color theme="1"/>
        <name val="Calibri"/>
        <family val="2"/>
        <scheme val="minor"/>
      </font>
      <numFmt numFmtId="0" formatCode="General"/>
      <fill>
        <patternFill patternType="solid">
          <fgColor indexed="64"/>
          <bgColor theme="5" tint="0.39997558519241921"/>
        </patternFill>
      </fill>
    </dxf>
    <dxf>
      <font>
        <strike val="0"/>
        <outline val="0"/>
        <shadow val="0"/>
        <u val="none"/>
        <vertAlign val="baseline"/>
        <sz val="9.5"/>
        <color theme="1"/>
        <name val="Calibri"/>
        <family val="2"/>
        <scheme val="minor"/>
      </font>
      <numFmt numFmtId="0" formatCode="General"/>
      <fill>
        <patternFill patternType="solid">
          <fgColor indexed="64"/>
          <bgColor theme="5"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8" tint="0.39997558519241921"/>
        </patternFill>
      </fill>
      <alignment horizontal="general" vertical="bottom" textRotation="0" wrapText="0" indent="0" justifyLastLine="0" shrinkToFit="0" readingOrder="0"/>
    </dxf>
    <dxf>
      <font>
        <b val="0"/>
        <i val="0"/>
        <strike val="0"/>
        <condense val="0"/>
        <extend val="0"/>
        <outline val="0"/>
        <shadow val="0"/>
        <u val="none"/>
        <vertAlign val="baseline"/>
        <sz val="9.5"/>
        <color theme="1"/>
        <name val="Calibri"/>
        <family val="2"/>
        <scheme val="minor"/>
      </font>
      <numFmt numFmtId="0" formatCode="General"/>
      <fill>
        <patternFill patternType="solid">
          <fgColor indexed="64"/>
          <bgColor theme="5" tint="0.39997558519241921"/>
        </patternFill>
      </fill>
      <alignment horizontal="general" vertical="bottom" textRotation="0" wrapText="0" indent="0" justifyLastLine="0" shrinkToFit="0" readingOrder="0"/>
    </dxf>
    <dxf>
      <font>
        <b val="0"/>
        <i val="0"/>
        <strike val="0"/>
        <condense val="0"/>
        <extend val="0"/>
        <outline val="0"/>
        <shadow val="0"/>
        <u val="none"/>
        <vertAlign val="baseline"/>
        <sz val="9.5"/>
        <color theme="1"/>
        <name val="Calibri"/>
        <family val="2"/>
        <scheme val="minor"/>
      </font>
      <numFmt numFmtId="0" formatCode="General"/>
      <fill>
        <patternFill patternType="solid">
          <fgColor indexed="64"/>
          <bgColor theme="5" tint="0.39997558519241921"/>
        </patternFill>
      </fill>
      <alignment horizontal="general" vertical="bottom" textRotation="0" wrapText="0" indent="0" justifyLastLine="0" shrinkToFit="0" readingOrder="0"/>
    </dxf>
    <dxf>
      <font>
        <strike val="0"/>
        <outline val="0"/>
        <shadow val="0"/>
        <u val="none"/>
        <vertAlign val="baseline"/>
        <sz val="9.5"/>
        <color theme="1"/>
        <name val="Calibri"/>
        <family val="2"/>
        <scheme val="minor"/>
      </font>
      <numFmt numFmtId="0" formatCode="General"/>
      <fill>
        <patternFill patternType="solid">
          <fgColor indexed="64"/>
          <bgColor theme="5"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alignment horizontal="right"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9" tint="0.39997558519241921"/>
        </patternFill>
      </fill>
      <alignment horizontal="right"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9" tint="0.39997558519241921"/>
        </patternFill>
      </fill>
    </dxf>
    <dxf>
      <font>
        <strike val="0"/>
        <outline val="0"/>
        <shadow val="0"/>
        <u val="none"/>
        <vertAlign val="baseline"/>
        <sz val="9.5"/>
        <color theme="1"/>
        <name val="Calibri"/>
        <family val="2"/>
        <scheme val="minor"/>
      </font>
      <fill>
        <patternFill patternType="solid">
          <fgColor indexed="64"/>
          <bgColor theme="9"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alignment horizontal="left" vertical="bottom" textRotation="0" wrapText="0" indent="0" justifyLastLine="0" shrinkToFit="0" readingOrder="0"/>
    </dxf>
    <dxf>
      <font>
        <strike val="0"/>
        <outline val="0"/>
        <shadow val="0"/>
        <u val="none"/>
        <vertAlign val="baseline"/>
        <sz val="7"/>
        <color theme="1"/>
        <name val="Calibri"/>
        <family val="2"/>
        <scheme val="minor"/>
      </font>
      <numFmt numFmtId="0" formatCode="General"/>
      <fill>
        <patternFill patternType="solid">
          <fgColor indexed="64"/>
          <bgColor theme="8" tint="0.39997558519241921"/>
        </patternFill>
      </fill>
      <alignment horizontal="general" vertical="bottom" textRotation="0" wrapText="1" indent="0" justifyLastLine="0" shrinkToFit="0" readingOrder="0"/>
    </dxf>
    <dxf>
      <font>
        <strike val="0"/>
        <outline val="0"/>
        <shadow val="0"/>
        <u val="none"/>
        <vertAlign val="baseline"/>
        <sz val="9.5"/>
        <color theme="1"/>
        <name val="Calibri"/>
        <family val="2"/>
        <scheme val="minor"/>
      </font>
      <fill>
        <patternFill patternType="solid">
          <fgColor indexed="64"/>
          <bgColor theme="1"/>
        </patternFill>
      </fill>
    </dxf>
    <dxf>
      <font>
        <strike val="0"/>
        <outline val="0"/>
        <shadow val="0"/>
        <u val="none"/>
        <vertAlign val="baseline"/>
        <sz val="9.5"/>
        <color theme="1"/>
        <name val="Calibri"/>
        <family val="2"/>
        <scheme val="minor"/>
      </font>
    </dxf>
    <dxf>
      <font>
        <b val="0"/>
        <i val="0"/>
        <strike val="0"/>
        <condense val="0"/>
        <extend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s>
  <tableStyles count="0" defaultTableStyle="TableStyleMedium2" defaultPivotStyle="PivotStyleLight16"/>
  <colors>
    <mruColors>
      <color rgb="FFBD92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9BB92FA4-822C-4564-91B9-CEC70C5FE11A}" name="Parts" displayName="Parts" ref="A1:BC730" totalsRowShown="0" headerRowDxfId="131" dataDxfId="130">
  <autoFilter ref="A1:BC730" xr:uid="{08EAA9B2-5FBF-4BBF-828E-A2C6023D6DB5}"/>
  <tableColumns count="55">
    <tableColumn id="1" xr3:uid="{B89EC6BD-ED89-4631-AC7B-3502E8F2D8D4}" name="mod" dataDxfId="129"/>
    <tableColumn id="2" xr3:uid="{23BF22B3-C2F0-48CB-A91F-F2E42B916F9A}" name="folder" dataDxfId="128"/>
    <tableColumn id="3" xr3:uid="{88EC48A5-8A1C-4864-9535-5144FA848433}" name="name" dataDxfId="127"/>
    <tableColumn id="4" xr3:uid="{AB7EAC0C-BAF1-44EF-9627-9A32AA49355D}" name="titleOrig" dataDxfId="126"/>
    <tableColumn id="5" xr3:uid="{819E9741-BC34-4451-838E-305E1EFED236}" name="mfg" dataDxfId="125"/>
    <tableColumn id="6" xr3:uid="{6D27CE16-D57E-4CFF-8D39-28FF494487D5}" name="cat" dataDxfId="124"/>
    <tableColumn id="7" xr3:uid="{D6AEEC06-791A-4C30-BB3F-2E37E7C37B79}" name="entryCostOrig" dataDxfId="123"/>
    <tableColumn id="8" xr3:uid="{C392BE92-D968-4640-B6F2-86EC68B6C2BC}" name="costOrig" dataDxfId="122"/>
    <tableColumn id="9" xr3:uid="{BD399530-18BD-4194-8A98-C88543A62215}" name="massOrig" dataDxfId="121"/>
    <tableColumn id="73" xr3:uid="{2284B0E2-EA77-4338-98EA-B8EAC153AE6D}" name="bulkhead" dataDxfId="120"/>
    <tableColumn id="10" xr3:uid="{C2E201DC-82E5-4500-AF0F-4E1D4C7F9CBF}" name="TechRequiredOrig" dataDxfId="119"/>
    <tableColumn id="11" xr3:uid="{F3186874-0DC3-4479-A13A-F382C120B50E}" name="Blank" dataDxfId="118"/>
    <tableColumn id="12" xr3:uid="{8BC98983-C63F-4B8B-A3BD-AADF6B24ADAF}" name="Code" dataDxfId="117">
      <calculatedColumnFormula>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calculatedColumnFormula>
    </tableColumn>
    <tableColumn id="16" xr3:uid="{94700F78-DFB6-4DBE-B0FF-DF514FCCB4B2}" name="TechRequired" dataDxfId="116">
      <calculatedColumnFormula>_xlfn.XLOOKUP(_xlfn.CONCAT(O2,P2),Templates!$G$1:$G$2037,Templates!$A$1:$A$2037,"Not Found",0,1)</calculatedColumnFormula>
    </tableColumn>
    <tableColumn id="13" xr3:uid="{1E269CFC-D216-452D-AE0C-8562FD5810BC}" name="techBranch" dataDxfId="115"/>
    <tableColumn id="14" xr3:uid="{867B3ED4-466A-4682-A665-1A29073B22AF}" name="techTier" dataDxfId="114"/>
    <tableColumn id="15" xr3:uid="{434C247F-922E-44E6-BFFD-0BDF95413166}" name="upgrade" dataDxfId="113"/>
    <tableColumn id="70" xr3:uid="{C8B58C6B-80D5-4EAE-A8A6-DBB682905D1F}" name="needs" dataDxfId="112"/>
    <tableColumn id="17" xr3:uid="{F2D16C8B-374D-484D-A190-712D100A07A2}" name="title" dataDxfId="111"/>
    <tableColumn id="18" xr3:uid="{8EF67EC3-7F34-4B6E-8AA0-6A9D1B1F49DA}" name="entryCost" dataDxfId="110"/>
    <tableColumn id="19" xr3:uid="{54BDF019-10EC-405F-BA55-55D8E92919D5}" name="cost" dataDxfId="109"/>
    <tableColumn id="20" xr3:uid="{40B2872A-8DF4-44CC-A965-8F57C4106566}" name="mass" dataDxfId="108"/>
    <tableColumn id="21" xr3:uid="{20D50244-4908-4A4E-9B6A-3FEB7844B500}" name="extraCode" dataDxfId="107"/>
    <tableColumn id="22" xr3:uid="{F72365A2-DF4B-4BE0-940F-CD8082D679C1}" name="upgradeDetails" dataDxfId="106"/>
    <tableColumn id="49" xr3:uid="{7C6E226A-1288-4392-B6D2-2EBD021D520C}" name="fuelSwitchIgnore" dataDxfId="105"/>
    <tableColumn id="28" xr3:uid="{1598DD3A-D08A-4A26-A662-0B905CB4A312}" name="deprecated" dataDxfId="104"/>
    <tableColumn id="59" xr3:uid="{51A4760B-3ABE-4F6C-A9F2-3F732CA0D9DC}" name="engineName" dataDxfId="103"/>
    <tableColumn id="29" xr3:uid="{049E1317-60EF-47BF-B8AD-1FD4DDE4B8CD}" name="modEngines" dataDxfId="102"/>
    <tableColumn id="30" xr3:uid="{A9ECFC8D-4F97-447A-AAD2-92AF8B942EEA}" name="maxThrust" dataDxfId="101"/>
    <tableColumn id="31" xr3:uid="{EB519740-A0B7-4F52-B45E-E3E5F9B2CD91}" name="i0" dataDxfId="100"/>
    <tableColumn id="32" xr3:uid="{83014606-260C-4670-8A25-CAAD83671F87}" name="i1" dataDxfId="99"/>
    <tableColumn id="33" xr3:uid="{892083DB-7460-4DAD-A485-B9C08B653852}" name="i2" dataDxfId="98"/>
    <tableColumn id="34" xr3:uid="{F7CC4D5F-CEC8-488F-8698-E759663E9C7A}" name="i3" dataDxfId="97"/>
    <tableColumn id="35" xr3:uid="{7E7E0340-A380-4D50-96B2-597B4BD31529}" name="i4" dataDxfId="96"/>
    <tableColumn id="37" xr3:uid="{8499540C-23C8-4B6A-8885-BEC3F70E313C}" name="ModuleEngines" dataDxfId="95">
      <calculatedColumnFormula>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calculatedColumnFormula>
    </tableColumn>
    <tableColumn id="43" xr3:uid="{367B0599-1CB2-4DF0-A297-497360F2CB8F}" name="engineID0" dataDxfId="94"/>
    <tableColumn id="42" xr3:uid="{E9E34781-B765-4684-8353-51CAD3D41534}" name="engineID1" dataDxfId="93"/>
    <tableColumn id="41" xr3:uid="{0DB3D858-9349-4C1A-B35D-D2CC2ED06DD0}" name="engineID2" dataDxfId="92"/>
    <tableColumn id="53" xr3:uid="{9BAA9EAC-6118-414B-A1E1-D2C7B7781AA6}" name="baseSkinTemp" dataDxfId="91"/>
    <tableColumn id="23" xr3:uid="{250A8B52-F1E6-4B22-96F3-82FADD990AA2}" name="upgradeSkinTemp" dataDxfId="90"/>
    <tableColumn id="72" xr3:uid="{303B6B56-AC01-4609-8998-B42B7AB9C4AA}" name="rtgBasePower" dataDxfId="89"/>
    <tableColumn id="60" xr3:uid="{C409C270-6F92-4432-9707-4451DC114C3E}" name="modAntenna" dataDxfId="88"/>
    <tableColumn id="61" xr3:uid="{2049E982-B67E-42FC-A1A2-1F14DF60F80D}" name="packetInterval" dataDxfId="87"/>
    <tableColumn id="64" xr3:uid="{DE13C9B7-B659-4DEB-891F-ED3E3E26F5AF}" name="packetSize" dataDxfId="86"/>
    <tableColumn id="63" xr3:uid="{7714B1A3-7150-464D-A9A8-F5A3E938EED8}" name="packetResourceCost" dataDxfId="85"/>
    <tableColumn id="62" xr3:uid="{8B9C7240-4A23-4F31-9EBF-2F29A2A091B6}" name="antennaPower" dataDxfId="84"/>
    <tableColumn id="65" xr3:uid="{DC3E5468-2D47-4FC9-A527-8F0E73EFC204}" name="antennaCombinable" dataDxfId="83"/>
    <tableColumn id="66" xr3:uid="{41035221-B5DC-4C0C-9880-887036D5CB25}" name="ModuleDataTransmitter" dataDxfId="82">
      <calculatedColumnFormula>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calculatedColumnFormula>
    </tableColumn>
    <tableColumn id="40" xr3:uid="{CE8EF4E3-F215-4E7D-BD3B-1092D88E3854}" name="upgradeSetup" dataDxfId="81">
      <calculatedColumnFormula>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calculatedColumnFormula>
    </tableColumn>
    <tableColumn id="50" xr3:uid="{4982FB83-7A84-43CD-AA9C-C3C83415F72A}" name="additionalPartCode" dataDxfId="80">
      <calculatedColumnFormula>_xlfn.CONCAT(IF(Parts[[#This Row],[title]]&lt;&gt;"",_xlfn.CONCAT(CHAR(10),"@PART[",Parts[[#This Row],[name]],"]:NEEDS[!002_CommunityPartsTitles]:AFTER[",Parts[[#This Row],[mod]],"] // ",_xlfn.CONCAT(S2," (",D2,")"),CHAR(10),"{",CHAR(10),"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calculatedColumnFormula>
    </tableColumn>
    <tableColumn id="25" xr3:uid="{ABFC66CB-06A3-46C9-8C8E-B7E400E906B5}" name="partUpgradeCode" dataDxfId="79">
      <calculatedColumnFormula>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calculatedColumnFormula>
    </tableColumn>
    <tableColumn id="51" xr3:uid="{3EC99BE9-1597-4156-B58E-3B8ECBEF0A71}" name="localization" dataDxfId="78">
      <calculatedColumnFormula>_xlfn.CONCAT(IF(Parts[[#This Row],[title]]&lt;&gt;"",_xlfn.CONCAT("#LOC_KTT_",A2,"_",C2,"_Title = ",Parts[[#This Row],[title]],CHAR(10)),""),IF(Parts[[#This Row],[engineName]]&lt;&gt;"",_xlfn.CONCAT("#LOC_KTT_",Parts[[#This Row],[mod]],"_",Parts[[#This Row],[name]],"_EngineName = ",Parts[[#This Row],[engineName]]),""))</calculatedColumnFormula>
    </tableColumn>
    <tableColumn id="55" xr3:uid="{AB886505-243A-485F-A3EE-98307FFAEA57}" name="upgradeTechTier0" dataDxfId="77">
      <calculatedColumnFormula>MIN(Parts[[#This Row],[techTier]]+1,MAX(INDIRECT(O2)))</calculatedColumnFormula>
    </tableColumn>
    <tableColumn id="24" xr3:uid="{F9516E9D-CFC6-4B7E-8BDE-9879DB9724DD}" name="upgradeTechTier1" dataDxfId="76">
      <calculatedColumnFormula>MIN(Parts[[#This Row],[techTier]]+2,MAX(INDIRECT(O2)))</calculatedColumnFormula>
    </tableColumn>
    <tableColumn id="71" xr3:uid="{6BD8C747-3C48-49AE-AEF0-52BF272B6615}" name="upgradeNEEDS" dataDxfId="75">
      <calculatedColumnFormula>RIGHT(LEFT(Parts[[#This Row],[folder]],FIND(CHAR(1),SUBSTITUTE(Parts[[#This Row],[folder]],"/",CHAR(1),LEN(Parts[[#This Row],[folder]])-LEN(SUBSTITUTE(Parts[[#This Row],[folder]],"/",""))))-1),FIND(CHAR(1),SUBSTITUTE(Parts[[#This Row],[folder]],"/",CHAR(1),LEN(Parts[[#This Row],[folder]])-LEN(SUBSTITUTE(Parts[[#This Row],[folder]],"/",""))))-41)</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AB534DC-CDBB-4285-956A-F3358D890511}" name="outline" displayName="outline" ref="H2:AQ53" totalsRowShown="0" headerRowDxfId="74" dataDxfId="73">
  <autoFilter ref="H2:AQ53" xr:uid="{675F664A-FE1D-4B35-8683-53A66ACBAD4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autoFilter>
  <tableColumns count="36">
    <tableColumn id="1" xr3:uid="{46044B26-D223-4703-9B9F-26E3BB9956A0}" name="Row" dataDxfId="72"/>
    <tableColumn id="2" xr3:uid="{3EE15278-00D2-4CFD-AFCD-E5B0773A1F9F}" name="-2" dataDxfId="71"/>
    <tableColumn id="3" xr3:uid="{C6D83E15-739A-4492-86F3-60747F49BEF2}" name="-1.5" dataDxfId="70"/>
    <tableColumn id="4" xr3:uid="{07E0005E-EA05-4005-AC95-6AD22C371B01}" name="-1" dataDxfId="69"/>
    <tableColumn id="5" xr3:uid="{83B1CDE6-35BA-4450-B59A-E29B3BE20EEF}" name="-0.5" dataDxfId="68"/>
    <tableColumn id="6" xr3:uid="{EBBC2466-4937-437D-9F7A-C2244C0B1E32}" name="0" dataDxfId="67"/>
    <tableColumn id="7" xr3:uid="{8B332BDC-E68D-4B36-A7AF-FA770E35D2BD}" name="0.5" dataDxfId="66"/>
    <tableColumn id="8" xr3:uid="{5B5AAF49-6823-4327-9903-744484F35591}" name="1" dataDxfId="65"/>
    <tableColumn id="9" xr3:uid="{3A00162F-CD22-4BA3-B176-87781EF96717}" name="1.5" dataDxfId="64"/>
    <tableColumn id="10" xr3:uid="{0ED43C87-6780-4160-83C3-B7EE21115F9E}" name="2" dataDxfId="63"/>
    <tableColumn id="11" xr3:uid="{1EF3BA5C-5E2E-4AE2-8F09-3B095AAC84C6}" name="2.5" dataDxfId="62"/>
    <tableColumn id="12" xr3:uid="{709446F0-DBEC-410B-ABCC-249CAAAD1B04}" name="3" dataDxfId="61"/>
    <tableColumn id="13" xr3:uid="{31A633F5-BC2B-4C4D-9287-A60F7C03C585}" name="3.5" dataDxfId="60"/>
    <tableColumn id="14" xr3:uid="{0A85D2B2-C6C6-41BD-A2AB-82FAFBBA5E2C}" name="4" dataDxfId="59"/>
    <tableColumn id="15" xr3:uid="{9D04BB63-2A08-4688-84AA-5DE8D2817947}" name="4.5" dataDxfId="58"/>
    <tableColumn id="16" xr3:uid="{60E11BCF-F3AE-48DC-A8DD-F75677C6A842}" name="5" dataDxfId="57"/>
    <tableColumn id="17" xr3:uid="{BA6C49CB-7FBD-4104-8EC8-41DE7622FFA6}" name="5.5" dataDxfId="56"/>
    <tableColumn id="18" xr3:uid="{196653AE-82C7-4A73-9D88-6974D3603CC1}" name="6" dataDxfId="55"/>
    <tableColumn id="19" xr3:uid="{3AC00284-A8C8-400C-BED3-85DC7507964D}" name="6.5" dataDxfId="54"/>
    <tableColumn id="20" xr3:uid="{C34387F2-9B3E-4872-81F2-F25A4E8AD8EC}" name="7" dataDxfId="53"/>
    <tableColumn id="21" xr3:uid="{995C9836-E9CF-4597-84D2-43322F8E1D6B}" name="7.5" dataDxfId="52"/>
    <tableColumn id="22" xr3:uid="{E82CDE82-0B0C-43AF-A192-94959D718CF1}" name="8" dataDxfId="51"/>
    <tableColumn id="23" xr3:uid="{B461DF87-03FB-454D-BA3A-AA3D7C365C2A}" name="8.5" dataDxfId="50"/>
    <tableColumn id="24" xr3:uid="{86619078-FD1D-4579-B868-7279F58C9766}" name="9" dataDxfId="49"/>
    <tableColumn id="25" xr3:uid="{46B4456D-AA4B-4429-BAB5-724B0F29A071}" name="9.5" dataDxfId="48"/>
    <tableColumn id="26" xr3:uid="{69671739-A91C-4DE0-982D-C33FE18EFA76}" name="10" dataDxfId="47"/>
    <tableColumn id="27" xr3:uid="{C8C34315-A1BD-483D-9306-A828F8CB21B9}" name="10.5" dataDxfId="46"/>
    <tableColumn id="28" xr3:uid="{17B4E2A7-8B8E-40D8-81D1-B16C65CB6604}" name="11" dataDxfId="45"/>
    <tableColumn id="29" xr3:uid="{F0EC64D8-C306-44EA-AECF-2DA9D82E65A9}" name="11.5" dataDxfId="44"/>
    <tableColumn id="30" xr3:uid="{2FA1933D-B7E7-4359-B5B8-85970FA95509}" name="12" dataDxfId="43"/>
    <tableColumn id="31" xr3:uid="{94C37E9A-8433-4125-8083-FC98A2D680E0}" name="12.5" dataDxfId="42"/>
    <tableColumn id="32" xr3:uid="{11C2A606-174F-4C58-AABA-71D6B728FBFC}" name="13" dataDxfId="41"/>
    <tableColumn id="33" xr3:uid="{708A7372-554F-48C6-B8D3-556786C193E9}" name="13.5" dataDxfId="40"/>
    <tableColumn id="34" xr3:uid="{DB49208B-833B-4F5B-BC1B-7653BA1F8094}" name="14" dataDxfId="39"/>
    <tableColumn id="35" xr3:uid="{02FC4F17-73BC-4FAE-9C51-C6CBD8C2D217}" name="14.5" dataDxfId="38"/>
    <tableColumn id="36" xr3:uid="{273A7E6F-ED81-4748-A8B1-DCA5BD74F7D4}" name="15" dataDxfId="3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76B8B8-94C6-44A3-8DE4-AE6A52E3B39F}" name="primary" displayName="primary" ref="A2:T314" totalsRowShown="0">
  <autoFilter ref="A2:T314" xr:uid="{C87C8C3E-97BA-4370-99F9-1BA626211837}">
    <filterColumn colId="0">
      <filters>
        <filter val="aBitMoreExoticPropulsion"/>
        <filter val="actuators"/>
        <filter val="adapters"/>
        <filter val="advActuators"/>
        <filter val="advAerodynamics"/>
        <filter val="advAerospaceEngineering"/>
        <filter val="advancedAvionics"/>
        <filter val="advancedDecoupling"/>
        <filter val="advancedDocking"/>
        <filter val="advancedEnginePlates"/>
        <filter val="advancedFlexibleFuelSystems"/>
        <filter val="advancedFlightSystems"/>
        <filter val="advancedMotors"/>
        <filter val="advancedRadiators"/>
        <filter val="advancedReentryModule"/>
        <filter val="advancedStations"/>
        <filter val="advColonization"/>
        <filter val="advConstruction"/>
        <filter val="advElectrics"/>
        <filter val="advEMSystems"/>
        <filter val="advExploration"/>
        <filter val="advFlightControl"/>
        <filter val="advFuelSystems"/>
        <filter val="advFusionReactions"/>
        <filter val="advFusionRockets"/>
        <filter val="advGriddedThrusters"/>
        <filter val="advHeatManagement"/>
        <filter val="advIonPropulsion"/>
        <filter val="advLanding"/>
        <filter val="advLogistics"/>
        <filter val="advMetalworks"/>
        <filter val="advNuclearPower"/>
        <filter val="advNuclearPropulsion"/>
        <filter val="advOffworldMining"/>
        <filter val="advPVMaterials"/>
        <filter val="advRocketry"/>
        <filter val="advScienceTech"/>
        <filter val="advSolarTech"/>
        <filter val="advUnmanned"/>
        <filter val="aerodynamicSystems"/>
        <filter val="aerographite"/>
        <filter val="aerospaceComposites"/>
        <filter val="aerospaceTech"/>
        <filter val="airLaunch"/>
        <filter val="algebra"/>
        <filter val="antennaArrays"/>
        <filter val="antimatterPower"/>
        <filter val="appliedHighEnergyPhysics"/>
        <filter val="appliedScience"/>
        <filter val="artificialConsciousness"/>
        <filter val="artificialIntelligence"/>
        <filter val="automatedDecouplingSystems"/>
        <filter val="automation"/>
        <filter val="aviation"/>
        <filter val="avionics"/>
        <filter val="basicCommandModules"/>
        <filter val="basicConstruction"/>
        <filter val="basicFlightControl"/>
        <filter val="basicFuelSystems"/>
        <filter val="basicLanding"/>
        <filter val="basicLaunchStands"/>
        <filter val="basicReEntry"/>
        <filter val="basicReentryModule"/>
        <filter val="basicRocketry"/>
        <filter val="basicSatellites"/>
        <filter val="basicScience"/>
        <filter val="batteryTech"/>
        <filter val="bioActivatedAerographite"/>
        <filter val="colonization"/>
        <filter val="colossalRocketry"/>
        <filter val="commandModules"/>
        <filter val="commandModulesExtensions"/>
        <filter val="communicationSatellites"/>
        <filter val="composites"/>
        <filter val="cuttingEdgeSolarTech"/>
        <filter val="decoupling"/>
        <filter val="deepSpaceOpticalCommunications"/>
        <filter val="deprecated"/>
        <filter val="digitalSignalProcessing"/>
        <filter val="docking"/>
        <filter val="earlyActuators"/>
        <filter val="earlyConstruction"/>
        <filter val="earlyFlight"/>
        <filter val="earlyFuelSystems"/>
        <filter val="earlyIonPropulsion"/>
        <filter val="earlyLogistics"/>
        <filter val="earlyNuclearSystems"/>
        <filter val="earlyPropulsionSystems"/>
        <filter val="earlySatellites"/>
        <filter val="earlySolar"/>
        <filter val="earlyStations"/>
        <filter val="efficientFlightSystems"/>
        <filter val="electrics"/>
        <filter val="electronics"/>
        <filter val="engineering101"/>
        <filter val="enginePlates"/>
        <filter val="enhancedSurvivability"/>
        <filter val="evenHeavierRocketry"/>
        <filter val="exactScience"/>
        <filter val="exoticAlloys"/>
        <filter val="exoticControl"/>
        <filter val="exoticElectricalSystems"/>
        <filter val="exoticFuelStorage"/>
        <filter val="exoticFusionRockets"/>
        <filter val="exoticGriddedThrusters"/>
        <filter val="exoticNuclearPower"/>
        <filter val="exoticNuclearPropulsion"/>
        <filter val="exoticPlasmaPropulsion"/>
        <filter val="exoticPropulsion"/>
        <filter val="exoticPVMaterials"/>
        <filter val="exoticRadiators"/>
        <filter val="exoticReactions"/>
        <filter val="exoticSolarTech"/>
        <filter val="expAircraftEngines"/>
        <filter val="experimentalActuators"/>
        <filter val="experimentalAerodynamics"/>
        <filter val="experimentalAerospaceTech"/>
        <filter val="experimentalControl"/>
        <filter val="experimentalElectricalSystems"/>
        <filter val="experimentalElectrics"/>
        <filter val="experimentalFlightSystems"/>
        <filter val="experimentalHeatManagement"/>
        <filter val="experimentalPropulsion"/>
        <filter val="experimentalRocketry"/>
        <filter val="experimentalScience"/>
        <filter val="expGriddedThrusters"/>
        <filter val="expNuclearPower"/>
        <filter val="expNuclearPropulsion"/>
        <filter val="expPVMaterials"/>
        <filter val="extremeElectricalSystems"/>
        <filter val="extremeFuelStorage"/>
        <filter val="extremeFusionRockets"/>
        <filter val="extremeHighEnergyPhysics"/>
        <filter val="extremeNuclearPropulsion"/>
        <filter val="extremePlasmaPropulsion"/>
        <filter val="extremePVMaterials"/>
        <filter val="extremeRadiators"/>
        <filter val="extremeReactions"/>
        <filter val="fairings"/>
        <filter val="fasterThanLightTech"/>
        <filter val="fieldScience"/>
        <filter val="firstFlight"/>
        <filter val="flexibleFuelSolutions"/>
        <filter val="flightControl"/>
        <filter val="fuelLines"/>
        <filter val="fuelSystems"/>
        <filter val="fusionPower"/>
        <filter val="fusionRockets"/>
        <filter val="gargantuanBoosters"/>
        <filter val="generalConstruction"/>
        <filter val="generalLaunchPad"/>
        <filter val="generalRocketry"/>
        <filter val="giganticRocketry"/>
        <filter val="groundScience"/>
        <filter val="groundVehicles"/>
        <filter val="heatManagementSystems"/>
        <filter val="heatShields"/>
        <filter val="heavierRocketry"/>
        <filter val="heavyAerodynamics"/>
        <filter val="heavyCommandCenters"/>
        <filter val="heavyCommandModules"/>
        <filter val="heavyCommandModulesExtensions"/>
        <filter val="heavyDutyLandingFrames"/>
        <filter val="heavyLanders"/>
        <filter val="heavyLanding"/>
        <filter val="heavyRocketry"/>
        <filter val="highAltitudeFlight"/>
        <filter val="highEnergyScience"/>
        <filter val="highGainCommunications"/>
        <filter val="highPerformanceFlexibleFuelSystems"/>
        <filter val="highPerformanceFuelSystems"/>
        <filter val="highPowerElectricalSystems"/>
        <filter val="highPowerExoticNuclearPropulsion"/>
        <filter val="highTechElectricalSystems"/>
        <filter val="hugeBoosters"/>
        <filter val="hugeFlexibleFuelSystems"/>
        <filter val="hybridAircraftEngines"/>
        <filter val="hydroponics"/>
        <filter val="hypersonicFlight"/>
        <filter val="improvedNuclearPropulsion"/>
        <filter val="improvedSolarTech"/>
        <filter val="insaneNuclearPropulsion"/>
        <filter val="intermediateHeatManagement"/>
        <filter val="ionPropulsion"/>
        <filter val="isru"/>
        <filter val="landing"/>
        <filter val="landingFrames"/>
        <filter val="largeBoosters"/>
        <filter val="largeElectrics"/>
        <filter val="largeFlexibleFuelSystems"/>
        <filter val="largeNuclearPower"/>
        <filter val="largerBoosters"/>
        <filter val="largeUnmanned"/>
        <filter val="largeVolumeContainment"/>
        <filter val="launchPlates"/>
        <filter val="launchStands"/>
        <filter val="lithiumFuelSystems"/>
        <filter val="logistics"/>
        <filter val="longTermHabitation"/>
        <filter val="longTermScienceTech"/>
        <filter val="lowGainCommunications"/>
        <filter val="mechatronics"/>
        <filter val="mediumBoosters"/>
        <filter val="metaMaterials"/>
        <filter val="metascience"/>
        <filter val="microwavePowerTransmission"/>
        <filter val="miniaturization"/>
        <filter val="nobleGasFuelSystems"/>
        <filter val="nonCommercialFlight"/>
        <filter val="noseCones"/>
        <filter val="nuclearFuelSystems"/>
        <filter val="nuclearPower"/>
        <filter val="nuclearPropulsion"/>
        <filter val="offworldManufacturing"/>
        <filter val="omegaSolarTech"/>
        <filter val="orbitalAssembly"/>
        <filter val="orbitalMegastructures"/>
        <filter val="otherParts"/>
        <filter val="parabolicAntennas"/>
        <filter val="plasmaPropulsion"/>
        <filter val="precisionEngineering"/>
        <filter val="precisionPropulsion"/>
        <filter val="pressureFedPropulsion"/>
        <filter val="primitiveConstruction"/>
        <filter val="proceduralWings"/>
        <filter val="propulsionSystems"/>
        <filter val="prototypeBoosters"/>
        <filter val="prototypeFlightControl"/>
        <filter val="prototypeFuelSystems"/>
        <filter val="prototypeRocketry"/>
        <filter val="prototypeSatellites"/>
        <filter val="quantumCommunications"/>
        <filter val="quantumGravity"/>
        <filter val="quantumReactions"/>
        <filter val="quantumSolarTech"/>
        <filter val="recycling"/>
        <filter val="reentryModule"/>
        <filter val="resourceExploitation"/>
        <filter val="saturnLaunchPad"/>
        <filter val="science201"/>
        <filter val="scienceTech"/>
        <filter val="scientificOutposts"/>
        <filter val="serviceModules"/>
        <filter val="shortTermHabitation"/>
        <filter val="shuttleLaunchPad"/>
        <filter val="signalProcessing"/>
        <filter val="simpleCommandModules"/>
        <filter val="simpleCommandModulesExtensions"/>
        <filter val="smallBoosters"/>
        <filter val="solarTech"/>
        <filter val="soyuzLaunchBase"/>
        <filter val="spaceExploration"/>
        <filter val="specializedCommandCenters"/>
        <filter val="specializedCommandModules"/>
        <filter val="specializedConstruction"/>
        <filter val="specializedControl"/>
        <filter val="specializedElectrics"/>
        <filter val="specializedFlightSystems"/>
        <filter val="specializedFuelStorage"/>
        <filter val="specializedFusionRockets"/>
        <filter val="specializedLanders"/>
        <filter val="specializedPlasmaGeneration"/>
        <filter val="specializedPVMaterials"/>
        <filter val="specializedRadiators"/>
        <filter val="specializedScienceTech"/>
        <filter val="stability"/>
        <filter val="storageTech"/>
        <filter val="streamlinedFlight"/>
        <filter val="subsonicFlight"/>
        <filter val="supersonicFlight"/>
        <filter val="survivability"/>
        <filter val="testPilots"/>
        <filter val="tier0"/>
        <filter val="tier0_bottom"/>
        <filter val="tier1"/>
        <filter val="tier1_bottom"/>
        <filter val="tier10"/>
        <filter val="tier10_bottom"/>
        <filter val="tier11"/>
        <filter val="tier11_bottom"/>
        <filter val="tier12"/>
        <filter val="tier12_bottom"/>
        <filter val="tier13"/>
        <filter val="tier13_bottom"/>
        <filter val="tier14"/>
        <filter val="tier14_bottom"/>
        <filter val="tier15"/>
        <filter val="tier15_bottom"/>
        <filter val="tier2"/>
        <filter val="tier2_bottom"/>
        <filter val="tier3"/>
        <filter val="tier3_bottom"/>
        <filter val="tier4"/>
        <filter val="tier4_bottom"/>
        <filter val="tier5"/>
        <filter val="tier5_bottom"/>
        <filter val="tier6"/>
        <filter val="tier6_bottom"/>
        <filter val="tier7"/>
        <filter val="tier7_bottom"/>
        <filter val="tier8"/>
        <filter val="tier8_bottom"/>
        <filter val="tier9"/>
        <filter val="tier9_bottom"/>
        <filter val="tinyBoosters"/>
        <filter val="ultraHighEnergyPhysics"/>
        <filter val="unifiedFieldTheory"/>
        <filter val="unmannedTech"/>
        <filter val="veryHeavyRocketry"/>
        <filter val="xBandCommunications"/>
      </filters>
    </filterColumn>
  </autoFilter>
  <sortState xmlns:xlrd2="http://schemas.microsoft.com/office/spreadsheetml/2017/richdata2" ref="A3:T314">
    <sortCondition ref="B3:B314"/>
    <sortCondition ref="C3:C314"/>
  </sortState>
  <tableColumns count="20">
    <tableColumn id="13" xr3:uid="{D488349F-CA33-4D08-AD4D-CBBB3DDD6D0E}" name="id" dataDxfId="36"/>
    <tableColumn id="2" xr3:uid="{70710B09-E692-4BD4-82C8-37E9E9F7566E}" name="tier" dataDxfId="35">
      <calculatedColumnFormula>VLOOKUP(primary[[#This Row],[id]],TreeDesign!$A$3:$C$500,2,FALSE)</calculatedColumnFormula>
    </tableColumn>
    <tableColumn id="1" xr3:uid="{31C2D982-491C-4BA9-847A-3741F9EB9885}" name="row" dataDxfId="34">
      <calculatedColumnFormula>VLOOKUP(primary[[#This Row],[id]],TreeDesign!$A$3:$C$500,3,FALSE)</calculatedColumnFormula>
    </tableColumn>
    <tableColumn id="4" xr3:uid="{22A16191-BBB7-4515-802B-DE881E59DFE7}" name="title"/>
    <tableColumn id="18" xr3:uid="{68DD27AD-4511-42DD-A5C4-301855910EFB}" name="realTitle"/>
    <tableColumn id="5" xr3:uid="{24F22116-7AEB-4FD2-8B9F-AF64BD36B4E6}" name="description"/>
    <tableColumn id="16" xr3:uid="{00271054-6503-4658-A7F3-33ABCD85B10D}" name="anyToUnlock"/>
    <tableColumn id="6" xr3:uid="{0B2E7CBD-D022-4081-88B7-C223D10C32B6}" name="icon"/>
    <tableColumn id="7" xr3:uid="{7F2AE2AB-698D-44EC-B6A3-9C760141BE65}" name="id_0"/>
    <tableColumn id="8" xr3:uid="{7E4FBBE9-11C3-4B01-8440-02B1E60C32F3}" name="lineFrom_0"/>
    <tableColumn id="9" xr3:uid="{127D330F-B0A0-4CA4-92A1-C7AD6E7CCB41}" name="lineTo_0"/>
    <tableColumn id="10" xr3:uid="{05D2852F-46E7-410A-A2D9-1C8ECD34D5B1}" name="id_1"/>
    <tableColumn id="11" xr3:uid="{959FF1AC-95A6-46FE-86DF-83E539F1AF0A}" name="lineFrom_1"/>
    <tableColumn id="12" xr3:uid="{DB1E9CEB-A07A-4552-A869-9A3D1745063E}" name="lineTo_1"/>
    <tableColumn id="3" xr3:uid="{39505F12-E601-4067-BA36-101372EA33BC}" name="subNode"/>
    <tableColumn id="19" xr3:uid="{B85B9AD3-9E27-4166-9134-DB2D9BE88CE0}" name="costMultiplier"/>
    <tableColumn id="20" xr3:uid="{370BF9B4-1FE1-4B77-88BF-7C9BAE29668F}" name="cost" dataDxfId="33">
      <calculatedColumnFormula>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calculatedColumnFormula>
    </tableColumn>
    <tableColumn id="14" xr3:uid="{53378E67-1405-4966-81A3-C6CF12211FD6}" name="mod"/>
    <tableColumn id="15" xr3:uid="{60A2BFE3-CE12-4199-936D-D9567E1F579E}" name="Code" dataDxfId="32">
      <calculatedColumnFormula>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calculatedColumnFormula>
    </tableColumn>
    <tableColumn id="17" xr3:uid="{9447D2BF-5282-4E96-A1EE-DEEFFE83E4BD}" name="Localization" dataDxfId="31">
      <calculatedColumnFormula>_xlfn.CONCAT(IF(LEFT(primary[[#This Row],[title]],1)&lt;&gt;"#",_xlfn.CONCAT("#LOC_KTT_",primary[[#This Row],[id]],"_Title = ",primary[[#This Row],[title]],"zzz"),""),IF(LEFT(primary[[#This Row],[description]],1)&lt;&gt;"#",_xlfn.CONCAT(CHAR(10),"#LOC_KTT_",primary[[#This Row],[id]],"_Description = ",primary[[#This Row],[description]],"zzz"),""))</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9699C1-40FE-4500-BC99-673E69933281}" name="Tbl_Deprecated" displayName="Tbl_Deprecated" ref="A1:C2" totalsRowShown="0">
  <autoFilter ref="A1:C2" xr:uid="{21AFE7EB-5FE6-4DF5-9C7B-989C121F07E6}"/>
  <tableColumns count="3">
    <tableColumn id="1" xr3:uid="{5E60BAAD-C2A7-42DA-AD57-DE2179A2E66D}" name="Deprecated"/>
    <tableColumn id="2" xr3:uid="{6A26B966-691C-4442-B909-C10BDA3E4DFF}" name="Tier">
      <calculatedColumnFormula>_xlfn.FLOOR.MATH(VLOOKUP(Tbl_Deprecated[[#This Row],[Deprecated]],primary[[id]:[tier]],2,FALSE),1)</calculatedColumnFormula>
    </tableColumn>
    <tableColumn id="4" xr3:uid="{E420FC5B-8337-497E-AF77-255867CD44B0}" name="Titl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C2F28A-BD5E-4098-8350-88234E88B85D}" name="Tbl_Actuators" displayName="Tbl_Actuators" ref="A5:C15" totalsRowShown="0">
  <autoFilter ref="A5:C15" xr:uid="{E69F258C-4FBA-44D3-A2E3-F6DC3979C124}"/>
  <tableColumns count="3">
    <tableColumn id="1" xr3:uid="{4E5D4CAE-B781-44A6-BF91-4DCBB543955B}" name="Actuators"/>
    <tableColumn id="2" xr3:uid="{580E6ECF-670A-40DE-9F9C-5471E1F6DF7F}" name="Tier">
      <calculatedColumnFormula>VLOOKUP(Tbl_Actuators[[#This Row],[Actuators]],primary[[id]:[tier]],2,FALSE)</calculatedColumnFormula>
    </tableColumn>
    <tableColumn id="6" xr3:uid="{A05B2ADD-5BC0-41CF-8BBE-06C61ADD0E1D}" name="Titl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19D16E6-6F49-4C57-9D60-65CF70708835}" name="Tbl_CockpitsCommercial" displayName="Tbl_CockpitsCommercial" ref="A18:C28" totalsRowShown="0">
  <autoFilter ref="A18:C28" xr:uid="{66C882D8-4541-4792-9848-A75DCE35CE34}"/>
  <tableColumns count="3">
    <tableColumn id="1" xr3:uid="{A6951043-8526-4AE7-B62E-96950E8412C2}" name="CockpitsCommercial"/>
    <tableColumn id="2" xr3:uid="{6D7CCAB7-26A0-4FEB-B13B-7D2D1F1B3B3D}" name="Tier">
      <calculatedColumnFormula>VLOOKUP(Tbl_CockpitsCommercial[[#This Row],[CockpitsCommercial]],primary[[id]:[tier]],2,FALSE)</calculatedColumnFormula>
    </tableColumn>
    <tableColumn id="4" xr3:uid="{B3C8A45C-0987-467C-A3AB-18D5C3C840B6}" name="Titl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4F7FFEA-0FC3-46EA-B466-52045B2EBDD9}" name="Tbl_CockpitsNonCommercial" displayName="Tbl_CockpitsNonCommercial" ref="A31:C42" totalsRowShown="0">
  <autoFilter ref="A31:C42" xr:uid="{CB1EB425-F9F3-4822-B887-3C0A6D406D91}"/>
  <tableColumns count="3">
    <tableColumn id="1" xr3:uid="{DF21F887-A804-4951-BEF0-A0E326D24AFA}" name="CockpitsNonCommercial"/>
    <tableColumn id="2" xr3:uid="{0116E4C1-DCAA-43D4-9519-EE280CA73CDC}" name="Tier">
      <calculatedColumnFormula>VLOOKUP(Tbl_CockpitsNonCommercial[[#This Row],[CockpitsNonCommercial]],primary[[id]:[tier]],2,FALSE)</calculatedColumnFormula>
    </tableColumn>
    <tableColumn id="3" xr3:uid="{D29FCEDB-0860-4841-AC1E-358D18724B96}" name="Titl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0D1932B-B5D9-4472-8B10-6E7D8DA69B95}" name="Tbl_PropulsionTurboJet" displayName="Tbl_PropulsionTurboJet" ref="A45:E56" totalsRowShown="0">
  <autoFilter ref="A45:E56" xr:uid="{DB573281-EAF0-4B51-BA12-0F550547B999}"/>
  <tableColumns count="5">
    <tableColumn id="1" xr3:uid="{91F2E82C-B350-4285-BD16-E2BFAA9AFF9F}" name="PropulsionTurboJet"/>
    <tableColumn id="2" xr3:uid="{F51C9869-402F-4375-B6F0-4417C18FE722}" name="Tier" dataDxfId="30">
      <calculatedColumnFormula>VLOOKUP(Tbl_PropulsionTurboJet[[#This Row],[PropulsionTurboJet]],primary[[id]:[tier]],2,FALSE)</calculatedColumnFormula>
    </tableColumn>
    <tableColumn id="3" xr3:uid="{56B978D3-6E0F-4F39-B2AB-8C52666CC090}" name="Title"/>
    <tableColumn id="4" xr3:uid="{5201AFF1-178E-40BC-816A-B3E83FE8C99F}" name="LiquidFuel"/>
    <tableColumn id="5" xr3:uid="{492C2CF1-7F87-417F-AD6C-688ECC3D5F06}" name="Cryo"/>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9755A48-0E99-4C88-B089-7C81D678D529}" name="Tbl_PropulsionTurboFan" displayName="Tbl_PropulsionTurboFan" ref="A59:E69" totalsRowShown="0">
  <autoFilter ref="A59:E69" xr:uid="{F32C60DB-B0C0-4B29-A798-0714D9BCF895}"/>
  <tableColumns count="5">
    <tableColumn id="1" xr3:uid="{683789A0-5A48-49D7-9FBF-B14E75797DD9}" name="PropulsionTurboFan"/>
    <tableColumn id="2" xr3:uid="{7AFE9EA7-534E-4648-AFD8-2A0D4723FFED}" name="Tier">
      <calculatedColumnFormula>VLOOKUP(Tbl_PropulsionTurboFan[[#This Row],[PropulsionTurboFan]],primary[[id]:[tier]],2,FALSE)</calculatedColumnFormula>
    </tableColumn>
    <tableColumn id="3" xr3:uid="{5D4D0BC3-D9F8-47A5-BB95-4408DCA0D441}" name="Title"/>
    <tableColumn id="4" xr3:uid="{A8063CAB-BDE3-47F1-A6E2-24214E994A9B}" name="LiquidFuel"/>
    <tableColumn id="5" xr3:uid="{5749C214-855F-435A-86E7-462CB94498E1}" name="Cryo"/>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3A96B69-0ED1-453A-A497-882BE2FF235D}" name="Tbl_AirIntakes" displayName="Tbl_AirIntakes" ref="A99:C110" totalsRowShown="0">
  <autoFilter ref="A99:C110" xr:uid="{0287EBEA-9F8D-46F6-8843-6661842658C2}"/>
  <tableColumns count="3">
    <tableColumn id="1" xr3:uid="{073D94D9-2FBE-4402-879D-0A7DAF87934E}" name="AirIntakes"/>
    <tableColumn id="2" xr3:uid="{34EE3384-4ABA-44FF-9304-1F74D9CEEF06}" name="Tier">
      <calculatedColumnFormula>VLOOKUP(Tbl_AirIntakes[[#This Row],[AirIntakes]],primary[[id]:[tier]],2,FALSE)</calculatedColumnFormula>
    </tableColumn>
    <tableColumn id="3" xr3:uid="{0EE89502-2D76-4FD6-AF30-1680273D46D5}" name="Title"/>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1220374-6D94-4170-949B-A5A8000A627F}" name="Tbl_StructuralPlaneParts" displayName="Tbl_StructuralPlaneParts" ref="A113:C124" totalsRowShown="0">
  <autoFilter ref="A113:C124" xr:uid="{0506E39B-6A35-4B44-9C5B-F8DEC1F311CF}"/>
  <tableColumns count="3">
    <tableColumn id="1" xr3:uid="{C5F8A3AE-A5B8-44BD-9674-5F8F517ED9AD}" name="StructuralPlaneParts"/>
    <tableColumn id="2" xr3:uid="{B1E38BB5-A17C-49E0-ACEF-14A38B9F6F78}" name="Tier">
      <calculatedColumnFormula>VLOOKUP(Tbl_StructuralPlaneParts[[#This Row],[StructuralPlaneParts]],primary[[id]:[tier]],2,FALSE)</calculatedColumnFormula>
    </tableColumn>
    <tableColumn id="3" xr3:uid="{BDA98261-5A60-4541-98BB-7AD540819481}" name="Titl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578473C-4D7A-4022-8260-28110B58F66B}" name="Tbl_CommandModules" displayName="Tbl_CommandModules" ref="A127:C134" totalsRowShown="0">
  <autoFilter ref="A127:C134" xr:uid="{F031AC33-5809-48A4-A603-E5B7A0E8FF7D}"/>
  <tableColumns count="3">
    <tableColumn id="1" xr3:uid="{8DEBDBC6-8356-42E5-AE13-50EBB22714EA}" name="CommandModules"/>
    <tableColumn id="2" xr3:uid="{1E0220A7-A63A-4582-8AF5-FC2D69F0ACC9}" name="Tier">
      <calculatedColumnFormula>VLOOKUP(Tbl_CommandModules[[#This Row],[CommandModules]],primary[[id]:[tier]],2,FALSE)</calculatedColumnFormula>
    </tableColumn>
    <tableColumn id="3" xr3:uid="{74EB29D2-B47C-4834-A08B-AB14D9466188}" name="Title"/>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9D9E885-0E33-4C3A-B004-E25799EDDA08}" name="Tbl_Landers" displayName="Tbl_Landers" ref="A137:C142" totalsRowShown="0">
  <autoFilter ref="A137:C142" xr:uid="{64C1AE72-F420-4C1A-9020-6A1C826E69CA}"/>
  <tableColumns count="3">
    <tableColumn id="1" xr3:uid="{F1C669F8-388C-4329-B669-CBED6CE65FA4}" name="Landers"/>
    <tableColumn id="2" xr3:uid="{AE5AE8C7-9D8C-4203-9231-D0C00B7107D3}" name="Tier">
      <calculatedColumnFormula>_xlfn.FLOOR.MATH(VLOOKUP(Tbl_Landers[[#This Row],[Landers]],primary[[id]:[tier]],2,FALSE),1)</calculatedColumnFormula>
    </tableColumn>
    <tableColumn id="3" xr3:uid="{F031E687-6DA7-4506-AEE2-7F0EFFDFE667}" name="Title"/>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D5D080D-228F-422C-B635-97B83EEA0778}" name="Tbl_ReEntryModules" displayName="Tbl_ReEntryModules" ref="A145:C148" totalsRowShown="0">
  <autoFilter ref="A145:C148" xr:uid="{C4B27681-0E59-4762-BA12-D5B1425F1A74}"/>
  <tableColumns count="3">
    <tableColumn id="1" xr3:uid="{74FC744A-E9DF-4D65-8C84-38B704807C15}" name="ReEntryModules"/>
    <tableColumn id="2" xr3:uid="{66E2AB04-1DBD-454C-91C1-3ED0481A2AC6}" name="Tier">
      <calculatedColumnFormula>_xlfn.FLOOR.MATH(VLOOKUP(Tbl_ReEntryModules[[#This Row],[ReEntryModules]],primary[[id]:[tier]],2,FALSE),1)</calculatedColumnFormula>
    </tableColumn>
    <tableColumn id="3" xr3:uid="{73549E48-56D8-4928-A8E7-49372658033F}" name="Title"/>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F421084-BF32-4339-A224-34BF5C203CA7}" name="Tbl_StructuralAdapters" displayName="Tbl_StructuralAdapters" ref="A151:C163" totalsRowShown="0">
  <autoFilter ref="A151:C163" xr:uid="{7E470D3B-01D5-4321-A8EA-AC8F4E93D8EE}"/>
  <tableColumns count="3">
    <tableColumn id="1" xr3:uid="{BC4566B4-0E6B-426D-9B1E-E7857E87BEE7}" name="StructuralAdapters"/>
    <tableColumn id="2" xr3:uid="{22D75C31-0308-473B-B306-BE0880029C99}" name="Tier">
      <calculatedColumnFormula>_xlfn.FLOOR.MATH(VLOOKUP(Tbl_StructuralAdapters[[#This Row],[StructuralAdapters]],primary[[id]:[tier]],2,FALSE),1)</calculatedColumnFormula>
    </tableColumn>
    <tableColumn id="3" xr3:uid="{C858273B-7C18-4116-BF58-F08B5217C66C}" name="Title"/>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E418C640-C408-4074-9C24-DE1B02EEC46D}" name="Tbl_Fairings" displayName="Tbl_Fairings" ref="A166:C178" totalsRowShown="0">
  <autoFilter ref="A166:C178" xr:uid="{4255DCBD-36DE-4651-A37B-7E44C8995C49}"/>
  <tableColumns count="3">
    <tableColumn id="1" xr3:uid="{19412545-D363-4F03-829C-041E34CA0A2A}" name="Fairings"/>
    <tableColumn id="2" xr3:uid="{493ABF2A-A1E4-485F-8C0E-81AEA39BC5CD}" name="Tier">
      <calculatedColumnFormula>_xlfn.FLOOR.MATH(VLOOKUP(Tbl_Fairings[[#This Row],[Fairings]],primary[[id]:[tier]],2,FALSE),1)</calculatedColumnFormula>
    </tableColumn>
    <tableColumn id="3" xr3:uid="{D6F1200F-1C3C-4AB9-8BDA-7117B516ABA1}" name="Title"/>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6A3A35D-30FA-4CF4-B167-029253028C67}" name="Tbl_NoseCones" displayName="Tbl_NoseCones" ref="A181:C193" totalsRowShown="0">
  <autoFilter ref="A181:C193" xr:uid="{708559F0-A53C-4E8F-ABC2-C28F292C1BE8}"/>
  <tableColumns count="3">
    <tableColumn id="1" xr3:uid="{A4AB9598-1973-4813-8BF5-AE8CA7E131B4}" name="NoseCones"/>
    <tableColumn id="2" xr3:uid="{4EC02055-571D-4950-AB6B-B9D7C50D11BC}" name="Tier">
      <calculatedColumnFormula>_xlfn.FLOOR.MATH(VLOOKUP(Tbl_NoseCones[[#This Row],[NoseCones]],primary[[id]:[tier]],2,FALSE),1)</calculatedColumnFormula>
    </tableColumn>
    <tableColumn id="3" xr3:uid="{9074C57C-1440-4952-B757-A36DA0E6AF00}" name="Title"/>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A04C4BE-CA34-4D92-BA5F-9D5FD14ECEFB}" name="Tbl_StructuralStationRocketParts" displayName="Tbl_StructuralStationRocketParts" ref="A196:C208" totalsRowShown="0">
  <autoFilter ref="A196:C208" xr:uid="{B66CCB31-B71C-4DB6-9657-BCCEAEB9BBB9}"/>
  <tableColumns count="3">
    <tableColumn id="1" xr3:uid="{84F2A06B-EE06-4781-A6E4-6E2B2E0BAF1A}" name="StructuralStationRocketParts"/>
    <tableColumn id="2" xr3:uid="{2D0709BD-CF70-487E-94E8-F15832AFC7B7}" name="Tier">
      <calculatedColumnFormula>_xlfn.FLOOR.MATH(VLOOKUP(Tbl_StructuralStationRocketParts[[#This Row],[StructuralStationRocketParts]],primary[[id]:[tier]],2,FALSE),1)</calculatedColumnFormula>
    </tableColumn>
    <tableColumn id="3" xr3:uid="{06AD88E9-6FBA-4C33-AAC7-AD8280DE01BA}" name="Title"/>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65DF1DCF-B8AC-40E1-9CD6-DDE13AB77A05}" name="Tbl_DecouplersSeparators" displayName="Tbl_DecouplersSeparators" ref="A211:C223" totalsRowShown="0">
  <autoFilter ref="A211:C223" xr:uid="{DBD27F9E-B935-48F9-82F4-0327391DBD9D}"/>
  <tableColumns count="3">
    <tableColumn id="1" xr3:uid="{A9DC6A12-EE2D-4F68-ABA3-F86F0818EE81}" name="DecouplersSeparators"/>
    <tableColumn id="2" xr3:uid="{3D98865E-AE58-4468-AD6B-D8684E1A3C16}" name="Tier">
      <calculatedColumnFormula>VLOOKUP(Tbl_DecouplersSeparators[[#This Row],[DecouplersSeparators]],primary[[id]:[tier]],2,FALSE)</calculatedColumnFormula>
    </tableColumn>
    <tableColumn id="3" xr3:uid="{A034C764-D828-413D-AEBA-A7EACC3754B2}" name="Title"/>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D9111D4D-1FE3-4A39-921C-9EC260CFB9E0}" name="Tbl_DockingPorts" displayName="Tbl_DockingPorts" ref="A226:C238" totalsRowShown="0">
  <autoFilter ref="A226:C238" xr:uid="{F30CE805-78A6-478D-A73E-A5147C27BB50}"/>
  <tableColumns count="3">
    <tableColumn id="1" xr3:uid="{DA2001C9-6E76-456E-980C-034B1729586B}" name="DockingPorts"/>
    <tableColumn id="2" xr3:uid="{654AB861-1717-4850-8AAC-4FAE22821D84}" name="Tier">
      <calculatedColumnFormula>VLOOKUP(Tbl_DockingPorts[[#This Row],[DockingPorts]],primary[[id]:[tier]],2,FALSE)</calculatedColumnFormula>
    </tableColumn>
    <tableColumn id="3" xr3:uid="{767E13FC-468B-4D1E-B99B-FF4097D81240}" name="Titl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F32EDE4-7980-4E63-B557-67D8027DE81C}" name="Tbl_EnginePlates" displayName="Tbl_EnginePlates" ref="A241:C253" totalsRowShown="0">
  <autoFilter ref="A241:C253" xr:uid="{8E67D03B-6A96-4642-8354-3307A904FE7A}"/>
  <tableColumns count="3">
    <tableColumn id="1" xr3:uid="{F5D9AA2F-EA6A-486E-AF88-333B49F2F07B}" name="EnginePlates"/>
    <tableColumn id="2" xr3:uid="{8BBF4B34-4300-45B6-8905-518A84638061}" name="Tier">
      <calculatedColumnFormula>VLOOKUP(Tbl_EnginePlates[[#This Row],[EnginePlates]],primary[[id]:[tier]],2,FALSE)</calculatedColumnFormula>
    </tableColumn>
    <tableColumn id="3" xr3:uid="{FF30B2C6-76D1-4BD0-9711-B17364773D25}" name="Title"/>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65A1FBDC-B47E-4C64-AAC2-88307E77C30D}" name="Tbl_SolarPanels" displayName="Tbl_SolarPanels" ref="A256:C269" totalsRowShown="0">
  <autoFilter ref="A256:C269" xr:uid="{98B28DCB-0865-4120-AB93-A4E461F5C294}"/>
  <tableColumns count="3">
    <tableColumn id="1" xr3:uid="{917D376A-45EA-436B-BA7A-C107A94578BD}" name="SolarPanels"/>
    <tableColumn id="2" xr3:uid="{95890FEF-BB54-474A-9546-28A8B4A75B39}" name="Tier">
      <calculatedColumnFormula>VLOOKUP(Tbl_SolarPanels[[#This Row],[SolarPanels]],primary[[id]:[tier]],2,FALSE)</calculatedColumnFormula>
    </tableColumn>
    <tableColumn id="3" xr3:uid="{795CDDAE-3669-4CB9-9A9B-0385F3507AE2}" name="Title"/>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48F829D2-EA68-47AD-8B46-B745E1F71E79}" name="Tbl_BatteriesFuelCells" displayName="Tbl_BatteriesFuelCells" ref="A272:C287" totalsRowShown="0">
  <autoFilter ref="A272:C287" xr:uid="{13C8D369-6CCD-410F-A5D8-3E33D8D9CD62}"/>
  <tableColumns count="3">
    <tableColumn id="1" xr3:uid="{974B23ED-E7ED-47E2-B8EC-85116A752F34}" name="BatteriesFuelCells"/>
    <tableColumn id="2" xr3:uid="{9048139B-3E10-45A7-BABB-EA894BE78A34}" name="Tier">
      <calculatedColumnFormula>VLOOKUP(Tbl_BatteriesFuelCells[[#This Row],[BatteriesFuelCells]],primary[[id]:[tier]],2,FALSE)</calculatedColumnFormula>
    </tableColumn>
    <tableColumn id="3" xr3:uid="{B1ADEBEE-D5BD-43D0-BFA4-E0C876F36EC4}" name="Titl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A15AFE7F-40C4-4EFB-A569-C8DD3271512D}" name="Tbl_SolarBeamed" displayName="Tbl_SolarBeamed" ref="A290:D295" totalsRowShown="0">
  <autoFilter ref="A290:D295" xr:uid="{92956E12-CE3B-4008-A0B5-667DFEDE4B31}"/>
  <tableColumns count="4">
    <tableColumn id="1" xr3:uid="{323D5586-0413-4C27-BC3B-D236D599A97A}" name="SolarBeamed"/>
    <tableColumn id="2" xr3:uid="{CB0D02B2-A357-4BE7-A7EA-84642340245A}" name="Tier">
      <calculatedColumnFormula>VLOOKUP(Tbl_SolarBeamed[[#This Row],[SolarBeamed]],primary[[id]:[tier]],2,FALSE)</calculatedColumnFormula>
    </tableColumn>
    <tableColumn id="3" xr3:uid="{5E3116F4-D5BD-4B7F-9660-6DADD08448A7}" name="Title"/>
    <tableColumn id="4" xr3:uid="{469BE02E-4FC5-4167-A315-AAD22354035A}" name="Other"/>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99519A0-863C-4003-8DAD-9B96B7693914}" name="Tbl_RocketryPumpFed" displayName="Tbl_RocketryPumpFed" ref="A298:E310" totalsRowShown="0">
  <autoFilter ref="A298:E310" xr:uid="{32C89C52-BAC2-412F-9180-6CDC6B75E5A4}"/>
  <tableColumns count="5">
    <tableColumn id="1" xr3:uid="{21D5AB53-BE19-4CA7-A595-0EB1DD7B63C2}" name="RocketryPumpFed"/>
    <tableColumn id="2" xr3:uid="{6E2DBCF2-75FC-4020-AC21-F6A43553B95D}" name="Tier">
      <calculatedColumnFormula>VLOOKUP(Tbl_RocketryPumpFed[[#This Row],[RocketryPumpFed]],primary[[id]:[tier]],2,FALSE)</calculatedColumnFormula>
    </tableColumn>
    <tableColumn id="3" xr3:uid="{49E2719D-37FC-4613-AB32-067372144E66}" name="Title"/>
    <tableColumn id="4" xr3:uid="{F04D118F-560F-44F6-9915-9C1A130BDBC0}" name="LiquidFuel"/>
    <tableColumn id="5" xr3:uid="{8D93C4AB-303E-42E2-9210-CE73CB11D482}" name="Cryo"/>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6FC57AC-5B68-4242-A493-30F82EDE8780}" name="Tbl_RocketryAdvancedPumpFed" displayName="Tbl_RocketryAdvancedPumpFed" ref="A313:E325" totalsRowShown="0">
  <autoFilter ref="A313:E325" xr:uid="{A8727B56-9F99-4CAB-96C8-9F17DF71701A}"/>
  <tableColumns count="5">
    <tableColumn id="1" xr3:uid="{CD552A3D-A2E6-4B89-866F-EA1DCE93B1D3}" name="RocketryAdvancedPumpFed"/>
    <tableColumn id="2" xr3:uid="{6CCDFDDD-22D8-4725-BCE5-BF720C49B081}" name="Tier">
      <calculatedColumnFormula>VLOOKUP(Tbl_RocketryAdvancedPumpFed[[#This Row],[RocketryAdvancedPumpFed]],primary[[id]:[tier]],2,FALSE)</calculatedColumnFormula>
    </tableColumn>
    <tableColumn id="3" xr3:uid="{A4BA7744-63A5-402A-A345-4688CFAC420B}" name="Title"/>
    <tableColumn id="4" xr3:uid="{8E11A93F-1756-4248-949E-125442A97275}" name="LiquidFuel"/>
    <tableColumn id="5" xr3:uid="{CA5C97DF-2F5F-43DD-93DE-05AFA6B60106}" name="Cryo"/>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2995EAA-7EB7-43A4-9440-B890AE0046FC}" name="Tbl_RocketryPressureFed" displayName="Tbl_RocketryPressureFed" ref="A328:E340" totalsRowShown="0">
  <autoFilter ref="A328:E340" xr:uid="{CCB57685-EBC5-4172-A3DB-A83B07007917}"/>
  <tableColumns count="5">
    <tableColumn id="1" xr3:uid="{03EF9F7C-6E8C-4912-A645-CCE4F6E12066}" name="RocketryPressureFed"/>
    <tableColumn id="2" xr3:uid="{1BE757C0-6A8F-4C8E-A010-973BD73B09DA}" name="Tier">
      <calculatedColumnFormula>VLOOKUP(Tbl_RocketryPressureFed[[#This Row],[RocketryPressureFed]],primary[[id]:[tier]],2,FALSE)</calculatedColumnFormula>
    </tableColumn>
    <tableColumn id="3" xr3:uid="{E5381959-02D2-4B4A-91B5-A020EFB2FEF3}" name="Title"/>
    <tableColumn id="4" xr3:uid="{03F629E9-9399-4376-B965-A8A4A32F5B5B}" name="LiquidFuel"/>
    <tableColumn id="5" xr3:uid="{417DF617-B5D9-4924-93FB-F332ECC55963}" name="Cryo"/>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6332B7E-BAB3-4DFE-B681-4CB3FF36D19E}" name="Tbl_PropulsionIon" displayName="Tbl_PropulsionIon" ref="A347:D355" totalsRowShown="0">
  <autoFilter ref="A347:D355" xr:uid="{3FCF294C-25A9-414E-AEA1-078C75C4F3BD}"/>
  <tableColumns count="4">
    <tableColumn id="1" xr3:uid="{A08191B0-F8FA-4B71-BA89-A47FCD703BC2}" name="PropulsionIon"/>
    <tableColumn id="2" xr3:uid="{B0B2B1CD-FA0B-47A5-A440-1FD6C987F526}" name="Tier">
      <calculatedColumnFormula>_xlfn.FLOOR.MATH(VLOOKUP(Tbl_PropulsionIon[[#This Row],[PropulsionIon]],primary[[id]:[tier]],2,FALSE),1)</calculatedColumnFormula>
    </tableColumn>
    <tableColumn id="3" xr3:uid="{3A573E43-D492-4C73-855B-81437EDE8E0B}" name="Title"/>
    <tableColumn id="4" xr3:uid="{37879074-39B5-4F27-AC66-9A33E2C65126}" name="Other"/>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BA4EBD4-394C-42EB-9E97-7E013ED7E1FA}" name="Tbl_PropulsionPlasma" displayName="Tbl_PropulsionPlasma" ref="A358:D363" totalsRowShown="0">
  <autoFilter ref="A358:D363" xr:uid="{B233E915-1DEA-44DE-8A40-CC9A749B093B}"/>
  <tableColumns count="4">
    <tableColumn id="1" xr3:uid="{19902DF4-938F-4945-9030-BF230DDDC013}" name="PropulsionPlasma"/>
    <tableColumn id="2" xr3:uid="{0BAC9A0F-D16F-453F-9C52-84CB1FDB7D65}" name="Tier">
      <calculatedColumnFormula>_xlfn.FLOOR.MATH(VLOOKUP(Tbl_PropulsionPlasma[[#This Row],[PropulsionPlasma]],primary[[id]:[tier]],2,FALSE),1)</calculatedColumnFormula>
    </tableColumn>
    <tableColumn id="3" xr3:uid="{3CA4D576-FDCA-47D4-976D-1A94788E0EC2}" name="Title"/>
    <tableColumn id="4" xr3:uid="{55AE05B9-2987-4E97-B8A5-57AFEB91A854}" name="Other"/>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B7A57A7-7213-414D-A671-D4E32353249B}" name="Tbl_SolidRocketBoosters" displayName="Tbl_SolidRocketBoosters" ref="A366:D376" totalsRowShown="0">
  <autoFilter ref="A366:D376" xr:uid="{2C52121E-5C20-4CD7-B4B3-5F5520B55742}"/>
  <tableColumns count="4">
    <tableColumn id="1" xr3:uid="{2F8966E2-DB85-42BD-9EE3-84F58F5DF717}" name="SolidRocketBoosters"/>
    <tableColumn id="2" xr3:uid="{4C421674-79A0-4D74-A1AA-B911E6B4168D}" name="Tier">
      <calculatedColumnFormula>_xlfn.FLOOR.MATH(VLOOKUP(Tbl_SolidRocketBoosters[[#This Row],[SolidRocketBoosters]],primary[[id]:[tier]],2,FALSE),1)</calculatedColumnFormula>
    </tableColumn>
    <tableColumn id="3" xr3:uid="{836E661B-A8F0-464F-9ECD-190F912C0D31}" name="Title"/>
    <tableColumn id="4" xr3:uid="{2AEBCF18-C817-4476-A657-2BAF0DB677F2}" name="Other"/>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E93684A-E5E8-4334-8C3C-5F9AB9B9C4E6}" name="Tbl_PropulsionNuclear" displayName="Tbl_PropulsionNuclear" ref="A379:E388" totalsRowShown="0">
  <autoFilter ref="A379:E388" xr:uid="{3B260F8B-FFF6-44A8-A69E-317A7C4D4E27}"/>
  <tableColumns count="5">
    <tableColumn id="1" xr3:uid="{02ACD6B3-08A7-4255-A715-AB634A15A1C0}" name="PropulsionNuclear"/>
    <tableColumn id="2" xr3:uid="{2B3DC55D-7E4B-4084-8B36-10E3BF4A34A3}" name="Tier">
      <calculatedColumnFormula>_xlfn.FLOOR.MATH(VLOOKUP(Tbl_PropulsionNuclear[[#This Row],[PropulsionNuclear]],primary[[id]:[tier]],2,FALSE),1)</calculatedColumnFormula>
    </tableColumn>
    <tableColumn id="3" xr3:uid="{5C5E1D76-2E3A-4642-B4AE-C632B3C0FD5D}" name="Title"/>
    <tableColumn id="4" xr3:uid="{B289EB01-E9B0-414C-B33F-9FE8701F8AFC}" name="Other"/>
    <tableColumn id="5" xr3:uid="{0364A4A3-FC01-4FC9-8777-A1F34E76CE5B}" name="Other2"/>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9AE4C5C-637D-4FCC-BEA0-C43B72E4C9E3}" name="Tbl_PropulsionFusion" displayName="Tbl_PropulsionFusion" ref="A391:E396" totalsRowShown="0">
  <autoFilter ref="A391:E396" xr:uid="{97E3D476-9E57-4B70-8CF4-28CFBABFC35B}"/>
  <tableColumns count="5">
    <tableColumn id="1" xr3:uid="{03287AC7-523F-4C91-8252-4A1C455DECC3}" name="PropulsionFusion"/>
    <tableColumn id="2" xr3:uid="{21C6BC7F-47F2-4F0A-B04A-BF643FEB2DF1}" name="Tier">
      <calculatedColumnFormula>_xlfn.FLOOR.MATH(VLOOKUP(Tbl_PropulsionFusion[[#This Row],[PropulsionFusion]],primary[[id]:[tier]],2,FALSE),1)</calculatedColumnFormula>
    </tableColumn>
    <tableColumn id="3" xr3:uid="{65799FD8-E4A5-4ACA-B742-FC87A730D642}" name="Title"/>
    <tableColumn id="4" xr3:uid="{689BFFCD-B3A0-4558-B493-ACC2C47BAEC8}" name="Other"/>
    <tableColumn id="5" xr3:uid="{B90F6340-A2E1-4BFA-ACBB-20588E09DBA9}" name="Other2"/>
  </tableColumns>
  <tableStyleInfo name="TableStyleMedium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9F34B155-E6C9-45ED-B2EC-5585266DBF8D}" name="Tbl_NuclearPower" displayName="Tbl_NuclearPower" ref="A399:C408" totalsRowShown="0">
  <autoFilter ref="A399:C408" xr:uid="{04B1E053-FD64-41E9-97B2-4363694EA7B8}"/>
  <tableColumns count="3">
    <tableColumn id="1" xr3:uid="{387BA483-1ACF-4DCE-9FD6-A7E228850C7D}" name="NuclearPower"/>
    <tableColumn id="2" xr3:uid="{E2DA5E97-F693-4AFD-9401-24BC9A3938A5}" name="Tier">
      <calculatedColumnFormula>_xlfn.FLOOR.MATH(VLOOKUP(Tbl_NuclearPower[[#This Row],[NuclearPower]],primary[[id]:[tier]],2,FALSE),1)</calculatedColumnFormula>
    </tableColumn>
    <tableColumn id="3" xr3:uid="{BA0FF1BF-BEAD-48DC-AE23-0B4A0D9DC0D1}" name="Title"/>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CFA92C16-E685-4DAA-A630-8046644E0669}" name="Tbl_FusionPower" displayName="Tbl_FusionPower" ref="A411:C415" totalsRowShown="0">
  <autoFilter ref="A411:C415" xr:uid="{B43D14C7-528A-4E03-BC54-DE3A1F9EE43B}"/>
  <tableColumns count="3">
    <tableColumn id="1" xr3:uid="{3CCBEC8B-E577-4AA3-8D8C-AFFAA07A8FB4}" name="FusionPower"/>
    <tableColumn id="2" xr3:uid="{E2555353-87B6-4809-B6FF-04B02633275F}" name="Tier">
      <calculatedColumnFormula>_xlfn.FLOOR.MATH(VLOOKUP(Tbl_FusionPower[[#This Row],[FusionPower]],primary[[id]:[tier]],2,FALSE),1)</calculatedColumnFormula>
    </tableColumn>
    <tableColumn id="3" xr3:uid="{6EF71303-2987-48DE-89AB-3DC7827AAF4A}" name="Title"/>
  </tableColumns>
  <tableStyleInfo name="TableStyleMedium2"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C9CA3550-2D13-43CF-8212-D174EF42F06A}" name="Tbl_FuelTankStandard" displayName="Tbl_FuelTankStandard" ref="A418:C430" totalsRowShown="0">
  <autoFilter ref="A418:C430" xr:uid="{4F30D28D-FC52-4326-8500-B1B065560670}"/>
  <tableColumns count="3">
    <tableColumn id="1" xr3:uid="{E2FDD65C-6688-4A35-B824-E01760453392}" name="FuelTankStandard"/>
    <tableColumn id="2" xr3:uid="{AFFBBC2F-018B-43E0-818B-94675C9CF07B}" name="Tier">
      <calculatedColumnFormula>_xlfn.FLOOR.MATH(VLOOKUP(Tbl_FuelTankStandard[[#This Row],[FuelTankStandard]],primary[[id]:[tier]],2,FALSE),1)</calculatedColumnFormula>
    </tableColumn>
    <tableColumn id="3" xr3:uid="{93EBE09E-CA26-4894-A97B-5EBAFD6E749F}" name="Title"/>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13EA1F12-BB23-4A88-8A9D-4FD4147ED893}" name="Tbl_FuelTankBalloon" displayName="Tbl_FuelTankBalloon" ref="A433:C441" totalsRowShown="0">
  <autoFilter ref="A433:C441" xr:uid="{88DA4C8F-83BE-4CF4-9DBB-2F6DC0AF3D28}"/>
  <tableColumns count="3">
    <tableColumn id="1" xr3:uid="{A464DCA7-6504-4B32-89E5-954E9F50E228}" name="FuelTankBalloon"/>
    <tableColumn id="2" xr3:uid="{065DC590-C8AF-49A9-8049-60226B2E2E91}" name="Tier">
      <calculatedColumnFormula>_xlfn.FLOOR.MATH(VLOOKUP(Tbl_FuelTankBalloon[[#This Row],[FuelTankBalloon]],primary[[id]:[tier]],2,FALSE),1)</calculatedColumnFormula>
    </tableColumn>
    <tableColumn id="3" xr3:uid="{83EC9B52-CDE1-4BFC-95CD-16DF67D93C19}" name="Title"/>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1EA100C3-DE3C-4D04-B1D7-628B803F7D8B}" name="Tbl_FuelTankNobleGas" displayName="Tbl_FuelTankNobleGas" ref="A444:C446" totalsRowShown="0">
  <autoFilter ref="A444:C446" xr:uid="{BE63FDBA-7809-4A3F-856E-BE21A4D65C53}"/>
  <tableColumns count="3">
    <tableColumn id="1" xr3:uid="{1AA58F9D-474D-4D06-B290-F103E39E07FB}" name="FuelTankNobleGas"/>
    <tableColumn id="2" xr3:uid="{397A1AC7-B98E-4DD2-8EF2-F7BE8249B477}" name="Tier">
      <calculatedColumnFormula>_xlfn.FLOOR.MATH(VLOOKUP(Tbl_FuelTankNobleGas[[#This Row],[FuelTankNobleGas]],primary[[id]:[tier]],2,FALSE),1)</calculatedColumnFormula>
    </tableColumn>
    <tableColumn id="3" xr3:uid="{21246B3B-DCBF-4410-B735-3E18881C32BB}" name="Title"/>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3C0EF93-E728-486C-9C63-328CDD628079}" name="Tbl_FuelTankNuclear" displayName="Tbl_FuelTankNuclear" ref="A449:C450" totalsRowShown="0">
  <autoFilter ref="A449:C450" xr:uid="{E20C9115-A870-4D6F-BC81-0CF9AC3CB17A}"/>
  <tableColumns count="3">
    <tableColumn id="1" xr3:uid="{3CD672C7-20A7-4EE5-A433-1FBFE0E77F12}" name="FuelTankNuclear"/>
    <tableColumn id="2" xr3:uid="{9E14C97E-0F4A-49CA-B7E3-EE3D7EECDACE}" name="Tier">
      <calculatedColumnFormula>_xlfn.FLOOR.MATH(VLOOKUP(Tbl_FuelTankNuclear[[#This Row],[FuelTankNuclear]],primary[[id]:[tier]],2,FALSE),1)</calculatedColumnFormula>
    </tableColumn>
    <tableColumn id="3" xr3:uid="{A5AADF30-3C5B-4342-9FCB-006BFADD2B3C}" name="Titl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406FAD70-1A98-44AD-9EA3-5E01A7EFAFC9}" name="Tbl_ProbesSatellite" displayName="Tbl_ProbesSatellite" ref="A453:C465" totalsRowShown="0">
  <autoFilter ref="A453:C465" xr:uid="{EF162EEA-6499-4C0A-AE90-E5BFD43C9A78}"/>
  <tableColumns count="3">
    <tableColumn id="1" xr3:uid="{8D2A33F4-A344-41A5-BDAF-4EAA231F2D14}" name="ProbesSatellite"/>
    <tableColumn id="2" xr3:uid="{9F470CB1-1406-45AB-B854-0BAD56DDB179}" name="Tier">
      <calculatedColumnFormula>_xlfn.FLOOR.MATH(VLOOKUP(Tbl_ProbesSatellite[[#This Row],[ProbesSatellite]],primary[[id]:[tier]],2,FALSE),1)</calculatedColumnFormula>
    </tableColumn>
    <tableColumn id="3" xr3:uid="{92C3A5B3-AB53-4F6A-BB92-65D2D92FB43C}" name="Title"/>
  </tableColumns>
  <tableStyleInfo name="TableStyleMedium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8E2421C0-FFAF-4AAD-BFE8-37F0341CED23}" name="Tbl_ProbesAvionics" displayName="Tbl_ProbesAvionics" ref="A468:C478" totalsRowShown="0">
  <autoFilter ref="A468:C478" xr:uid="{3B485473-6F1A-4FB4-A3FF-F6D4AF781457}"/>
  <tableColumns count="3">
    <tableColumn id="1" xr3:uid="{C72C1720-D13D-4D58-8EBF-3248B27B2FB7}" name="ProbesAvionics"/>
    <tableColumn id="2" xr3:uid="{61C8EA41-C7D4-41A6-8D9F-9F194CEE0C6D}" name="Tier">
      <calculatedColumnFormula>_xlfn.FLOOR.MATH(VLOOKUP(Tbl_ProbesAvionics[[#This Row],[ProbesAvionics]],primary[[id]:[tier]],2,FALSE),1)</calculatedColumnFormula>
    </tableColumn>
    <tableColumn id="3" xr3:uid="{87267DE7-D24F-4BED-82BF-57FCD23D1C61}" name="Title"/>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18EB7D9F-212C-4BA2-9D49-9D6CCE72D9DE}" name="Tbl_Antenna" displayName="Tbl_Antenna" ref="A481:C494" totalsRowShown="0">
  <autoFilter ref="A481:C494" xr:uid="{D7952DE1-3A62-41D2-AD72-E7F878743B2F}"/>
  <tableColumns count="3">
    <tableColumn id="1" xr3:uid="{B65A0218-9561-4F84-AF52-DD93ACBF6601}" name="Antenna"/>
    <tableColumn id="2" xr3:uid="{2DF3ECEA-F328-4815-AB2F-9F4CB31056B5}" name="Tier">
      <calculatedColumnFormula>_xlfn.FLOOR.MATH(VLOOKUP(Tbl_Antenna[[#This Row],[Antenna]],primary[[id]:[tier]],2,FALSE),1)</calculatedColumnFormula>
    </tableColumn>
    <tableColumn id="3" xr3:uid="{8BC9E53B-F906-436C-A8F1-F1ABD60FFF2D}" name="Title"/>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883E83A8-77B1-4C02-8569-DC954B59E42B}" name="Tbl_LandingGearRoverWheels" displayName="Tbl_LandingGearRoverWheels" ref="A497:C507" totalsRowShown="0">
  <autoFilter ref="A497:C507" xr:uid="{525A6184-FB45-4370-9E00-E708E774C7C8}"/>
  <tableColumns count="3">
    <tableColumn id="1" xr3:uid="{854D7668-04C4-4D12-BBCF-BCECA2F98D00}" name="LandingGearRoverWheels"/>
    <tableColumn id="2" xr3:uid="{B22DE31D-A729-4C1B-AC20-F5C958A8D05F}" name="Tier">
      <calculatedColumnFormula>_xlfn.FLOOR.MATH(VLOOKUP(Tbl_LandingGearRoverWheels[[#This Row],[LandingGearRoverWheels]],primary[[id]:[tier]],2,FALSE),1)</calculatedColumnFormula>
    </tableColumn>
    <tableColumn id="3" xr3:uid="{8628CB3A-AC28-4FEB-AEDE-39BABF9654FD}" name="Title"/>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6D8046E4-A267-449F-9BB6-26C9C20FCBF2}" name="Tbl_LandingSkidsBaseFrames" displayName="Tbl_LandingSkidsBaseFrames" ref="A510:C519" totalsRowShown="0">
  <autoFilter ref="A510:C519" xr:uid="{141605D0-47F1-4E5F-AE88-7115AE01B5A7}"/>
  <tableColumns count="3">
    <tableColumn id="1" xr3:uid="{E569CF57-CD97-4F6A-B587-58B278A54B8E}" name="LandingSkidsBaseFrames"/>
    <tableColumn id="2" xr3:uid="{1E8E79CA-59CB-4176-B8EC-FC48A34424E6}" name="Tier">
      <calculatedColumnFormula>_xlfn.FLOOR.MATH(VLOOKUP(Tbl_LandingSkidsBaseFrames[[#This Row],[LandingSkidsBaseFrames]],primary[[id]:[tier]],2,FALSE),1)</calculatedColumnFormula>
    </tableColumn>
    <tableColumn id="3" xr3:uid="{F55BB167-79B1-49AE-A526-198134DFD105}" name="Title"/>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22B8D29-9850-4066-9A2B-C07AD8EE764A}" name="Tbl_LaddersLights" displayName="Tbl_LaddersLights" ref="A522:C529" totalsRowShown="0">
  <autoFilter ref="A522:C529" xr:uid="{CF1915FC-442E-4DE7-9895-CB9CD4537732}"/>
  <tableColumns count="3">
    <tableColumn id="1" xr3:uid="{F416C9CE-3773-4926-8E84-6103135C6A84}" name="LaddersLights"/>
    <tableColumn id="2" xr3:uid="{7A88E08D-CE39-4C2E-A9B0-418893D7CB20}" name="Tier">
      <calculatedColumnFormula>_xlfn.FLOOR.MATH(VLOOKUP(Tbl_LaddersLights[[#This Row],[LaddersLights]],primary[[id]:[tier]],2,FALSE),1)</calculatedColumnFormula>
    </tableColumn>
    <tableColumn id="3" xr3:uid="{76B79F55-7AA3-4C44-B641-BA1E9B2A9911}" name="Title"/>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F4B687D1-CFDC-49F1-B804-8A25FD17E1B3}" name="Tbl_RCSThrusters" displayName="Tbl_RCSThrusters" ref="A532:C541" totalsRowShown="0">
  <autoFilter ref="A532:C541" xr:uid="{FCC742C7-4650-4138-8EBA-99DE567179A3}"/>
  <tableColumns count="3">
    <tableColumn id="1" xr3:uid="{41FC9654-DEEB-4634-BAAD-3E1D50A09F81}" name="RCSThrusters"/>
    <tableColumn id="2" xr3:uid="{BF2B424A-A95F-422C-9A3B-671AD78919C7}" name="Tier">
      <calculatedColumnFormula>_xlfn.FLOOR.MATH(VLOOKUP(Tbl_RCSThrusters[[#This Row],[RCSThrusters]],primary[[id]:[tier]],2,FALSE),1)</calculatedColumnFormula>
    </tableColumn>
    <tableColumn id="3" xr3:uid="{B7A54D81-E5C1-4953-95E0-ABD89F3B0F9C}" name="Title"/>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9FE1ACA0-27A9-4EF8-B933-0DEEA5EFDAC3}" name="Tbl_SASModules" displayName="Tbl_SASModules" ref="A544:C553" totalsRowShown="0">
  <autoFilter ref="A544:C553" xr:uid="{DA0A5C87-A6F9-44CD-AFFB-BADAFEB8080E}"/>
  <tableColumns count="3">
    <tableColumn id="1" xr3:uid="{CF102349-C830-415D-B2F3-659542791B6E}" name="SASModules"/>
    <tableColumn id="2" xr3:uid="{B802302A-DF60-4D24-9AFD-0B936B6ED0EF}" name="Tier">
      <calculatedColumnFormula>_xlfn.FLOOR.MATH(VLOOKUP(Tbl_SASModules[[#This Row],[SASModules]],primary[[id]:[tier]],2,FALSE),1)</calculatedColumnFormula>
    </tableColumn>
    <tableColumn id="3" xr3:uid="{BB002837-42BC-4AEE-8112-0B09C47ADBE9}" name="Title"/>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F2EE2B61-4B41-4386-84BD-581F1344C4E1}" name="Tbl_LaunchEscape" displayName="Tbl_LaunchEscape" ref="A556:C565" totalsRowShown="0">
  <autoFilter ref="A556:C565" xr:uid="{85F3678C-B141-4E31-99F1-A8C77D575AFC}"/>
  <tableColumns count="3">
    <tableColumn id="1" xr3:uid="{6B24F2EA-5ACE-41E3-9D0D-2DC7211EB0E5}" name="LaunchEscape"/>
    <tableColumn id="2" xr3:uid="{951DC643-69D6-47CB-A391-11447F504346}" name="Tier">
      <calculatedColumnFormula>_xlfn.FLOOR.MATH(VLOOKUP(Tbl_LaunchEscape[[#This Row],[LaunchEscape]],primary[[id]:[tier]],2,FALSE),1)</calculatedColumnFormula>
    </tableColumn>
    <tableColumn id="3" xr3:uid="{B1B171A2-D562-46A4-A6B4-8E32BED10EBA}" name="Title"/>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7FE56FAA-EC47-40AA-A7BC-B2E5EE376579}" name="Tbl_HeatShields" displayName="Tbl_HeatShields" ref="A568:C582" totalsRowShown="0">
  <autoFilter ref="A568:C582" xr:uid="{B6450E84-A75B-4D23-9D2A-B5063DEA306F}"/>
  <tableColumns count="3">
    <tableColumn id="1" xr3:uid="{7E1D529B-6355-4661-9B1F-50713C6A4956}" name="HeatShields"/>
    <tableColumn id="2" xr3:uid="{C73728BB-5989-4710-8289-417BA42490AB}" name="Tier">
      <calculatedColumnFormula>_xlfn.FLOOR.MATH(VLOOKUP(Tbl_HeatShields[[#This Row],[HeatShields]],primary[[id]:[tier]],2,FALSE),1)</calculatedColumnFormula>
    </tableColumn>
    <tableColumn id="3" xr3:uid="{F7AC8C57-DA10-48A9-B9D7-4FEA40A26C3F}" name="Title"/>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BD97EC3C-28BA-4764-AB97-30074990D09B}" name="Tbl_Thermal" displayName="Tbl_Thermal" ref="A585:C599" totalsRowShown="0">
  <autoFilter ref="A585:C599" xr:uid="{3EF130EA-F881-4751-A18E-C1996212A40D}"/>
  <tableColumns count="3">
    <tableColumn id="1" xr3:uid="{EE9DCD0B-1629-420B-8B86-F206BE226EFA}" name="Thermal"/>
    <tableColumn id="2" xr3:uid="{5AC34D60-5060-44B6-99EF-45F48B363AF0}" name="Tier">
      <calculatedColumnFormula>_xlfn.FLOOR.MATH(VLOOKUP(Tbl_Thermal[[#This Row],[Thermal]],primary[[id]:[tier]],2,FALSE),1)</calculatedColumnFormula>
    </tableColumn>
    <tableColumn id="3" xr3:uid="{915700E9-A098-47AE-B1E9-D13C31CB91C7}" name="Title"/>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8762FD7-FDDE-470D-A9C6-B4691BCA185D}" name="Tbl_Stations" displayName="Tbl_Stations" ref="A602:C614" totalsRowShown="0">
  <autoFilter ref="A602:C614" xr:uid="{D9D01011-0E44-43D4-961C-EE1D67A47D5F}"/>
  <tableColumns count="3">
    <tableColumn id="1" xr3:uid="{487775D7-FA77-46FA-8873-536D3A6CFC9A}" name="Stations"/>
    <tableColumn id="2" xr3:uid="{63A6FE38-6480-489A-A845-D8F18BA9FB6F}" name="Tier">
      <calculatedColumnFormula>_xlfn.FLOOR.MATH(VLOOKUP(Tbl_Stations[[#This Row],[Stations]],primary[[id]:[tier]],2,FALSE),1)</calculatedColumnFormula>
    </tableColumn>
    <tableColumn id="3" xr3:uid="{95FE28AA-AC55-49C7-98FA-1298873DE72C}" name="Title"/>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FF11EF6E-05E3-494D-897A-9DE755903AE7}" name="Tbl_Colonization" displayName="Tbl_Colonization" ref="A617:C629" totalsRowShown="0">
  <autoFilter ref="A617:C629" xr:uid="{23DAE6BA-3DF7-4195-BB76-09A5FCD91A87}"/>
  <tableColumns count="3">
    <tableColumn id="1" xr3:uid="{00B4A0CE-DDC9-43C3-A27D-622F7C2B52F6}" name="Colonization"/>
    <tableColumn id="2" xr3:uid="{8D44AD14-3FAA-4DD8-A1FD-8D0EC84958E9}" name="Tier">
      <calculatedColumnFormula>_xlfn.FLOOR.MATH(VLOOKUP(Tbl_Colonization[[#This Row],[Colonization]],primary[[id]:[tier]],2,FALSE),1)</calculatedColumnFormula>
    </tableColumn>
    <tableColumn id="3" xr3:uid="{E24C7A31-0EA3-47E0-AE69-05C887E2B845}" name="Titl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6443F42C-1BD3-4529-96D8-9A7E0397E0C9}" name="Tbl_LifeSupport" displayName="Tbl_LifeSupport" ref="A632:C644" totalsRowShown="0">
  <autoFilter ref="A632:C644" xr:uid="{23F58DBC-1CBD-4F40-84EB-9C23A56E6A22}"/>
  <tableColumns count="3">
    <tableColumn id="1" xr3:uid="{1B9D36C0-D748-438F-9212-7AB359CA7579}" name="LifeSupport"/>
    <tableColumn id="2" xr3:uid="{32CD5BE0-AEEE-45CE-A4B3-A7F6E29F509D}" name="Tier">
      <calculatedColumnFormula>_xlfn.FLOOR.MATH(VLOOKUP(Tbl_LifeSupport[[#This Row],[LifeSupport]],primary[[id]:[tier]],2,FALSE),1)</calculatedColumnFormula>
    </tableColumn>
    <tableColumn id="3" xr3:uid="{187FE9D4-84F7-410F-AD79-8187AB3348F2}" name="Title"/>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10D95540-DE92-4D73-BABC-1C1C08F13E91}" name="Tbl_Storage" displayName="Tbl_Storage" ref="A647:C659" totalsRowShown="0">
  <autoFilter ref="A647:C659" xr:uid="{0FA27371-B3EA-4BDB-A840-548FFAD0BAB2}"/>
  <tableColumns count="3">
    <tableColumn id="1" xr3:uid="{302856FA-A87A-4B91-831C-75144A76A1FD}" name="Storage"/>
    <tableColumn id="2" xr3:uid="{09DB0CBE-CC17-4CDF-9D2E-9408F6B72AFA}" name="Tier">
      <calculatedColumnFormula>_xlfn.FLOOR.MATH(VLOOKUP(Tbl_Storage[[#This Row],[Storage]],primary[[id]:[tier]],2,FALSE),1)</calculatedColumnFormula>
    </tableColumn>
    <tableColumn id="3" xr3:uid="{6F923C23-64BD-4FE2-98DE-2746360E4EDE}" name="Title"/>
  </tableColumns>
  <tableStyleInfo name="TableStyleMedium2"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BCDD6CB2-8DAB-4D2A-B70C-1D8DD7F4C87B}" name="Tbl_Resources" displayName="Tbl_Resources" ref="A662:C674" totalsRowShown="0">
  <autoFilter ref="A662:C674" xr:uid="{1172F6CE-979B-4DF6-810C-5D1AB9BC85A0}"/>
  <tableColumns count="3">
    <tableColumn id="1" xr3:uid="{A6390769-0996-45DE-828B-2E877BCDF0D6}" name="Resources"/>
    <tableColumn id="2" xr3:uid="{6DF1BA32-EE58-46F3-B0CA-FB4265BEFA90}" name="Tier">
      <calculatedColumnFormula>_xlfn.FLOOR.MATH(VLOOKUP(Tbl_Resources[[#This Row],[Resources]],primary[[id]:[tier]],2,FALSE),1)</calculatedColumnFormula>
    </tableColumn>
    <tableColumn id="3" xr3:uid="{806A837D-AA00-47FB-80A5-3A5096B8E4DA}" name="Title"/>
  </tableColumns>
  <tableStyleInfo name="TableStyleMedium2"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0EAABD9B-53A7-418B-B55E-F492EFC21655}" name="tbl_techtypes" displayName="tbl_techtypes" ref="K3:K61" totalsRowShown="0">
  <autoFilter ref="K3:K61" xr:uid="{D3472AEE-E779-4D86-98F5-059815F73F1D}"/>
  <sortState xmlns:xlrd2="http://schemas.microsoft.com/office/spreadsheetml/2017/richdata2" ref="K4:K61">
    <sortCondition ref="K3:K61"/>
  </sortState>
  <tableColumns count="1">
    <tableColumn id="1" xr3:uid="{28FBE572-953E-444A-9C09-DFCF01F7F36B}" name="TechTypes"/>
  </tableColumns>
  <tableStyleInfo name="TableStyleMedium2"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27F660DB-43EC-4B51-90C7-69675D4FB168}" name="Tbl_RotorsVTOL" displayName="Tbl_RotorsVTOL" ref="A86:E96" totalsRowShown="0">
  <autoFilter ref="A86:E96" xr:uid="{A84BC1E9-F4A3-4A9C-BAA9-E55F25216B80}"/>
  <tableColumns count="5">
    <tableColumn id="1" xr3:uid="{A16BBD90-5CDD-454D-8435-CCBFDCF89344}" name="RotorsVTOL"/>
    <tableColumn id="2" xr3:uid="{73B90172-AED9-4774-A37C-877EAED639F1}" name="Tier">
      <calculatedColumnFormula>VLOOKUP(Tbl_RotorsVTOL[[#This Row],[RotorsVTOL]],primary[[id]:[tier]],2,FALSE)</calculatedColumnFormula>
    </tableColumn>
    <tableColumn id="3" xr3:uid="{73FE639F-0655-4042-9946-7FF5A980899F}" name="Title"/>
    <tableColumn id="4" xr3:uid="{91A1049E-ADE1-4A66-BE4A-F702E45FC999}" name="LiquidFuel"/>
    <tableColumn id="5" xr3:uid="{76C3B922-9709-48FB-B06C-4BE839E0F3B7}" name="Cryo"/>
  </tableColumns>
  <tableStyleInfo name="TableStyleMedium2"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703A4976-4ECE-4F3A-BA64-8BC3EAEB0C37}" name="Tbl_ScienceProbes" displayName="Tbl_ScienceProbes" ref="A677:C691" totalsRowShown="0">
  <autoFilter ref="A677:C691" xr:uid="{A03957A7-463E-4B89-B5B2-1608EA12E5DD}"/>
  <tableColumns count="3">
    <tableColumn id="1" xr3:uid="{60C70C18-D1C3-401E-BC12-F4141284880F}" name="ScienceProbe"/>
    <tableColumn id="2" xr3:uid="{96BA19DC-D93A-4A58-873F-08FE0EE65630}" name="Tier">
      <calculatedColumnFormula>_xlfn.FLOOR.MATH(VLOOKUP(Tbl_ScienceProbes[[#This Row],[ScienceProbe]],primary[[id]:[tier]],2,FALSE),1)</calculatedColumnFormula>
    </tableColumn>
    <tableColumn id="4" xr3:uid="{0A767310-EF2B-4AAF-8B84-D4464D04E49D}" name="Title"/>
  </tableColumns>
  <tableStyleInfo name="TableStyleMedium2"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BAC03F8A-3967-49BB-BFF5-0923E5E930E7}" name="Tbl_ScienceGround" displayName="Tbl_ScienceGround" ref="A694:C708" totalsRowShown="0">
  <autoFilter ref="A694:C708" xr:uid="{CF716922-5C71-4DC2-BD97-9CE818DBECEB}"/>
  <tableColumns count="3">
    <tableColumn id="1" xr3:uid="{496FEED7-40DC-4A5F-8FEB-088C3126E899}" name="ScienceGround"/>
    <tableColumn id="2" xr3:uid="{C54F6D17-FC68-481F-8C41-049FAFF1AE4D}" name="Tier">
      <calculatedColumnFormula>_xlfn.FLOOR.MATH(VLOOKUP(Tbl_ScienceGround[[#This Row],[ScienceGround]],primary[[id]:[tier]],2,FALSE),1)</calculatedColumnFormula>
    </tableColumn>
    <tableColumn id="4" xr3:uid="{A1A5704D-B073-485B-B44B-BF9755D66C96}" name="Title"/>
  </tableColumns>
  <tableStyleInfo name="TableStyleMedium2"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F162B4D8-CBF5-4780-990F-97653E47BB0B}" name="Tbl_OtherParts" displayName="Tbl_OtherParts" ref="A711:C712" totalsRowShown="0">
  <autoFilter ref="A711:C712" xr:uid="{11552C25-774D-499F-A8CE-F4C94A8F31BA}"/>
  <tableColumns count="3">
    <tableColumn id="1" xr3:uid="{BDE3DFA2-8B97-4E43-B73C-7E7B28D97E6E}" name="OtherParts"/>
    <tableColumn id="2" xr3:uid="{70164207-EAF9-49E6-9FA7-CBF9B9D816E8}" name="Tier">
      <calculatedColumnFormula>_xlfn.FLOOR.MATH(VLOOKUP(Tbl_OtherParts[[#This Row],[OtherParts]],primary[[id]:[tier]],2,FALSE),1)</calculatedColumnFormula>
    </tableColumn>
    <tableColumn id="4" xr3:uid="{F089F26A-8D8F-43D1-BEC4-8D9790907F49}" name="Title"/>
  </tableColumns>
  <tableStyleInfo name="TableStyleMedium2"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9014C8DE-1F63-4A2D-85C8-20F4EBC6104F}" name="Tbl_Unresearchable" displayName="Tbl_Unresearchable" ref="A715:C716" totalsRowShown="0">
  <autoFilter ref="A715:C716" xr:uid="{08B86C7B-4331-40D2-B15D-8D3D5E4ADF09}"/>
  <tableColumns count="3">
    <tableColumn id="1" xr3:uid="{B7799DDA-C6A7-4F20-B554-0ECD5ABA6962}" name="Unresearchable"/>
    <tableColumn id="2" xr3:uid="{515F8875-FB49-4AB1-A12B-F4D869AFA009}" name="Tier"/>
    <tableColumn id="4" xr3:uid="{BC94BDCC-74AE-43EB-B55F-2796795942EE}" name="Title"/>
  </tableColumns>
  <tableStyleInfo name="TableStyleMedium2"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5036904F-D7BF-4980-9FF8-8A0951E64847}" name="Tbl_FasterThanLight" displayName="Tbl_FasterThanLight" ref="A343:D344" totalsRowShown="0">
  <autoFilter ref="A343:D344" xr:uid="{7DF3DACE-ED70-437C-9500-75C96493C887}"/>
  <tableColumns count="4">
    <tableColumn id="1" xr3:uid="{EBEACA54-4915-49E1-A6E1-C0793C3B7AE2}" name="FasterThanLight"/>
    <tableColumn id="2" xr3:uid="{15E93008-C9E7-44B2-BA95-DA74B2C92E24}" name="Tier">
      <calculatedColumnFormula>_xlfn.FLOOR.MATH(VLOOKUP(Tbl_FasterThanLight[[#This Row],[FasterThanLight]],primary[[id]:[tier]],2,FALSE),1)</calculatedColumnFormula>
    </tableColumn>
    <tableColumn id="4" xr3:uid="{210B0E94-7226-4075-992A-A39CD0ECC52B}" name="Title"/>
    <tableColumn id="3" xr3:uid="{BCB2CE32-BCF8-481E-A2F9-07B5EEFB3CC0}" name="Other"/>
  </tableColumns>
  <tableStyleInfo name="TableStyleMedium2"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87BCB6EB-3CFD-450B-8608-A4651CF5D2C3}" name="Tbl_PropulsionTurboFanAfterburner" displayName="Tbl_PropulsionTurboFanAfterburner" ref="A72:E83" totalsRowShown="0">
  <autoFilter ref="A72:E83" xr:uid="{61D7679D-B9AE-4496-8ECF-143F58D170A3}"/>
  <tableColumns count="5">
    <tableColumn id="1" xr3:uid="{BECD8A7D-2371-4BA1-B331-E0DE1A94FE8A}" name="PropulsionTurboFanAfterburner"/>
    <tableColumn id="2" xr3:uid="{51FE5690-931A-44CD-A0D4-59F7381D84BE}" name="Tier">
      <calculatedColumnFormula>VLOOKUP(Tbl_PropulsionTurboFanAfterburner[[#This Row],[PropulsionTurboFanAfterburner]],primary[[id]:[tier]],2,FALSE)</calculatedColumnFormula>
    </tableColumn>
    <tableColumn id="3" xr3:uid="{B96DB64F-0C60-44DA-85A6-2B501829170B}" name="Title"/>
    <tableColumn id="4" xr3:uid="{8ABF887A-D631-4CF3-8D78-66B2E0C07844}" name="LiquidFuel"/>
    <tableColumn id="5" xr3:uid="{FEC64B8B-528E-4017-8326-E1F9D51FB14F}" name="Cryo"/>
  </tableColumns>
  <tableStyleInfo name="TableStyleMedium2"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F5BD26B1-86C9-4172-A275-24573E705773}" name="tbl_UpgradeTypes" displayName="tbl_UpgradeTypes" ref="A1:B9" totalsRowShown="0">
  <autoFilter ref="A1:B9" xr:uid="{81A9EB0F-BB41-474C-926A-9F7ECF3F84FC}"/>
  <tableColumns count="2">
    <tableColumn id="1" xr3:uid="{A7E2187F-A393-44FD-9AF9-ADFEC8EF1106}" name="UpgradeTypes"/>
    <tableColumn id="2" xr3:uid="{EB5FA358-180F-45DC-B1C0-979ADFFB9275}" name="Complete"/>
  </tableColumns>
  <tableStyleInfo name="TableStyleMedium2"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25EDBF71-E0BB-47C3-9E57-56AB0AA43953}" name="tbl_EngineUpgrades" displayName="tbl_EngineUpgrades" ref="D1:F4" totalsRowShown="0">
  <autoFilter ref="D1:F4" xr:uid="{7627BE91-8020-4722-9333-6C6FB72623C2}"/>
  <sortState xmlns:xlrd2="http://schemas.microsoft.com/office/spreadsheetml/2017/richdata2" ref="D2:E4">
    <sortCondition ref="D1:D4"/>
  </sortState>
  <tableColumns count="3">
    <tableColumn id="1" xr3:uid="{67F7EEBE-17FC-4570-B5F0-14636E7F27A4}" name="EngineUpgrades"/>
    <tableColumn id="2" xr3:uid="{37639589-5F55-4732-ABD2-4752D326BE9A}" name="Template"/>
    <tableColumn id="4" xr3:uid="{B4D06F79-8814-4BBC-9BDD-5C8ACCB5AEC6}" name="Complete"/>
  </tableColumns>
  <tableStyleInfo name="TableStyleMedium2"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74B38814-F2CA-4A93-B175-548D49CF4E4E}" name="tbl_SolarUpgrades" displayName="tbl_SolarUpgrades" ref="M1:U4" totalsRowShown="0" headerRowDxfId="29" dataDxfId="27" headerRowBorderDxfId="28" tableBorderDxfId="26" totalsRowBorderDxfId="25">
  <autoFilter ref="M1:U4" xr:uid="{05DB5252-3272-4B5D-B72E-96DDC355588E}"/>
  <tableColumns count="9">
    <tableColumn id="1" xr3:uid="{C85D4ADF-5D6D-4558-AFA9-230DB161FE08}" name="SolarUpgrades" dataDxfId="24"/>
    <tableColumn id="2" xr3:uid="{31627D72-97C3-4FF3-84C1-640057A53479}" name="name" dataDxfId="23"/>
    <tableColumn id="3" xr3:uid="{CE89E2AE-837E-4960-8135-D11BA317956C}" name="partIcon" dataDxfId="22"/>
    <tableColumn id="9" xr3:uid="{9DFC6F48-F675-4C6A-B409-3A74A521349D}" name="UpgradeNode" dataDxfId="21"/>
    <tableColumn id="4" xr3:uid="{4B79E83C-5D09-4CA5-9B2F-67D06D116C64}" name="NEEDS" dataDxfId="20"/>
    <tableColumn id="5" xr3:uid="{0868A63C-F5FB-45EF-9B30-13C480A061ED}" name="techRequired" dataDxfId="19"/>
    <tableColumn id="6" xr3:uid="{41587DE8-8A0C-4E52-B63A-D1E1BA88A871}" name="entryCost" dataDxfId="18"/>
    <tableColumn id="7" xr3:uid="{97E6B30D-3EED-42B2-9128-C77BF2098E2B}" name="code" dataDxfId="17">
      <calculatedColumnFormula>_xlfn.CONCAT("PARTUPGRADE:NEEDS[",tbl_SolarUpgrades[[#This Row],[NEEDS]],"]",CHAR(10),"{",CHAR(10),"    type = solar",CHAR(10),"    name = ",tbl_SolarUpgrades[[#This Row],[SolarUpgrades]],"SolarCell",CHAR(10),"    partIcon = ",tbl_SolarUpgrades[[#This Row],[partIcon]],CHAR(10),"    techRequired = ",tbl_SolarUpgrades[[#This Row],[techRequired]],CHAR(10),"    entryCost = ",tbl_SolarUpgrades[[#This Row],[entryCost]],CHAR(10),"    cost = 0",CHAR(10),"    title = #LOC_KTT_PARTUPGRADE_TITLE_SOLAR_",UPPER(tbl_SolarUpgrades[[#This Row],[name]])," // ",PROPER(tbl_SolarUpgrades[[#This Row],[name]])," Solar Cell Upgrade",CHAR(10),"    basicInfo = #LOC_KTT_PARTUPGRADE_BASICINFO_SOLAR // Increased Charge Rate of Solar Panels",CHAR(10),"    manufacturer = #LOC_KTT_PARTUPGRADE_MANUFACTURER // Kiwi Imagineers",CHAR(10),"    description = #LOC_KTT_PARTUPGRADE_DESCRIPTION_SOLAR // The imagineers have improved the charging rate of the solar panels.",CHAR(10),"}",CHAR(10),"@PART[*]:HAS[#kiwiSolarUpgradeType[standard],~solarUpgrade[off]]:FOR[zzzKiwiTechTree]",CHAR(10),"{",CHAR(10),"    %descriptionUpgrade = #LOC_KTT_PART_DESCRIPTION_SOLAR // The solar panels have upgrades in UPGRADENODE1, UPGRADENODE2, and UPGRADENODE3!",CHAR(10),"    @description = #$description$ \n\n&lt;color=#ff0000&gt;$descriptionUpgrade$&lt;/color&gt;",CHAR(10),"    @description ^= :",tbl_SolarUpgrades[[#This Row],[UpgradeNode]],":",_xlfn.XLOOKUP(tbl_SolarUpgrades[[#This Row],[techRequired]],primary[id],primary[realTitle],"Unresearchable",0,1)," (Tier ",_xlfn.FLOOR.MATH(_xlfn.XLOOKUP(tbl_SolarUpgrades[[#This Row],[techRequired]],primary[id],primary[tier],"-2",0,1),1),"):",CHAR(10),"}")</calculatedColumnFormula>
    </tableColumn>
    <tableColumn id="8" xr3:uid="{96B743D8-DE99-45E4-848E-E26DFC69A84F}" name="Complete" dataDxfId="16"/>
  </tableColumns>
  <tableStyleInfo name="TableStyleMedium2"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8331FBCF-7AC4-45E0-9F3C-BDC3BF4E53B6}" name="tbl_StructuralUpgrades" displayName="tbl_StructuralUpgrades" ref="W1:AD2" totalsRowShown="0" headerRowDxfId="15" dataDxfId="13" headerRowBorderDxfId="14" tableBorderDxfId="12" totalsRowBorderDxfId="11">
  <autoFilter ref="W1:AD2" xr:uid="{B19E0F74-F7E0-4479-84ED-69881909BC31}"/>
  <tableColumns count="8">
    <tableColumn id="1" xr3:uid="{59D6E8AE-AE21-49A6-9FDE-61EFE4F71DA9}" name="StructuralUpgrades" dataDxfId="10"/>
    <tableColumn id="2" xr3:uid="{744A94BE-CB10-4C0D-87C4-35CC32B30CD4}" name="name" dataDxfId="9"/>
    <tableColumn id="3" xr3:uid="{FA91D5D4-8D0D-4963-86F9-C3E44A194B99}" name="partIcon" dataDxfId="8"/>
    <tableColumn id="4" xr3:uid="{0D26FBE0-9C67-4DD0-BFB7-4A0E025E15FE}" name="NEEDS" dataDxfId="7"/>
    <tableColumn id="5" xr3:uid="{D9DA9E28-6179-45B5-AD4A-FE07D02F4912}" name="techRequired" dataDxfId="6"/>
    <tableColumn id="6" xr3:uid="{79B2A5D7-3E1E-46F6-A06C-3AAD44E79293}" name="entryCost" dataDxfId="5"/>
    <tableColumn id="7" xr3:uid="{1CA38010-3C20-450A-931F-24A481617425}" name="code" dataDxfId="4"/>
    <tableColumn id="8" xr3:uid="{04F965F7-D9F8-48FB-B217-8D9C73C62D00}" name="Complete" dataDxfId="3"/>
  </tableColumns>
  <tableStyleInfo name="TableStyleMedium2"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48FFCF2C-3989-4F83-BB55-866F99FCCC73}" name="tbl_RCSUpgrades" displayName="tbl_RCSUpgrades" ref="H1:I3" totalsRowShown="0">
  <autoFilter ref="H1:I3" xr:uid="{48FFCF2C-3989-4F83-BB55-866F99FCCC73}"/>
  <tableColumns count="2">
    <tableColumn id="1" xr3:uid="{84D6EA6A-05C0-4490-A2A7-711E9C08FB7A}" name="RCSUpgrades"/>
    <tableColumn id="2" xr3:uid="{E04F8A92-D368-4A7A-BF4F-004868105534}" name="Template"/>
  </tableColumns>
  <tableStyleInfo name="TableStyleMedium2"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EA95F796-CDAE-4E45-A7BA-2A7A397766D7}" name="tbl_HeatUpgrades" displayName="tbl_HeatUpgrades" ref="K1:K2" totalsRowShown="0" headerRowDxfId="2" headerRowBorderDxfId="1" tableBorderDxfId="0">
  <autoFilter ref="K1:K2" xr:uid="{EA95F796-CDAE-4E45-A7BA-2A7A397766D7}"/>
  <tableColumns count="1">
    <tableColumn id="1" xr3:uid="{B384651A-25C5-497C-B693-3CA13D037475}" name="HeatUpgrad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table" Target="../tables/table16.xml"/><Relationship Id="rId18" Type="http://schemas.openxmlformats.org/officeDocument/2006/relationships/table" Target="../tables/table21.xml"/><Relationship Id="rId26" Type="http://schemas.openxmlformats.org/officeDocument/2006/relationships/table" Target="../tables/table29.xml"/><Relationship Id="rId39" Type="http://schemas.openxmlformats.org/officeDocument/2006/relationships/table" Target="../tables/table42.xml"/><Relationship Id="rId21" Type="http://schemas.openxmlformats.org/officeDocument/2006/relationships/table" Target="../tables/table24.xml"/><Relationship Id="rId34" Type="http://schemas.openxmlformats.org/officeDocument/2006/relationships/table" Target="../tables/table37.xml"/><Relationship Id="rId42" Type="http://schemas.openxmlformats.org/officeDocument/2006/relationships/table" Target="../tables/table45.xml"/><Relationship Id="rId47" Type="http://schemas.openxmlformats.org/officeDocument/2006/relationships/table" Target="../tables/table50.xml"/><Relationship Id="rId50" Type="http://schemas.openxmlformats.org/officeDocument/2006/relationships/table" Target="../tables/table53.xml"/><Relationship Id="rId55" Type="http://schemas.openxmlformats.org/officeDocument/2006/relationships/table" Target="../tables/table58.xml"/><Relationship Id="rId7" Type="http://schemas.openxmlformats.org/officeDocument/2006/relationships/table" Target="../tables/table10.xml"/><Relationship Id="rId2" Type="http://schemas.openxmlformats.org/officeDocument/2006/relationships/table" Target="../tables/table5.xml"/><Relationship Id="rId16" Type="http://schemas.openxmlformats.org/officeDocument/2006/relationships/table" Target="../tables/table19.xml"/><Relationship Id="rId29" Type="http://schemas.openxmlformats.org/officeDocument/2006/relationships/table" Target="../tables/table32.xml"/><Relationship Id="rId11" Type="http://schemas.openxmlformats.org/officeDocument/2006/relationships/table" Target="../tables/table14.xml"/><Relationship Id="rId24" Type="http://schemas.openxmlformats.org/officeDocument/2006/relationships/table" Target="../tables/table27.xml"/><Relationship Id="rId32" Type="http://schemas.openxmlformats.org/officeDocument/2006/relationships/table" Target="../tables/table35.xml"/><Relationship Id="rId37" Type="http://schemas.openxmlformats.org/officeDocument/2006/relationships/table" Target="../tables/table40.xml"/><Relationship Id="rId40" Type="http://schemas.openxmlformats.org/officeDocument/2006/relationships/table" Target="../tables/table43.xml"/><Relationship Id="rId45" Type="http://schemas.openxmlformats.org/officeDocument/2006/relationships/table" Target="../tables/table48.xml"/><Relationship Id="rId53" Type="http://schemas.openxmlformats.org/officeDocument/2006/relationships/table" Target="../tables/table56.xml"/><Relationship Id="rId58" Type="http://schemas.openxmlformats.org/officeDocument/2006/relationships/table" Target="../tables/table61.xml"/><Relationship Id="rId5" Type="http://schemas.openxmlformats.org/officeDocument/2006/relationships/table" Target="../tables/table8.xml"/><Relationship Id="rId19" Type="http://schemas.openxmlformats.org/officeDocument/2006/relationships/table" Target="../tables/table22.xml"/><Relationship Id="rId4" Type="http://schemas.openxmlformats.org/officeDocument/2006/relationships/table" Target="../tables/table7.xml"/><Relationship Id="rId9" Type="http://schemas.openxmlformats.org/officeDocument/2006/relationships/table" Target="../tables/table12.xml"/><Relationship Id="rId14" Type="http://schemas.openxmlformats.org/officeDocument/2006/relationships/table" Target="../tables/table17.xml"/><Relationship Id="rId22" Type="http://schemas.openxmlformats.org/officeDocument/2006/relationships/table" Target="../tables/table25.xml"/><Relationship Id="rId27" Type="http://schemas.openxmlformats.org/officeDocument/2006/relationships/table" Target="../tables/table30.xml"/><Relationship Id="rId30" Type="http://schemas.openxmlformats.org/officeDocument/2006/relationships/table" Target="../tables/table33.xml"/><Relationship Id="rId35" Type="http://schemas.openxmlformats.org/officeDocument/2006/relationships/table" Target="../tables/table38.xml"/><Relationship Id="rId43" Type="http://schemas.openxmlformats.org/officeDocument/2006/relationships/table" Target="../tables/table46.xml"/><Relationship Id="rId48" Type="http://schemas.openxmlformats.org/officeDocument/2006/relationships/table" Target="../tables/table51.xml"/><Relationship Id="rId56" Type="http://schemas.openxmlformats.org/officeDocument/2006/relationships/table" Target="../tables/table59.xml"/><Relationship Id="rId8" Type="http://schemas.openxmlformats.org/officeDocument/2006/relationships/table" Target="../tables/table11.xml"/><Relationship Id="rId51" Type="http://schemas.openxmlformats.org/officeDocument/2006/relationships/table" Target="../tables/table54.xml"/><Relationship Id="rId3" Type="http://schemas.openxmlformats.org/officeDocument/2006/relationships/table" Target="../tables/table6.xml"/><Relationship Id="rId12" Type="http://schemas.openxmlformats.org/officeDocument/2006/relationships/table" Target="../tables/table15.xml"/><Relationship Id="rId17" Type="http://schemas.openxmlformats.org/officeDocument/2006/relationships/table" Target="../tables/table20.xml"/><Relationship Id="rId25" Type="http://schemas.openxmlformats.org/officeDocument/2006/relationships/table" Target="../tables/table28.xml"/><Relationship Id="rId33" Type="http://schemas.openxmlformats.org/officeDocument/2006/relationships/table" Target="../tables/table36.xml"/><Relationship Id="rId38" Type="http://schemas.openxmlformats.org/officeDocument/2006/relationships/table" Target="../tables/table41.xml"/><Relationship Id="rId46" Type="http://schemas.openxmlformats.org/officeDocument/2006/relationships/table" Target="../tables/table49.xml"/><Relationship Id="rId59" Type="http://schemas.openxmlformats.org/officeDocument/2006/relationships/table" Target="../tables/table62.xml"/><Relationship Id="rId20" Type="http://schemas.openxmlformats.org/officeDocument/2006/relationships/table" Target="../tables/table23.xml"/><Relationship Id="rId41" Type="http://schemas.openxmlformats.org/officeDocument/2006/relationships/table" Target="../tables/table44.xml"/><Relationship Id="rId54" Type="http://schemas.openxmlformats.org/officeDocument/2006/relationships/table" Target="../tables/table57.xml"/><Relationship Id="rId1" Type="http://schemas.openxmlformats.org/officeDocument/2006/relationships/table" Target="../tables/table4.xml"/><Relationship Id="rId6" Type="http://schemas.openxmlformats.org/officeDocument/2006/relationships/table" Target="../tables/table9.xml"/><Relationship Id="rId15" Type="http://schemas.openxmlformats.org/officeDocument/2006/relationships/table" Target="../tables/table18.xml"/><Relationship Id="rId23" Type="http://schemas.openxmlformats.org/officeDocument/2006/relationships/table" Target="../tables/table26.xml"/><Relationship Id="rId28" Type="http://schemas.openxmlformats.org/officeDocument/2006/relationships/table" Target="../tables/table31.xml"/><Relationship Id="rId36" Type="http://schemas.openxmlformats.org/officeDocument/2006/relationships/table" Target="../tables/table39.xml"/><Relationship Id="rId49" Type="http://schemas.openxmlformats.org/officeDocument/2006/relationships/table" Target="../tables/table52.xml"/><Relationship Id="rId57" Type="http://schemas.openxmlformats.org/officeDocument/2006/relationships/table" Target="../tables/table60.xml"/><Relationship Id="rId10" Type="http://schemas.openxmlformats.org/officeDocument/2006/relationships/table" Target="../tables/table13.xml"/><Relationship Id="rId31" Type="http://schemas.openxmlformats.org/officeDocument/2006/relationships/table" Target="../tables/table34.xml"/><Relationship Id="rId44" Type="http://schemas.openxmlformats.org/officeDocument/2006/relationships/table" Target="../tables/table47.xml"/><Relationship Id="rId52" Type="http://schemas.openxmlformats.org/officeDocument/2006/relationships/table" Target="../tables/table5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table" Target="../tables/table64.xml"/><Relationship Id="rId7" Type="http://schemas.openxmlformats.org/officeDocument/2006/relationships/table" Target="../tables/table68.xml"/><Relationship Id="rId2" Type="http://schemas.openxmlformats.org/officeDocument/2006/relationships/table" Target="../tables/table63.xml"/><Relationship Id="rId1" Type="http://schemas.openxmlformats.org/officeDocument/2006/relationships/printerSettings" Target="../printerSettings/printerSettings5.bin"/><Relationship Id="rId6" Type="http://schemas.openxmlformats.org/officeDocument/2006/relationships/table" Target="../tables/table67.xml"/><Relationship Id="rId5" Type="http://schemas.openxmlformats.org/officeDocument/2006/relationships/table" Target="../tables/table66.xml"/><Relationship Id="rId4" Type="http://schemas.openxmlformats.org/officeDocument/2006/relationships/table" Target="../tables/table6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43469-9B2C-4FF8-A224-D1B2840FA620}">
  <dimension ref="A1:BC737"/>
  <sheetViews>
    <sheetView tabSelected="1" zoomScale="80" zoomScaleNormal="80" workbookViewId="0">
      <selection activeCell="Q2" sqref="Q2"/>
    </sheetView>
  </sheetViews>
  <sheetFormatPr defaultRowHeight="12.5" x14ac:dyDescent="0.3"/>
  <cols>
    <col min="1" max="1" width="5.54296875" style="30" customWidth="1"/>
    <col min="2" max="2" width="5.6328125" style="30" customWidth="1"/>
    <col min="3" max="4" width="8.7265625" style="30"/>
    <col min="5" max="5" width="5.26953125" style="30" customWidth="1"/>
    <col min="6" max="6" width="5" style="30" customWidth="1"/>
    <col min="7" max="7" width="5.1796875" style="30" customWidth="1"/>
    <col min="8" max="8" width="6" style="30" customWidth="1"/>
    <col min="9" max="10" width="5.453125" style="30" customWidth="1"/>
    <col min="11" max="11" width="14.26953125" style="30" customWidth="1"/>
    <col min="12" max="12" width="3.6328125" style="30" customWidth="1"/>
    <col min="13" max="13" width="63.7265625" style="30" customWidth="1"/>
    <col min="14" max="14" width="13.90625" style="30" customWidth="1"/>
    <col min="15" max="15" width="19.81640625" style="30" customWidth="1"/>
    <col min="16" max="16" width="5.6328125" style="30" customWidth="1"/>
    <col min="17" max="17" width="15" style="30" bestFit="1" customWidth="1"/>
    <col min="18" max="18" width="15" style="30" customWidth="1"/>
    <col min="19" max="19" width="16.54296875" style="30" customWidth="1"/>
    <col min="20" max="23" width="8.7265625" style="30"/>
    <col min="24" max="24" width="18" style="30" customWidth="1"/>
    <col min="25" max="25" width="10.26953125" style="30" customWidth="1"/>
    <col min="26" max="27" width="11.36328125" style="30" customWidth="1"/>
    <col min="28" max="28" width="13.54296875" style="30" customWidth="1"/>
    <col min="29" max="34" width="8.7265625" style="30"/>
    <col min="35" max="35" width="35.81640625" style="30" customWidth="1"/>
    <col min="36" max="47" width="12.54296875" style="30" customWidth="1"/>
    <col min="48" max="48" width="53.90625" style="30" customWidth="1"/>
    <col min="49" max="49" width="52.7265625" style="30" customWidth="1"/>
    <col min="50" max="50" width="56.453125" style="30" customWidth="1"/>
    <col min="51" max="51" width="94.1796875" style="30" customWidth="1"/>
    <col min="52" max="52" width="48.36328125" style="30" bestFit="1" customWidth="1"/>
    <col min="53" max="54" width="8.7265625" style="30"/>
    <col min="55" max="55" width="31" style="30" bestFit="1" customWidth="1"/>
    <col min="56" max="16384" width="8.7265625" style="30"/>
  </cols>
  <sheetData>
    <row r="1" spans="1:55" x14ac:dyDescent="0.3">
      <c r="A1" s="30" t="s">
        <v>301</v>
      </c>
      <c r="B1" s="30" t="s">
        <v>1293</v>
      </c>
      <c r="C1" s="30" t="s">
        <v>1102</v>
      </c>
      <c r="D1" s="30" t="s">
        <v>1103</v>
      </c>
      <c r="E1" s="30" t="s">
        <v>1295</v>
      </c>
      <c r="F1" s="30" t="s">
        <v>1296</v>
      </c>
      <c r="G1" s="30" t="s">
        <v>1104</v>
      </c>
      <c r="H1" s="30" t="s">
        <v>1105</v>
      </c>
      <c r="I1" s="30" t="s">
        <v>1106</v>
      </c>
      <c r="J1" s="30" t="s">
        <v>1504</v>
      </c>
      <c r="K1" s="30" t="s">
        <v>1107</v>
      </c>
      <c r="L1" s="30" t="s">
        <v>1099</v>
      </c>
      <c r="M1" s="30" t="s">
        <v>295</v>
      </c>
      <c r="N1" s="31" t="s">
        <v>1091</v>
      </c>
      <c r="O1" s="30" t="s">
        <v>1123</v>
      </c>
      <c r="P1" s="30" t="s">
        <v>1124</v>
      </c>
      <c r="Q1" s="30" t="s">
        <v>1135</v>
      </c>
      <c r="R1" s="30" t="s">
        <v>1468</v>
      </c>
      <c r="S1" s="30" t="s">
        <v>254</v>
      </c>
      <c r="T1" s="30" t="s">
        <v>1108</v>
      </c>
      <c r="U1" s="30" t="s">
        <v>1109</v>
      </c>
      <c r="V1" s="30" t="s">
        <v>1110</v>
      </c>
      <c r="W1" s="30" t="s">
        <v>1147</v>
      </c>
      <c r="X1" s="30" t="s">
        <v>1467</v>
      </c>
      <c r="Y1" s="30" t="s">
        <v>1145</v>
      </c>
      <c r="Z1" s="30" t="s">
        <v>2</v>
      </c>
      <c r="AA1" s="30" t="s">
        <v>1294</v>
      </c>
      <c r="AB1" s="30" t="s">
        <v>1136</v>
      </c>
      <c r="AC1" s="30" t="s">
        <v>1121</v>
      </c>
      <c r="AD1" s="30" t="s">
        <v>1137</v>
      </c>
      <c r="AE1" s="30" t="s">
        <v>1138</v>
      </c>
      <c r="AF1" s="30" t="s">
        <v>1139</v>
      </c>
      <c r="AG1" s="30" t="s">
        <v>1140</v>
      </c>
      <c r="AH1" s="30" t="s">
        <v>1141</v>
      </c>
      <c r="AI1" s="30" t="s">
        <v>1122</v>
      </c>
      <c r="AJ1" s="30" t="s">
        <v>1132</v>
      </c>
      <c r="AK1" s="30" t="s">
        <v>1133</v>
      </c>
      <c r="AL1" s="30" t="s">
        <v>1134</v>
      </c>
      <c r="AM1" s="30" t="s">
        <v>1148</v>
      </c>
      <c r="AN1" s="30" t="s">
        <v>1149</v>
      </c>
      <c r="AO1" s="30" t="s">
        <v>1490</v>
      </c>
      <c r="AP1" s="30" t="s">
        <v>1298</v>
      </c>
      <c r="AQ1" s="30" t="s">
        <v>1297</v>
      </c>
      <c r="AR1" s="30" t="s">
        <v>1299</v>
      </c>
      <c r="AS1" s="30" t="s">
        <v>1300</v>
      </c>
      <c r="AT1" s="30" t="s">
        <v>1301</v>
      </c>
      <c r="AU1" s="30" t="s">
        <v>1302</v>
      </c>
      <c r="AV1" s="30" t="s">
        <v>1303</v>
      </c>
      <c r="AW1" s="30" t="s">
        <v>1142</v>
      </c>
      <c r="AX1" s="30" t="s">
        <v>1146</v>
      </c>
      <c r="AY1" s="30" t="s">
        <v>4163</v>
      </c>
      <c r="AZ1" s="30" t="s">
        <v>1153</v>
      </c>
      <c r="BA1" s="30" t="s">
        <v>4162</v>
      </c>
      <c r="BB1" s="30" t="s">
        <v>4161</v>
      </c>
      <c r="BC1" s="30" t="s">
        <v>1479</v>
      </c>
    </row>
    <row r="2" spans="1:55" ht="409" customHeight="1" x14ac:dyDescent="0.35">
      <c r="A2" t="s">
        <v>1505</v>
      </c>
      <c r="B2" t="s">
        <v>1506</v>
      </c>
      <c r="C2" t="s">
        <v>1507</v>
      </c>
      <c r="D2" t="s">
        <v>1508</v>
      </c>
      <c r="E2" t="s">
        <v>1509</v>
      </c>
      <c r="F2" t="s">
        <v>1510</v>
      </c>
      <c r="G2" t="s">
        <v>1511</v>
      </c>
      <c r="H2" t="s">
        <v>1512</v>
      </c>
      <c r="I2" t="s">
        <v>1513</v>
      </c>
      <c r="J2" t="s">
        <v>1116</v>
      </c>
      <c r="K2" t="s">
        <v>43</v>
      </c>
      <c r="L2" s="32"/>
      <c r="M2" s="37"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@PART[blue_steel_air_intake_mount_s1]:AFTER[BlueSteel] // Air Intake 1
	{
    kiwiBranch = SolarPanels
    kiwiTier = 0
    @MODULE[ModuleEngines*]
    {
    }
    kiwiFuelSwitchIgnore = true
}
@PART[blue_steel_air_intake_mount_s1]:HAS[~sasUpgrade[off]]:NEEDS[BlueSteel]:FOR[zKiwiTechTree]
{
    @MODULE[ModuleSAS]
    {
        @SASServiceLevel = 0
        showUpgradesInModuleInfo = true
        UPGRADES
        {
            UPGRADE
            {
                name__ = SAS-Level1
                techRequired__ = survivability
                SASServiceLevel = 1
                moduleIsEnabled = true
            }
            UPGRADE
            {
                name__ = SAS-Level2
                techRequired__ = advFlightControl
                SASServiceLevel = 2
                moduleIsEnabled = true
            }
            UPGRADE
            {
                name__ = SAS-Level3
                techRequired__ = experimentalControl
                SASServiceLevel = 3
                moduleIsEnabled = true
            }
        }
    }
}</v>
      </c>
      <c r="N2" s="36" t="str">
        <f>_xlfn.XLOOKUP(_xlfn.CONCAT(O2,P2),Templates!$G$1:$G$2037,Templates!$A$1:$A$2037,"Not Found",0,1)</f>
        <v>start</v>
      </c>
      <c r="O2" s="34" t="s">
        <v>1020</v>
      </c>
      <c r="P2" s="34">
        <v>0</v>
      </c>
      <c r="Q2" s="35" t="s">
        <v>1127</v>
      </c>
      <c r="R2" s="49"/>
      <c r="S2" s="33"/>
      <c r="T2" s="33"/>
      <c r="U2" s="33"/>
      <c r="V2" s="33"/>
      <c r="W2" s="33"/>
      <c r="X2" s="33" t="s">
        <v>4159</v>
      </c>
      <c r="Y2" s="33" t="s">
        <v>1051</v>
      </c>
      <c r="Z2" s="33"/>
      <c r="AA2" s="33"/>
      <c r="AB2" s="33" t="s">
        <v>1051</v>
      </c>
      <c r="AC2" s="33"/>
      <c r="AD2" s="33"/>
      <c r="AE2" s="33"/>
      <c r="AF2" s="33"/>
      <c r="AG2" s="33"/>
      <c r="AH2" s="33"/>
      <c r="AI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xml:space="preserve">
    @MODULE[ModuleEngines*]
    {
    }</v>
      </c>
      <c r="AJ2" s="33"/>
      <c r="AK2" s="33"/>
      <c r="AL2" s="33"/>
      <c r="AM2" s="33"/>
      <c r="AN2" s="33"/>
      <c r="AO2" s="33"/>
      <c r="AP2" s="33"/>
      <c r="AQ2" s="33"/>
      <c r="AR2" s="33"/>
      <c r="AS2" s="33"/>
      <c r="AT2" s="33"/>
      <c r="AU2" s="42"/>
      <c r="AV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 s="40"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 s="40" t="str">
        <f>_xlfn.CONCAT(IF(Parts[[#This Row],[title]]&lt;&gt;"",_xlfn.CONCAT(CHAR(10),"@PART[",Parts[[#This Row],[name]],"]:NEEDS[!002_CommunityPartsTitles]:AFTER[",Parts[[#This Row],[mod]],"] // ",_xlfn.CONCAT(S2," (",D2,")"),CHAR(10),"{",CHAR(10),"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xml:space="preserve">
@PART[blue_steel_air_intake_mount_s1]:HAS[~sasUpgrade[off]]:NEEDS[BlueSteel]:FOR[zKiwiTechTree]
{
    @MODULE[ModuleSAS]
    {
        @SASServiceLevel = 0
        showUpgradesInModuleInfo = true
        UPGRADES
        {
            UPGRADE
            {
                name__ = SAS-Level1
                techRequired__ = survivability
                SASServiceLevel = 1
                moduleIsEnabled = true
            }
            UPGRADE
            {
                name__ = SAS-Level2
                techRequired__ = advFlightControl
                SASServiceLevel = 2
                moduleIsEnabled = true
            }
            UPGRADE
            {
                name__ = SAS-Level3
                techRequired__ = experimentalControl
                SASServiceLevel = 3
                moduleIsEnabled = true
            }
        }
    }
}</v>
      </c>
      <c r="AY2" s="60"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 s="41" t="str">
        <f>_xlfn.CONCAT(IF(Parts[[#This Row],[title]]&lt;&gt;"",_xlfn.CONCAT("#LOC_KTT_",A2,"_",C2,"_Title = ",Parts[[#This Row],[title]],CHAR(10)),""),IF(Parts[[#This Row],[engineName]]&lt;&gt;"",_xlfn.CONCAT("#LOC_KTT_",Parts[[#This Row],[mod]],"_",Parts[[#This Row],[name]],"_EngineName = ",Parts[[#This Row],[engineName]]),""))</f>
        <v/>
      </c>
      <c r="BA2" s="39">
        <f ca="1">MIN(Parts[[#This Row],[techTier]]+1,MAX(INDIRECT(O2)))</f>
        <v>1</v>
      </c>
      <c r="BB2" s="39">
        <f ca="1">MIN(Parts[[#This Row],[techTier]]+2,MAX(INDIRECT(O2)))</f>
        <v>2</v>
      </c>
      <c r="BC2" s="39" t="str">
        <f>RIGHT(LEFT(Parts[[#This Row],[folder]],FIND(CHAR(1),SUBSTITUTE(Parts[[#This Row],[folder]],"/",CHAR(1),LEN(Parts[[#This Row],[folder]])-LEN(SUBSTITUTE(Parts[[#This Row],[folder]],"/",""))))-1),FIND(CHAR(1),SUBSTITUTE(Parts[[#This Row],[folder]],"/",CHAR(1),LEN(Parts[[#This Row],[folder]])-LEN(SUBSTITUTE(Parts[[#This Row],[folder]],"/",""))))-41)</f>
        <v>BlueSteel/parts/air_intake</v>
      </c>
    </row>
    <row r="3" spans="1:55" ht="409.5" customHeight="1" x14ac:dyDescent="0.35">
      <c r="A3" t="s">
        <v>1505</v>
      </c>
      <c r="B3" t="s">
        <v>1514</v>
      </c>
      <c r="C3" t="s">
        <v>1515</v>
      </c>
      <c r="D3" t="s">
        <v>1516</v>
      </c>
      <c r="E3" t="s">
        <v>1509</v>
      </c>
      <c r="F3" t="s">
        <v>1510</v>
      </c>
      <c r="G3" t="s">
        <v>1511</v>
      </c>
      <c r="H3" t="s">
        <v>1517</v>
      </c>
      <c r="I3" t="s">
        <v>1518</v>
      </c>
      <c r="J3" t="s">
        <v>1116</v>
      </c>
      <c r="K3" t="s">
        <v>91</v>
      </c>
      <c r="L3" s="32"/>
      <c r="M3" s="37"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@PART[blue_steel_air_intake_mount_s2]:AFTER[BlueSteel] // Air Intake 2
	{
    kiwiBranch = PropulsionTurboJet
    kiwiTier = 3
    engineName = #LOC_KTT_BlueSteel_blue_steel_air_intake_mount_s2_EngineName // Panther
    kiwiEngineUpgrade = tripleMode
    engineID0 = Dry
    engineID1 = Wet
    engineID2 = 
    kiwiEngineUpgrade0 = blue_steel_air_intake_mount_s2_Upgrade0
    kiwiEngineUpgrade1 = blue_steel_air_intake_mount_s2_Upgrade1
    kiwiStructuralUpgrade = standard
}</v>
      </c>
      <c r="N3" s="36" t="str">
        <f>_xlfn.XLOOKUP(_xlfn.CONCAT(O3,P3),Templates!$G$1:$G$2037,Templates!$A$1:$A$2037,"Not Found",0,1)</f>
        <v>nonCommercialFlight</v>
      </c>
      <c r="O3" s="34" t="s">
        <v>1461</v>
      </c>
      <c r="P3" s="34">
        <v>3</v>
      </c>
      <c r="Q3" s="35" t="s">
        <v>1111</v>
      </c>
      <c r="R3" s="49"/>
      <c r="S3" s="33"/>
      <c r="T3" s="33"/>
      <c r="U3" s="33"/>
      <c r="V3" s="33"/>
      <c r="W3" s="33"/>
      <c r="X3" s="33" t="s">
        <v>1113</v>
      </c>
      <c r="Y3" s="33"/>
      <c r="Z3" s="33"/>
      <c r="AA3" s="33" t="s">
        <v>1471</v>
      </c>
      <c r="AB3" s="33"/>
      <c r="AC3" s="33"/>
      <c r="AD3" s="33"/>
      <c r="AE3" s="33"/>
      <c r="AF3" s="33"/>
      <c r="AG3" s="33"/>
      <c r="AH3" s="33"/>
      <c r="AI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 s="33" t="s">
        <v>1472</v>
      </c>
      <c r="AK3" s="33" t="s">
        <v>1473</v>
      </c>
      <c r="AL3" s="33"/>
      <c r="AM3" s="33"/>
      <c r="AN3" s="33"/>
      <c r="AO3" s="33"/>
      <c r="AP3" s="33"/>
      <c r="AQ3" s="33"/>
      <c r="AR3" s="33"/>
      <c r="AS3" s="33"/>
      <c r="AT3" s="33"/>
      <c r="AU3" s="33"/>
      <c r="AV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 s="40"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xml:space="preserve">    engineName = #LOC_KTT_BlueSteel_blue_steel_air_intake_mount_s2_EngineName // Panther
    kiwiEngineUpgrade = tripleMode
    engineID0 = Dry
    engineID1 = Wet
    engineID2 = 
    kiwiEngineUpgrade0 = blue_steel_air_intake_mount_s2_Upgrade0
    kiwiEngineUpgrade1 = blue_steel_air_intake_mount_s2_Upgrade1
    kiwiStructuralUpgrade = standard</v>
      </c>
      <c r="AX3" s="38" t="str">
        <f>_xlfn.CONCAT(IF(Parts[[#This Row],[title]]&lt;&gt;"",_xlfn.CONCAT(CHAR(10),"@PART[",Parts[[#This Row],[name]],"]:NEEDS[!002_CommunityPartsTitles]:AFTER[",Parts[[#This Row],[mod]],"] // ",_xlfn.CONCAT(S3," (",D3,")"),CHAR(10),"{",CHAR(10),"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 s="60" t="str">
        <f ca="1">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PARTUPGRADE:NEEDS[BlueSteel/parts/air_intake]
{
    name = blue_steel_air_intake_mount_s2_Upgrade0
    type = engine
    partIcon = blue_steel_air_intake_mount_s2
    techRequired  = airLaunch
    entryCost = 1
    basicInfo = #LOC_KTT_PARTUPGRADE_BASICINFO_ENGINES_0
    title = #LOC_KTT_PARTUPGRADE_TITLE_0
    manufacturer = #LOC_KTT_PARTUPGRADE_MANUFACTURER
    description = #LOC_KTT_PARTUPGRADE_DESCRIPTION_ENGINES_0
}
@PARTUPGRADE[blue_steel_air_intake_mount_s2_Upgrade0]:NEEDS[BlueSteel]:FOR[zKiwiTechTree]
{
    @entryCost = #$@PART[blue_steel_air_intake_mount_s2]/entryCost$
    @entryCost *= #$@KIWI_ENGINE_MULTIPLIERS/BASELINE_ENTRYCOST_MULTIPLIER$
    @title ^= #:INSERTPARTTITLE:$@PART[blue_steel_air_intake_mount_s2]/title$:
    @description ^= #:INSERTPART:$@PART[blue_steel_air_intake_mount_s2]/engineName$:
}
PARTUPGRADE:NEEDS[BlueSteel/parts/air_intake]
{
    name = blue_steel_air_intake_mount_s2_Upgrade1
    type = engine
    partIcon = blue_steel_air_intake_mount_s2
    techRequired  = airLaunch
    entryCost = 1
    basicInfo = #LOC_KTT_PARTUPGRADE_BASICINFO_ENGINES_1
    title = #LOC_KTT_PARTUPGRADE_TITLE_1
    manufacturer = #LOC_KTT_PARTUPGRADE_MANUFACTURER
    description = #LOC_KTT_PARTUPGRADE_DESCRIPTION_ENGINES_1
}
@PARTUPGRADE[blue_steel_air_intake_mount_s2_Upgrade1]:NEEDS[BlueSteel]:FOR[zKiwiTechTree]
{
    @entryCost = #$@PART[blue_steel_air_intake_mount_s2]/entryCost$
    @entryCost *= #$@KIWI_ENGINE_MULTIPLIERS//UPGRADE_ENTRYCOST_MULTIPLIER$
    @title ^= #:INSERTPARTTITLE:$@PART[blue_steel_air_intake_mount_s2]/title$:
    @description ^= #:INSERTPART:$@PART[blue_steel_air_intake_mount_s2]/engineName$:
}
@PART[blue_steel_air_intake_mount_s2]:NEEDS[BlueSteel]:HAS[~engineUpgrade[off]]:AFTER[zzKiwiTechTree]
{
    %descriptionUpgrade = #LOC_KTT_PART_DESCRIPTIONUPGRADE_ENGINES
    @description = #$description$ \n\n&lt;color=#ff0000&gt;$descriptionUpgrade$&lt;/color&gt;
    @description ^= #:INSERTENGINENAME:$engineName$:
    @description ^= :INSERTPARTUPGRADE0:Air Launch Tier (4):
    @description ^= :INSERTPARTUPGRADE1:Streamlined Flight Tier (5):
}</v>
      </c>
      <c r="AZ3" s="41" t="str">
        <f>_xlfn.CONCAT(IF(Parts[[#This Row],[title]]&lt;&gt;"",_xlfn.CONCAT("#LOC_KTT_",A3,"_",C3,"_Title = ",Parts[[#This Row],[title]],CHAR(10)),""),IF(Parts[[#This Row],[engineName]]&lt;&gt;"",_xlfn.CONCAT("#LOC_KTT_",Parts[[#This Row],[mod]],"_",Parts[[#This Row],[name]],"_EngineName = ",Parts[[#This Row],[engineName]]),""))</f>
        <v>#LOC_KTT_BlueSteel_blue_steel_air_intake_mount_s2_EngineName = Panther</v>
      </c>
      <c r="BA3" s="39">
        <f ca="1">MIN(Parts[[#This Row],[techTier]]+1,MAX(INDIRECT(O3)))</f>
        <v>4</v>
      </c>
      <c r="BB3" s="39">
        <f ca="1">MIN(Parts[[#This Row],[techTier]]+2,MAX(INDIRECT(O3)))</f>
        <v>5</v>
      </c>
      <c r="BC3" s="39" t="str">
        <f>RIGHT(LEFT(Parts[[#This Row],[folder]],FIND(CHAR(1),SUBSTITUTE(Parts[[#This Row],[folder]],"/",CHAR(1),LEN(Parts[[#This Row],[folder]])-LEN(SUBSTITUTE(Parts[[#This Row],[folder]],"/",""))))-1),FIND(CHAR(1),SUBSTITUTE(Parts[[#This Row],[folder]],"/",CHAR(1),LEN(Parts[[#This Row],[folder]])-LEN(SUBSTITUTE(Parts[[#This Row],[folder]],"/",""))))-41)</f>
        <v>BlueSteel/parts/air_intake</v>
      </c>
    </row>
    <row r="4" spans="1:55" ht="56" customHeight="1" x14ac:dyDescent="0.35">
      <c r="A4" t="s">
        <v>1505</v>
      </c>
      <c r="B4" t="s">
        <v>1519</v>
      </c>
      <c r="C4" t="s">
        <v>1520</v>
      </c>
      <c r="D4" t="s">
        <v>1521</v>
      </c>
      <c r="E4" t="s">
        <v>1509</v>
      </c>
      <c r="F4" t="s">
        <v>1522</v>
      </c>
      <c r="G4" t="s">
        <v>1523</v>
      </c>
      <c r="H4" t="s">
        <v>1524</v>
      </c>
      <c r="I4" t="s">
        <v>1525</v>
      </c>
      <c r="J4" t="s">
        <v>1115</v>
      </c>
      <c r="K4" t="s">
        <v>27</v>
      </c>
      <c r="L4" s="32"/>
      <c r="M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@PART[blue_steel_avionics_s0_1]:AFTER[BlueSteel] // Blue Rock Mk1 Avionics
	{
    kiwiStructuralUpgrade = standard
}</v>
      </c>
      <c r="N4" s="36">
        <f>_xlfn.XLOOKUP(_xlfn.CONCAT(O4,P4),Templates!$G$1:$G$2037,Templates!$A$1:$A$2037,"Not Found",0,1)</f>
        <v>0</v>
      </c>
      <c r="O4" s="34"/>
      <c r="P4" s="34"/>
      <c r="Q4" s="35" t="s">
        <v>1129</v>
      </c>
      <c r="R4" s="49"/>
      <c r="S4" s="33"/>
      <c r="T4" s="33"/>
      <c r="U4" s="33"/>
      <c r="V4" s="33"/>
      <c r="W4" s="33"/>
      <c r="X4" s="33"/>
      <c r="Y4" s="33"/>
      <c r="Z4" s="33"/>
      <c r="AA4" s="33"/>
      <c r="AB4" s="33"/>
      <c r="AC4" s="33"/>
      <c r="AD4" s="33"/>
      <c r="AE4" s="33"/>
      <c r="AF4" s="33"/>
      <c r="AG4" s="33"/>
      <c r="AH4" s="33"/>
      <c r="AI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 s="33"/>
      <c r="AK4" s="33"/>
      <c r="AL4" s="33"/>
      <c r="AM4" s="33"/>
      <c r="AN4" s="33"/>
      <c r="AO4" s="33"/>
      <c r="AP4" s="33"/>
      <c r="AQ4" s="33"/>
      <c r="AR4" s="33"/>
      <c r="AS4" s="33"/>
      <c r="AT4" s="33"/>
      <c r="AU4" s="33"/>
      <c r="AV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xml:space="preserve">    kiwiStructuralUpgrade = standard</v>
      </c>
      <c r="AX4" s="56" t="str">
        <f>_xlfn.CONCAT(IF(Parts[[#This Row],[title]]&lt;&gt;"",_xlfn.CONCAT(CHAR(10),"@PART[",Parts[[#This Row],[name]],"]:NEEDS[!002_CommunityPartsTitles]:AFTER[",Parts[[#This Row],[mod]],"] // ",_xlfn.CONCAT(S4," (",D4,")"),CHAR(10),"{",CHAR(10),"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 s="41" t="str">
        <f>_xlfn.CONCAT(IF(Parts[[#This Row],[title]]&lt;&gt;"",_xlfn.CONCAT("#LOC_KTT_",A4,"_",C4,"_Title = ",Parts[[#This Row],[title]],CHAR(10)),""),IF(Parts[[#This Row],[engineName]]&lt;&gt;"",_xlfn.CONCAT("#LOC_KTT_",Parts[[#This Row],[mod]],"_",Parts[[#This Row],[name]],"_EngineName = ",Parts[[#This Row],[engineName]]),""))</f>
        <v/>
      </c>
      <c r="BA4" s="39" t="e">
        <f ca="1">MIN(Parts[[#This Row],[techTier]]+1,MAX(INDIRECT(O4)))</f>
        <v>#REF!</v>
      </c>
      <c r="BB4" s="39" t="e">
        <f ca="1">MIN(Parts[[#This Row],[techTier]]+2,MAX(INDIRECT(O4)))</f>
        <v>#REF!</v>
      </c>
      <c r="BC4" s="55" t="str">
        <f>RIGHT(LEFT(Parts[[#This Row],[folder]],FIND(CHAR(1),SUBSTITUTE(Parts[[#This Row],[folder]],"/",CHAR(1),LEN(Parts[[#This Row],[folder]])-LEN(SUBSTITUTE(Parts[[#This Row],[folder]],"/",""))))-1),FIND(CHAR(1),SUBSTITUTE(Parts[[#This Row],[folder]],"/",CHAR(1),LEN(Parts[[#This Row],[folder]])-LEN(SUBSTITUTE(Parts[[#This Row],[folder]],"/",""))))-41)</f>
        <v>BlueSteel/parts/blue_steel</v>
      </c>
    </row>
    <row r="5" spans="1:55" ht="29.5" x14ac:dyDescent="0.35">
      <c r="A5" t="s">
        <v>1505</v>
      </c>
      <c r="B5" t="s">
        <v>1526</v>
      </c>
      <c r="C5" t="s">
        <v>1527</v>
      </c>
      <c r="D5" t="s">
        <v>1528</v>
      </c>
      <c r="E5" t="s">
        <v>1509</v>
      </c>
      <c r="F5" t="s">
        <v>1522</v>
      </c>
      <c r="G5" t="s">
        <v>1529</v>
      </c>
      <c r="H5" t="s">
        <v>1524</v>
      </c>
      <c r="I5" t="s">
        <v>1530</v>
      </c>
      <c r="J5" t="s">
        <v>1116</v>
      </c>
      <c r="K5" t="s">
        <v>27</v>
      </c>
      <c r="L5" s="32"/>
      <c r="M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@PART[blue_steel_cargo_bay_s0]:AFTER[BlueSteel] // Blue Steel Size 0 Cargo Bay
	{
}</v>
      </c>
      <c r="N5" s="36">
        <f>_xlfn.XLOOKUP(_xlfn.CONCAT(O5,P5),Templates!$G$1:$G$2037,Templates!$A$1:$A$2037,"Not Found",0,1)</f>
        <v>0</v>
      </c>
      <c r="O5" s="34"/>
      <c r="P5" s="34"/>
      <c r="Q5" s="35"/>
      <c r="R5" s="49"/>
      <c r="S5" s="33"/>
      <c r="T5" s="33"/>
      <c r="U5" s="33"/>
      <c r="V5" s="33"/>
      <c r="W5" s="33"/>
      <c r="X5" s="33"/>
      <c r="Y5" s="33"/>
      <c r="Z5" s="33"/>
      <c r="AA5" s="33"/>
      <c r="AB5" s="33"/>
      <c r="AC5" s="33"/>
      <c r="AD5" s="33"/>
      <c r="AE5" s="33"/>
      <c r="AF5" s="33"/>
      <c r="AG5" s="33"/>
      <c r="AH5" s="33"/>
      <c r="AI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 s="33"/>
      <c r="AK5" s="33"/>
      <c r="AL5" s="33"/>
      <c r="AM5" s="33"/>
      <c r="AN5" s="33"/>
      <c r="AO5" s="33"/>
      <c r="AP5" s="33"/>
      <c r="AQ5" s="33"/>
      <c r="AR5" s="33"/>
      <c r="AS5" s="33"/>
      <c r="AT5" s="33"/>
      <c r="AU5" s="33"/>
      <c r="AV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 s="56" t="str">
        <f>_xlfn.CONCAT(IF(Parts[[#This Row],[title]]&lt;&gt;"",_xlfn.CONCAT(CHAR(10),"@PART[",Parts[[#This Row],[name]],"]:NEEDS[!002_CommunityPartsTitles]:AFTER[",Parts[[#This Row],[mod]],"] // ",_xlfn.CONCAT(S5," (",D5,")"),CHAR(10),"{",CHAR(10),"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 s="41" t="str">
        <f>_xlfn.CONCAT(IF(Parts[[#This Row],[title]]&lt;&gt;"",_xlfn.CONCAT("#LOC_KTT_",A5,"_",C5,"_Title = ",Parts[[#This Row],[title]],CHAR(10)),""),IF(Parts[[#This Row],[engineName]]&lt;&gt;"",_xlfn.CONCAT("#LOC_KTT_",Parts[[#This Row],[mod]],"_",Parts[[#This Row],[name]],"_EngineName = ",Parts[[#This Row],[engineName]]),""))</f>
        <v/>
      </c>
      <c r="BA5" s="39" t="e">
        <f ca="1">MIN(Parts[[#This Row],[techTier]]+1,MAX(INDIRECT(O5)))</f>
        <v>#REF!</v>
      </c>
      <c r="BB5" s="39" t="e">
        <f ca="1">MIN(Parts[[#This Row],[techTier]]+2,MAX(INDIRECT(O5)))</f>
        <v>#REF!</v>
      </c>
      <c r="BC5" s="55" t="str">
        <f>RIGHT(LEFT(Parts[[#This Row],[folder]],FIND(CHAR(1),SUBSTITUTE(Parts[[#This Row],[folder]],"/",CHAR(1),LEN(Parts[[#This Row],[folder]])-LEN(SUBSTITUTE(Parts[[#This Row],[folder]],"/",""))))-1),FIND(CHAR(1),SUBSTITUTE(Parts[[#This Row],[folder]],"/",CHAR(1),LEN(Parts[[#This Row],[folder]])-LEN(SUBSTITUTE(Parts[[#This Row],[folder]],"/",""))))-41)</f>
        <v>BlueSteel/parts/blue_steel</v>
      </c>
    </row>
    <row r="6" spans="1:55" ht="29.5" x14ac:dyDescent="0.35">
      <c r="A6" t="s">
        <v>1505</v>
      </c>
      <c r="B6" t="s">
        <v>1531</v>
      </c>
      <c r="C6" t="s">
        <v>1532</v>
      </c>
      <c r="D6" t="s">
        <v>1533</v>
      </c>
      <c r="E6" t="s">
        <v>1509</v>
      </c>
      <c r="F6" t="s">
        <v>1522</v>
      </c>
      <c r="G6" t="s">
        <v>1534</v>
      </c>
      <c r="H6" t="s">
        <v>1535</v>
      </c>
      <c r="I6" t="s">
        <v>1536</v>
      </c>
      <c r="J6" t="s">
        <v>1116</v>
      </c>
      <c r="K6" t="s">
        <v>43</v>
      </c>
      <c r="L6" s="32"/>
      <c r="M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@PART[blue_steel_cargo_bay_s1_1]:AFTER[BlueSteel] // Blue Rock Size 1 Cargo Bay A
	{
}</v>
      </c>
      <c r="N6" s="36">
        <f>_xlfn.XLOOKUP(_xlfn.CONCAT(O6,P6),Templates!$G$1:$G$2037,Templates!$A$1:$A$2037,"Not Found",0,1)</f>
        <v>0</v>
      </c>
      <c r="O6" s="34"/>
      <c r="P6" s="34"/>
      <c r="Q6" s="35"/>
      <c r="R6" s="49"/>
      <c r="S6" s="33"/>
      <c r="T6" s="33"/>
      <c r="U6" s="33"/>
      <c r="V6" s="33"/>
      <c r="W6" s="33"/>
      <c r="X6" s="33"/>
      <c r="Y6" s="33"/>
      <c r="Z6" s="33"/>
      <c r="AA6" s="33"/>
      <c r="AB6" s="33"/>
      <c r="AC6" s="33"/>
      <c r="AD6" s="33"/>
      <c r="AE6" s="33"/>
      <c r="AF6" s="33"/>
      <c r="AG6" s="33"/>
      <c r="AH6" s="33"/>
      <c r="AI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 s="33"/>
      <c r="AK6" s="33"/>
      <c r="AL6" s="33"/>
      <c r="AM6" s="33"/>
      <c r="AN6" s="33"/>
      <c r="AO6" s="33"/>
      <c r="AP6" s="33"/>
      <c r="AQ6" s="33"/>
      <c r="AR6" s="33"/>
      <c r="AS6" s="33"/>
      <c r="AT6" s="33"/>
      <c r="AU6" s="33"/>
      <c r="AV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 s="56" t="str">
        <f>_xlfn.CONCAT(IF(Parts[[#This Row],[title]]&lt;&gt;"",_xlfn.CONCAT(CHAR(10),"@PART[",Parts[[#This Row],[name]],"]:NEEDS[!002_CommunityPartsTitles]:AFTER[",Parts[[#This Row],[mod]],"] // ",_xlfn.CONCAT(S6," (",D6,")"),CHAR(10),"{",CHAR(10),"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 s="41" t="str">
        <f>_xlfn.CONCAT(IF(Parts[[#This Row],[title]]&lt;&gt;"",_xlfn.CONCAT("#LOC_KTT_",A6,"_",C6,"_Title = ",Parts[[#This Row],[title]],CHAR(10)),""),IF(Parts[[#This Row],[engineName]]&lt;&gt;"",_xlfn.CONCAT("#LOC_KTT_",Parts[[#This Row],[mod]],"_",Parts[[#This Row],[name]],"_EngineName = ",Parts[[#This Row],[engineName]]),""))</f>
        <v/>
      </c>
      <c r="BA6" s="39" t="e">
        <f ca="1">MIN(Parts[[#This Row],[techTier]]+1,MAX(INDIRECT(O6)))</f>
        <v>#REF!</v>
      </c>
      <c r="BB6" s="39" t="e">
        <f ca="1">MIN(Parts[[#This Row],[techTier]]+2,MAX(INDIRECT(O6)))</f>
        <v>#REF!</v>
      </c>
      <c r="BC6" s="55" t="str">
        <f>RIGHT(LEFT(Parts[[#This Row],[folder]],FIND(CHAR(1),SUBSTITUTE(Parts[[#This Row],[folder]],"/",CHAR(1),LEN(Parts[[#This Row],[folder]])-LEN(SUBSTITUTE(Parts[[#This Row],[folder]],"/",""))))-1),FIND(CHAR(1),SUBSTITUTE(Parts[[#This Row],[folder]],"/",CHAR(1),LEN(Parts[[#This Row],[folder]])-LEN(SUBSTITUTE(Parts[[#This Row],[folder]],"/",""))))-41)</f>
        <v>BlueSteel/parts/blue_steel</v>
      </c>
    </row>
    <row r="7" spans="1:55" ht="29.5" x14ac:dyDescent="0.35">
      <c r="A7" t="s">
        <v>1505</v>
      </c>
      <c r="B7" t="s">
        <v>1537</v>
      </c>
      <c r="C7" t="s">
        <v>1538</v>
      </c>
      <c r="D7" t="s">
        <v>1539</v>
      </c>
      <c r="E7" t="s">
        <v>1509</v>
      </c>
      <c r="F7" t="s">
        <v>1522</v>
      </c>
      <c r="G7" t="s">
        <v>1534</v>
      </c>
      <c r="H7" t="s">
        <v>1540</v>
      </c>
      <c r="I7" t="s">
        <v>1536</v>
      </c>
      <c r="J7" t="s">
        <v>1116</v>
      </c>
      <c r="K7" t="s">
        <v>43</v>
      </c>
      <c r="L7" s="32"/>
      <c r="M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@PART[blue_steel_cargo_bay_s1_2]:AFTER[BlueSteel] // Blue Rock Size 1 Cargo Bay B
	{
}</v>
      </c>
      <c r="N7" s="36">
        <f>_xlfn.XLOOKUP(_xlfn.CONCAT(O7,P7),Templates!$G$1:$G$2037,Templates!$A$1:$A$2037,"Not Found",0,1)</f>
        <v>0</v>
      </c>
      <c r="O7" s="34"/>
      <c r="P7" s="34"/>
      <c r="Q7" s="35"/>
      <c r="R7" s="49"/>
      <c r="S7" s="33"/>
      <c r="T7" s="33"/>
      <c r="U7" s="33"/>
      <c r="V7" s="33"/>
      <c r="W7" s="33"/>
      <c r="X7" s="33"/>
      <c r="Y7" s="33"/>
      <c r="Z7" s="33"/>
      <c r="AA7" s="33"/>
      <c r="AB7" s="33"/>
      <c r="AC7" s="33"/>
      <c r="AD7" s="33"/>
      <c r="AE7" s="33"/>
      <c r="AF7" s="33"/>
      <c r="AG7" s="33"/>
      <c r="AH7" s="33"/>
      <c r="AI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 s="33"/>
      <c r="AK7" s="33"/>
      <c r="AL7" s="33"/>
      <c r="AM7" s="33"/>
      <c r="AN7" s="33"/>
      <c r="AO7" s="33"/>
      <c r="AP7" s="33"/>
      <c r="AQ7" s="33"/>
      <c r="AR7" s="33"/>
      <c r="AS7" s="33"/>
      <c r="AT7" s="33"/>
      <c r="AU7" s="33"/>
      <c r="AV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 s="56" t="str">
        <f>_xlfn.CONCAT(IF(Parts[[#This Row],[title]]&lt;&gt;"",_xlfn.CONCAT(CHAR(10),"@PART[",Parts[[#This Row],[name]],"]:NEEDS[!002_CommunityPartsTitles]:AFTER[",Parts[[#This Row],[mod]],"] // ",_xlfn.CONCAT(S7," (",D7,")"),CHAR(10),"{",CHAR(10),"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 s="41" t="str">
        <f>_xlfn.CONCAT(IF(Parts[[#This Row],[title]]&lt;&gt;"",_xlfn.CONCAT("#LOC_KTT_",A7,"_",C7,"_Title = ",Parts[[#This Row],[title]],CHAR(10)),""),IF(Parts[[#This Row],[engineName]]&lt;&gt;"",_xlfn.CONCAT("#LOC_KTT_",Parts[[#This Row],[mod]],"_",Parts[[#This Row],[name]],"_EngineName = ",Parts[[#This Row],[engineName]]),""))</f>
        <v/>
      </c>
      <c r="BA7" s="39" t="e">
        <f ca="1">MIN(Parts[[#This Row],[techTier]]+1,MAX(INDIRECT(O7)))</f>
        <v>#REF!</v>
      </c>
      <c r="BB7" s="39" t="e">
        <f ca="1">MIN(Parts[[#This Row],[techTier]]+2,MAX(INDIRECT(O7)))</f>
        <v>#REF!</v>
      </c>
      <c r="BC7" s="55" t="str">
        <f>RIGHT(LEFT(Parts[[#This Row],[folder]],FIND(CHAR(1),SUBSTITUTE(Parts[[#This Row],[folder]],"/",CHAR(1),LEN(Parts[[#This Row],[folder]])-LEN(SUBSTITUTE(Parts[[#This Row],[folder]],"/",""))))-1),FIND(CHAR(1),SUBSTITUTE(Parts[[#This Row],[folder]],"/",CHAR(1),LEN(Parts[[#This Row],[folder]])-LEN(SUBSTITUTE(Parts[[#This Row],[folder]],"/",""))))-41)</f>
        <v>BlueSteel/parts/blue_steel</v>
      </c>
    </row>
    <row r="8" spans="1:55" ht="29.5" x14ac:dyDescent="0.35">
      <c r="A8" t="s">
        <v>1505</v>
      </c>
      <c r="B8" t="s">
        <v>1541</v>
      </c>
      <c r="C8" t="s">
        <v>1542</v>
      </c>
      <c r="D8" t="s">
        <v>1543</v>
      </c>
      <c r="E8" t="s">
        <v>1509</v>
      </c>
      <c r="F8" t="s">
        <v>1544</v>
      </c>
      <c r="G8" t="s">
        <v>1545</v>
      </c>
      <c r="H8" t="s">
        <v>1529</v>
      </c>
      <c r="I8" t="s">
        <v>1546</v>
      </c>
      <c r="J8" t="s">
        <v>1116</v>
      </c>
      <c r="K8" t="s">
        <v>43</v>
      </c>
      <c r="L8" s="32"/>
      <c r="M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@PART[blue_steel_cockpit_mk1]:AFTER[BlueSteel] // Blue Hawk Mk1 Cockpit
	{
}</v>
      </c>
      <c r="N8" s="36">
        <f>_xlfn.XLOOKUP(_xlfn.CONCAT(O8,P8),Templates!$G$1:$G$2037,Templates!$A$1:$A$2037,"Not Found",0,1)</f>
        <v>0</v>
      </c>
      <c r="O8" s="34"/>
      <c r="P8" s="34"/>
      <c r="Q8" s="35"/>
      <c r="R8" s="49"/>
      <c r="S8" s="33"/>
      <c r="T8" s="33"/>
      <c r="U8" s="33"/>
      <c r="V8" s="33"/>
      <c r="W8" s="33"/>
      <c r="X8" s="33"/>
      <c r="Y8" s="33"/>
      <c r="Z8" s="33"/>
      <c r="AA8" s="33"/>
      <c r="AB8" s="33"/>
      <c r="AC8" s="33"/>
      <c r="AD8" s="33"/>
      <c r="AE8" s="33"/>
      <c r="AF8" s="33"/>
      <c r="AG8" s="33"/>
      <c r="AH8" s="33"/>
      <c r="AI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8" s="33"/>
      <c r="AK8" s="33"/>
      <c r="AL8" s="33"/>
      <c r="AM8" s="33"/>
      <c r="AN8" s="33"/>
      <c r="AO8" s="33"/>
      <c r="AP8" s="33"/>
      <c r="AQ8" s="33"/>
      <c r="AR8" s="33"/>
      <c r="AS8" s="33"/>
      <c r="AT8" s="33"/>
      <c r="AU8" s="33"/>
      <c r="AV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8" s="56" t="str">
        <f>_xlfn.CONCAT(IF(Parts[[#This Row],[title]]&lt;&gt;"",_xlfn.CONCAT(CHAR(10),"@PART[",Parts[[#This Row],[name]],"]:NEEDS[!002_CommunityPartsTitles]:AFTER[",Parts[[#This Row],[mod]],"] // ",_xlfn.CONCAT(S8," (",D8,")"),CHAR(10),"{",CHAR(10),"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8" s="41" t="str">
        <f>_xlfn.CONCAT(IF(Parts[[#This Row],[title]]&lt;&gt;"",_xlfn.CONCAT("#LOC_KTT_",A8,"_",C8,"_Title = ",Parts[[#This Row],[title]],CHAR(10)),""),IF(Parts[[#This Row],[engineName]]&lt;&gt;"",_xlfn.CONCAT("#LOC_KTT_",Parts[[#This Row],[mod]],"_",Parts[[#This Row],[name]],"_EngineName = ",Parts[[#This Row],[engineName]]),""))</f>
        <v/>
      </c>
      <c r="BA8" s="39" t="e">
        <f ca="1">MIN(Parts[[#This Row],[techTier]]+1,MAX(INDIRECT(O8)))</f>
        <v>#REF!</v>
      </c>
      <c r="BB8" s="39" t="e">
        <f ca="1">MIN(Parts[[#This Row],[techTier]]+2,MAX(INDIRECT(O8)))</f>
        <v>#REF!</v>
      </c>
      <c r="BC8" s="55" t="str">
        <f>RIGHT(LEFT(Parts[[#This Row],[folder]],FIND(CHAR(1),SUBSTITUTE(Parts[[#This Row],[folder]],"/",CHAR(1),LEN(Parts[[#This Row],[folder]])-LEN(SUBSTITUTE(Parts[[#This Row],[folder]],"/",""))))-1),FIND(CHAR(1),SUBSTITUTE(Parts[[#This Row],[folder]],"/",CHAR(1),LEN(Parts[[#This Row],[folder]])-LEN(SUBSTITUTE(Parts[[#This Row],[folder]],"/",""))))-41)</f>
        <v>BlueSteel/parts/blue_steel</v>
      </c>
    </row>
    <row r="9" spans="1:55" ht="29.5" x14ac:dyDescent="0.35">
      <c r="A9" t="s">
        <v>1505</v>
      </c>
      <c r="B9" t="s">
        <v>1547</v>
      </c>
      <c r="C9" t="s">
        <v>1548</v>
      </c>
      <c r="D9" t="s">
        <v>1549</v>
      </c>
      <c r="E9" t="s">
        <v>1509</v>
      </c>
      <c r="F9" t="s">
        <v>1544</v>
      </c>
      <c r="G9" t="s">
        <v>1550</v>
      </c>
      <c r="H9" t="s">
        <v>1540</v>
      </c>
      <c r="I9" t="s">
        <v>1551</v>
      </c>
      <c r="J9" t="s">
        <v>1116</v>
      </c>
      <c r="K9" t="s">
        <v>27</v>
      </c>
      <c r="L9" s="32"/>
      <c r="M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@PART[blue_steel_cockpit_s0]:AFTER[BlueSteel] // Blue Steel Cockpit
	{
}</v>
      </c>
      <c r="N9" s="36">
        <f>_xlfn.XLOOKUP(_xlfn.CONCAT(O9,P9),Templates!$G$1:$G$2037,Templates!$A$1:$A$2037,"Not Found",0,1)</f>
        <v>0</v>
      </c>
      <c r="O9" s="34"/>
      <c r="P9" s="34"/>
      <c r="Q9" s="35"/>
      <c r="R9" s="49"/>
      <c r="S9" s="33"/>
      <c r="T9" s="33"/>
      <c r="U9" s="33"/>
      <c r="V9" s="33"/>
      <c r="W9" s="33"/>
      <c r="X9" s="33"/>
      <c r="Y9" s="33"/>
      <c r="Z9" s="33"/>
      <c r="AA9" s="33"/>
      <c r="AB9" s="33"/>
      <c r="AC9" s="33"/>
      <c r="AD9" s="33"/>
      <c r="AE9" s="33"/>
      <c r="AF9" s="33"/>
      <c r="AG9" s="33"/>
      <c r="AH9" s="33"/>
      <c r="AI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9" s="33"/>
      <c r="AK9" s="33"/>
      <c r="AL9" s="33"/>
      <c r="AM9" s="33"/>
      <c r="AN9" s="33"/>
      <c r="AO9" s="33"/>
      <c r="AP9" s="33"/>
      <c r="AQ9" s="33"/>
      <c r="AR9" s="33"/>
      <c r="AS9" s="33"/>
      <c r="AT9" s="33"/>
      <c r="AU9" s="33"/>
      <c r="AV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9" s="56" t="str">
        <f>_xlfn.CONCAT(IF(Parts[[#This Row],[title]]&lt;&gt;"",_xlfn.CONCAT(CHAR(10),"@PART[",Parts[[#This Row],[name]],"]:NEEDS[!002_CommunityPartsTitles]:AFTER[",Parts[[#This Row],[mod]],"] // ",_xlfn.CONCAT(S9," (",D9,")"),CHAR(10),"{",CHAR(10),"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9" s="41" t="str">
        <f>_xlfn.CONCAT(IF(Parts[[#This Row],[title]]&lt;&gt;"",_xlfn.CONCAT("#LOC_KTT_",A9,"_",C9,"_Title = ",Parts[[#This Row],[title]],CHAR(10)),""),IF(Parts[[#This Row],[engineName]]&lt;&gt;"",_xlfn.CONCAT("#LOC_KTT_",Parts[[#This Row],[mod]],"_",Parts[[#This Row],[name]],"_EngineName = ",Parts[[#This Row],[engineName]]),""))</f>
        <v/>
      </c>
      <c r="BA9" s="39" t="e">
        <f ca="1">MIN(Parts[[#This Row],[techTier]]+1,MAX(INDIRECT(O9)))</f>
        <v>#REF!</v>
      </c>
      <c r="BB9" s="39" t="e">
        <f ca="1">MIN(Parts[[#This Row],[techTier]]+2,MAX(INDIRECT(O9)))</f>
        <v>#REF!</v>
      </c>
      <c r="BC9" s="55" t="str">
        <f>RIGHT(LEFT(Parts[[#This Row],[folder]],FIND(CHAR(1),SUBSTITUTE(Parts[[#This Row],[folder]],"/",CHAR(1),LEN(Parts[[#This Row],[folder]])-LEN(SUBSTITUTE(Parts[[#This Row],[folder]],"/",""))))-1),FIND(CHAR(1),SUBSTITUTE(Parts[[#This Row],[folder]],"/",CHAR(1),LEN(Parts[[#This Row],[folder]])-LEN(SUBSTITUTE(Parts[[#This Row],[folder]],"/",""))))-41)</f>
        <v>BlueSteel/parts/blue_steel</v>
      </c>
    </row>
    <row r="10" spans="1:55" ht="29.5" x14ac:dyDescent="0.35">
      <c r="A10" t="s">
        <v>1505</v>
      </c>
      <c r="B10" t="s">
        <v>1552</v>
      </c>
      <c r="C10" t="s">
        <v>1553</v>
      </c>
      <c r="D10" t="s">
        <v>1554</v>
      </c>
      <c r="E10" t="s">
        <v>1509</v>
      </c>
      <c r="F10" t="s">
        <v>1555</v>
      </c>
      <c r="G10" t="s">
        <v>1529</v>
      </c>
      <c r="H10" t="s">
        <v>1556</v>
      </c>
      <c r="I10" t="s">
        <v>1557</v>
      </c>
      <c r="J10" t="s">
        <v>1558</v>
      </c>
      <c r="K10" t="s">
        <v>43</v>
      </c>
      <c r="L10" s="32"/>
      <c r="M1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@PART[blue_steel_crew_bay_s1_2]:AFTER[BlueSteel] // Blue Rock Mk1 Crew Module
	{
}</v>
      </c>
      <c r="N10" s="36">
        <f>_xlfn.XLOOKUP(_xlfn.CONCAT(O10,P10),Templates!$G$1:$G$2037,Templates!$A$1:$A$2037,"Not Found",0,1)</f>
        <v>0</v>
      </c>
      <c r="O10" s="34"/>
      <c r="P10" s="34"/>
      <c r="Q10" s="35"/>
      <c r="R10" s="49"/>
      <c r="S10" s="33"/>
      <c r="T10" s="33"/>
      <c r="U10" s="33"/>
      <c r="V10" s="33"/>
      <c r="W10" s="33"/>
      <c r="X10" s="33"/>
      <c r="Y10" s="33"/>
      <c r="Z10" s="33"/>
      <c r="AA10" s="33"/>
      <c r="AB10" s="33"/>
      <c r="AC10" s="33"/>
      <c r="AD10" s="33"/>
      <c r="AE10" s="33"/>
      <c r="AF10" s="33"/>
      <c r="AG10" s="33"/>
      <c r="AH10" s="33"/>
      <c r="AI1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0" s="33"/>
      <c r="AK10" s="33"/>
      <c r="AL10" s="33"/>
      <c r="AM10" s="33"/>
      <c r="AN10" s="33"/>
      <c r="AO10" s="33"/>
      <c r="AP10" s="33"/>
      <c r="AQ10" s="33"/>
      <c r="AR10" s="33"/>
      <c r="AS10" s="33"/>
      <c r="AT10" s="33"/>
      <c r="AU10" s="33"/>
      <c r="AV1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0" s="56" t="str">
        <f>_xlfn.CONCAT(IF(Parts[[#This Row],[title]]&lt;&gt;"",_xlfn.CONCAT(CHAR(10),"@PART[",Parts[[#This Row],[name]],"]:NEEDS[!002_CommunityPartsTitles]:AFTER[",Parts[[#This Row],[mod]],"] // ",_xlfn.CONCAT(S10," (",D10,")"),CHAR(10),"{",CHAR(10),"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0" s="41" t="str">
        <f>_xlfn.CONCAT(IF(Parts[[#This Row],[title]]&lt;&gt;"",_xlfn.CONCAT("#LOC_KTT_",A10,"_",C10,"_Title = ",Parts[[#This Row],[title]],CHAR(10)),""),IF(Parts[[#This Row],[engineName]]&lt;&gt;"",_xlfn.CONCAT("#LOC_KTT_",Parts[[#This Row],[mod]],"_",Parts[[#This Row],[name]],"_EngineName = ",Parts[[#This Row],[engineName]]),""))</f>
        <v/>
      </c>
      <c r="BA10" s="39" t="e">
        <f ca="1">MIN(Parts[[#This Row],[techTier]]+1,MAX(INDIRECT(O10)))</f>
        <v>#REF!</v>
      </c>
      <c r="BB10" s="39" t="e">
        <f ca="1">MIN(Parts[[#This Row],[techTier]]+2,MAX(INDIRECT(O10)))</f>
        <v>#REF!</v>
      </c>
      <c r="BC10" s="55" t="str">
        <f>RIGHT(LEFT(Parts[[#This Row],[folder]],FIND(CHAR(1),SUBSTITUTE(Parts[[#This Row],[folder]],"/",CHAR(1),LEN(Parts[[#This Row],[folder]])-LEN(SUBSTITUTE(Parts[[#This Row],[folder]],"/",""))))-1),FIND(CHAR(1),SUBSTITUTE(Parts[[#This Row],[folder]],"/",CHAR(1),LEN(Parts[[#This Row],[folder]])-LEN(SUBSTITUTE(Parts[[#This Row],[folder]],"/",""))))-41)</f>
        <v>BlueSteel/parts/blue_steel</v>
      </c>
    </row>
    <row r="11" spans="1:55" ht="29.5" x14ac:dyDescent="0.35">
      <c r="A11" t="s">
        <v>1505</v>
      </c>
      <c r="B11" t="s">
        <v>1559</v>
      </c>
      <c r="C11" t="s">
        <v>1560</v>
      </c>
      <c r="D11" t="s">
        <v>1561</v>
      </c>
      <c r="E11" t="s">
        <v>1509</v>
      </c>
      <c r="F11" t="s">
        <v>1544</v>
      </c>
      <c r="G11" t="s">
        <v>1545</v>
      </c>
      <c r="H11" t="s">
        <v>1562</v>
      </c>
      <c r="I11" t="s">
        <v>1563</v>
      </c>
      <c r="J11" t="s">
        <v>1558</v>
      </c>
      <c r="K11" t="s">
        <v>65</v>
      </c>
      <c r="L11" s="32"/>
      <c r="M1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@PART[blue_steel_crew_s1_1]:AFTER[BlueSteel] // Blue Rock Mk1 Astroplane Cockpit
	{
}</v>
      </c>
      <c r="N11" s="36">
        <f>_xlfn.XLOOKUP(_xlfn.CONCAT(O11,P11),Templates!$G$1:$G$2037,Templates!$A$1:$A$2037,"Not Found",0,1)</f>
        <v>0</v>
      </c>
      <c r="O11" s="34"/>
      <c r="P11" s="34"/>
      <c r="Q11" s="35"/>
      <c r="R11" s="49"/>
      <c r="S11" s="33"/>
      <c r="T11" s="33"/>
      <c r="U11" s="33"/>
      <c r="V11" s="33"/>
      <c r="W11" s="33"/>
      <c r="X11" s="33"/>
      <c r="Y11" s="33"/>
      <c r="Z11" s="33"/>
      <c r="AA11" s="33"/>
      <c r="AB11" s="33"/>
      <c r="AC11" s="33"/>
      <c r="AD11" s="33"/>
      <c r="AE11" s="33"/>
      <c r="AF11" s="33"/>
      <c r="AG11" s="33"/>
      <c r="AH11" s="33"/>
      <c r="AI1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1" s="33"/>
      <c r="AK11" s="33"/>
      <c r="AL11" s="33"/>
      <c r="AM11" s="33"/>
      <c r="AN11" s="33"/>
      <c r="AO11" s="33"/>
      <c r="AP11" s="33"/>
      <c r="AQ11" s="33"/>
      <c r="AR11" s="33"/>
      <c r="AS11" s="33"/>
      <c r="AT11" s="33"/>
      <c r="AU11" s="33"/>
      <c r="AV1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1" s="56" t="str">
        <f>_xlfn.CONCAT(IF(Parts[[#This Row],[title]]&lt;&gt;"",_xlfn.CONCAT(CHAR(10),"@PART[",Parts[[#This Row],[name]],"]:NEEDS[!002_CommunityPartsTitles]:AFTER[",Parts[[#This Row],[mod]],"] // ",_xlfn.CONCAT(S11," (",D11,")"),CHAR(10),"{",CHAR(10),"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1" s="41" t="str">
        <f>_xlfn.CONCAT(IF(Parts[[#This Row],[title]]&lt;&gt;"",_xlfn.CONCAT("#LOC_KTT_",A11,"_",C11,"_Title = ",Parts[[#This Row],[title]],CHAR(10)),""),IF(Parts[[#This Row],[engineName]]&lt;&gt;"",_xlfn.CONCAT("#LOC_KTT_",Parts[[#This Row],[mod]],"_",Parts[[#This Row],[name]],"_EngineName = ",Parts[[#This Row],[engineName]]),""))</f>
        <v/>
      </c>
      <c r="BA11" s="39" t="e">
        <f ca="1">MIN(Parts[[#This Row],[techTier]]+1,MAX(INDIRECT(O11)))</f>
        <v>#REF!</v>
      </c>
      <c r="BB11" s="39" t="e">
        <f ca="1">MIN(Parts[[#This Row],[techTier]]+2,MAX(INDIRECT(O11)))</f>
        <v>#REF!</v>
      </c>
      <c r="BC11" s="55" t="str">
        <f>RIGHT(LEFT(Parts[[#This Row],[folder]],FIND(CHAR(1),SUBSTITUTE(Parts[[#This Row],[folder]],"/",CHAR(1),LEN(Parts[[#This Row],[folder]])-LEN(SUBSTITUTE(Parts[[#This Row],[folder]],"/",""))))-1),FIND(CHAR(1),SUBSTITUTE(Parts[[#This Row],[folder]],"/",CHAR(1),LEN(Parts[[#This Row],[folder]])-LEN(SUBSTITUTE(Parts[[#This Row],[folder]],"/",""))))-41)</f>
        <v>BlueSteel/parts/blue_steel</v>
      </c>
    </row>
    <row r="12" spans="1:55" ht="29.5" x14ac:dyDescent="0.35">
      <c r="A12" t="s">
        <v>1505</v>
      </c>
      <c r="B12" t="s">
        <v>1564</v>
      </c>
      <c r="C12" t="s">
        <v>1565</v>
      </c>
      <c r="D12" t="s">
        <v>1566</v>
      </c>
      <c r="E12" t="s">
        <v>1509</v>
      </c>
      <c r="F12" t="s">
        <v>1555</v>
      </c>
      <c r="G12" t="s">
        <v>1529</v>
      </c>
      <c r="H12" t="s">
        <v>1567</v>
      </c>
      <c r="I12" t="s">
        <v>1568</v>
      </c>
      <c r="J12" t="s">
        <v>1558</v>
      </c>
      <c r="K12" t="s">
        <v>43</v>
      </c>
      <c r="L12" s="32"/>
      <c r="M1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@PART[blue_steel_docking_adapter_s1_1]:AFTER[BlueSteel] // Blue Rock Size 1 Docking Adapter A
	{
}</v>
      </c>
      <c r="N12" s="36">
        <f>_xlfn.XLOOKUP(_xlfn.CONCAT(O12,P12),Templates!$G$1:$G$2037,Templates!$A$1:$A$2037,"Not Found",0,1)</f>
        <v>0</v>
      </c>
      <c r="O12" s="34"/>
      <c r="P12" s="34"/>
      <c r="Q12" s="35"/>
      <c r="R12" s="49"/>
      <c r="S12" s="33"/>
      <c r="T12" s="33"/>
      <c r="U12" s="33"/>
      <c r="V12" s="33"/>
      <c r="W12" s="33"/>
      <c r="X12" s="33"/>
      <c r="Y12" s="33"/>
      <c r="Z12" s="33"/>
      <c r="AA12" s="33"/>
      <c r="AB12" s="33"/>
      <c r="AC12" s="33"/>
      <c r="AD12" s="33"/>
      <c r="AE12" s="33"/>
      <c r="AF12" s="33"/>
      <c r="AG12" s="33"/>
      <c r="AH12" s="33"/>
      <c r="AI1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2" s="33"/>
      <c r="AK12" s="33"/>
      <c r="AL12" s="33"/>
      <c r="AM12" s="33"/>
      <c r="AN12" s="33"/>
      <c r="AO12" s="33"/>
      <c r="AP12" s="33"/>
      <c r="AQ12" s="33"/>
      <c r="AR12" s="33"/>
      <c r="AS12" s="33"/>
      <c r="AT12" s="33"/>
      <c r="AU12" s="33"/>
      <c r="AV1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2" s="56" t="str">
        <f>_xlfn.CONCAT(IF(Parts[[#This Row],[title]]&lt;&gt;"",_xlfn.CONCAT(CHAR(10),"@PART[",Parts[[#This Row],[name]],"]:NEEDS[!002_CommunityPartsTitles]:AFTER[",Parts[[#This Row],[mod]],"] // ",_xlfn.CONCAT(S12," (",D12,")"),CHAR(10),"{",CHAR(10),"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2" s="41" t="str">
        <f>_xlfn.CONCAT(IF(Parts[[#This Row],[title]]&lt;&gt;"",_xlfn.CONCAT("#LOC_KTT_",A12,"_",C12,"_Title = ",Parts[[#This Row],[title]],CHAR(10)),""),IF(Parts[[#This Row],[engineName]]&lt;&gt;"",_xlfn.CONCAT("#LOC_KTT_",Parts[[#This Row],[mod]],"_",Parts[[#This Row],[name]],"_EngineName = ",Parts[[#This Row],[engineName]]),""))</f>
        <v/>
      </c>
      <c r="BA12" s="39" t="e">
        <f ca="1">MIN(Parts[[#This Row],[techTier]]+1,MAX(INDIRECT(O12)))</f>
        <v>#REF!</v>
      </c>
      <c r="BB12" s="39" t="e">
        <f ca="1">MIN(Parts[[#This Row],[techTier]]+2,MAX(INDIRECT(O12)))</f>
        <v>#REF!</v>
      </c>
      <c r="BC12" s="55" t="str">
        <f>RIGHT(LEFT(Parts[[#This Row],[folder]],FIND(CHAR(1),SUBSTITUTE(Parts[[#This Row],[folder]],"/",CHAR(1),LEN(Parts[[#This Row],[folder]])-LEN(SUBSTITUTE(Parts[[#This Row],[folder]],"/",""))))-1),FIND(CHAR(1),SUBSTITUTE(Parts[[#This Row],[folder]],"/",CHAR(1),LEN(Parts[[#This Row],[folder]])-LEN(SUBSTITUTE(Parts[[#This Row],[folder]],"/",""))))-41)</f>
        <v>BlueSteel/parts/blue_steel</v>
      </c>
    </row>
    <row r="13" spans="1:55" ht="29.5" x14ac:dyDescent="0.35">
      <c r="A13" t="s">
        <v>1505</v>
      </c>
      <c r="B13" t="s">
        <v>1569</v>
      </c>
      <c r="C13" t="s">
        <v>1570</v>
      </c>
      <c r="D13" t="s">
        <v>1571</v>
      </c>
      <c r="E13" t="s">
        <v>1509</v>
      </c>
      <c r="F13" t="s">
        <v>1555</v>
      </c>
      <c r="G13" t="s">
        <v>1529</v>
      </c>
      <c r="H13" t="s">
        <v>1567</v>
      </c>
      <c r="I13" t="s">
        <v>1557</v>
      </c>
      <c r="J13" t="s">
        <v>1558</v>
      </c>
      <c r="K13" t="s">
        <v>43</v>
      </c>
      <c r="L13" s="32"/>
      <c r="M1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@PART[blue_steel_docking_adapter_s1_2]:AFTER[BlueSteel] // Blue Rock Size 1 Docking Adapter B
	{
}</v>
      </c>
      <c r="N13" s="36">
        <f>_xlfn.XLOOKUP(_xlfn.CONCAT(O13,P13),Templates!$G$1:$G$2037,Templates!$A$1:$A$2037,"Not Found",0,1)</f>
        <v>0</v>
      </c>
      <c r="O13" s="34"/>
      <c r="P13" s="34"/>
      <c r="Q13" s="35"/>
      <c r="R13" s="49"/>
      <c r="S13" s="33"/>
      <c r="T13" s="33"/>
      <c r="U13" s="33"/>
      <c r="V13" s="33"/>
      <c r="W13" s="33"/>
      <c r="X13" s="33"/>
      <c r="Y13" s="33"/>
      <c r="Z13" s="33"/>
      <c r="AA13" s="33"/>
      <c r="AB13" s="33"/>
      <c r="AC13" s="33"/>
      <c r="AD13" s="33"/>
      <c r="AE13" s="33"/>
      <c r="AF13" s="33"/>
      <c r="AG13" s="33"/>
      <c r="AH13" s="33"/>
      <c r="AI1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3" s="33"/>
      <c r="AK13" s="33"/>
      <c r="AL13" s="33"/>
      <c r="AM13" s="33"/>
      <c r="AN13" s="33"/>
      <c r="AO13" s="33"/>
      <c r="AP13" s="33"/>
      <c r="AQ13" s="33"/>
      <c r="AR13" s="33"/>
      <c r="AS13" s="33"/>
      <c r="AT13" s="33"/>
      <c r="AU13" s="33"/>
      <c r="AV1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3" s="56" t="str">
        <f>_xlfn.CONCAT(IF(Parts[[#This Row],[title]]&lt;&gt;"",_xlfn.CONCAT(CHAR(10),"@PART[",Parts[[#This Row],[name]],"]:NEEDS[!002_CommunityPartsTitles]:AFTER[",Parts[[#This Row],[mod]],"] // ",_xlfn.CONCAT(S13," (",D13,")"),CHAR(10),"{",CHAR(10),"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3" s="41" t="str">
        <f>_xlfn.CONCAT(IF(Parts[[#This Row],[title]]&lt;&gt;"",_xlfn.CONCAT("#LOC_KTT_",A13,"_",C13,"_Title = ",Parts[[#This Row],[title]],CHAR(10)),""),IF(Parts[[#This Row],[engineName]]&lt;&gt;"",_xlfn.CONCAT("#LOC_KTT_",Parts[[#This Row],[mod]],"_",Parts[[#This Row],[name]],"_EngineName = ",Parts[[#This Row],[engineName]]),""))</f>
        <v/>
      </c>
      <c r="BA13" s="39" t="e">
        <f ca="1">MIN(Parts[[#This Row],[techTier]]+1,MAX(INDIRECT(O13)))</f>
        <v>#REF!</v>
      </c>
      <c r="BB13" s="39" t="e">
        <f ca="1">MIN(Parts[[#This Row],[techTier]]+2,MAX(INDIRECT(O13)))</f>
        <v>#REF!</v>
      </c>
      <c r="BC13" s="55" t="str">
        <f>RIGHT(LEFT(Parts[[#This Row],[folder]],FIND(CHAR(1),SUBSTITUTE(Parts[[#This Row],[folder]],"/",CHAR(1),LEN(Parts[[#This Row],[folder]])-LEN(SUBSTITUTE(Parts[[#This Row],[folder]],"/",""))))-1),FIND(CHAR(1),SUBSTITUTE(Parts[[#This Row],[folder]],"/",CHAR(1),LEN(Parts[[#This Row],[folder]])-LEN(SUBSTITUTE(Parts[[#This Row],[folder]],"/",""))))-41)</f>
        <v>BlueSteel/parts/blue_steel</v>
      </c>
    </row>
    <row r="14" spans="1:55" ht="29.5" x14ac:dyDescent="0.35">
      <c r="A14" t="s">
        <v>1505</v>
      </c>
      <c r="B14" t="s">
        <v>1572</v>
      </c>
      <c r="C14" t="s">
        <v>1573</v>
      </c>
      <c r="D14" t="s">
        <v>1574</v>
      </c>
      <c r="E14" t="s">
        <v>1509</v>
      </c>
      <c r="F14" t="s">
        <v>1575</v>
      </c>
      <c r="G14" t="s">
        <v>1540</v>
      </c>
      <c r="H14" t="s">
        <v>1576</v>
      </c>
      <c r="I14" t="s">
        <v>1525</v>
      </c>
      <c r="J14" t="s">
        <v>1115</v>
      </c>
      <c r="K14" t="s">
        <v>27</v>
      </c>
      <c r="L14" s="32"/>
      <c r="M1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@PART[blue_steel_fuel_tank_s0_1]:AFTER[BlueSteel] // Blue Steel Size 0 Fuel Tank A
	{
}</v>
      </c>
      <c r="N14" s="36">
        <f>_xlfn.XLOOKUP(_xlfn.CONCAT(O14,P14),Templates!$G$1:$G$2037,Templates!$A$1:$A$2037,"Not Found",0,1)</f>
        <v>0</v>
      </c>
      <c r="O14" s="34"/>
      <c r="P14" s="34"/>
      <c r="Q14" s="35"/>
      <c r="R14" s="49"/>
      <c r="S14" s="33"/>
      <c r="T14" s="33"/>
      <c r="U14" s="33"/>
      <c r="V14" s="33"/>
      <c r="W14" s="33"/>
      <c r="X14" s="33"/>
      <c r="Y14" s="33"/>
      <c r="Z14" s="33"/>
      <c r="AA14" s="33"/>
      <c r="AB14" s="33"/>
      <c r="AC14" s="33"/>
      <c r="AD14" s="33"/>
      <c r="AE14" s="33"/>
      <c r="AF14" s="33"/>
      <c r="AG14" s="33"/>
      <c r="AH14" s="33"/>
      <c r="AI1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4" s="33"/>
      <c r="AK14" s="33"/>
      <c r="AL14" s="33"/>
      <c r="AM14" s="33"/>
      <c r="AN14" s="33"/>
      <c r="AO14" s="33"/>
      <c r="AP14" s="33"/>
      <c r="AQ14" s="33"/>
      <c r="AR14" s="33"/>
      <c r="AS14" s="33"/>
      <c r="AT14" s="33"/>
      <c r="AU14" s="33"/>
      <c r="AV1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4" s="56" t="str">
        <f>_xlfn.CONCAT(IF(Parts[[#This Row],[title]]&lt;&gt;"",_xlfn.CONCAT(CHAR(10),"@PART[",Parts[[#This Row],[name]],"]:NEEDS[!002_CommunityPartsTitles]:AFTER[",Parts[[#This Row],[mod]],"] // ",_xlfn.CONCAT(S14," (",D14,")"),CHAR(10),"{",CHAR(10),"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4" s="41" t="str">
        <f>_xlfn.CONCAT(IF(Parts[[#This Row],[title]]&lt;&gt;"",_xlfn.CONCAT("#LOC_KTT_",A14,"_",C14,"_Title = ",Parts[[#This Row],[title]],CHAR(10)),""),IF(Parts[[#This Row],[engineName]]&lt;&gt;"",_xlfn.CONCAT("#LOC_KTT_",Parts[[#This Row],[mod]],"_",Parts[[#This Row],[name]],"_EngineName = ",Parts[[#This Row],[engineName]]),""))</f>
        <v/>
      </c>
      <c r="BA14" s="39" t="e">
        <f ca="1">MIN(Parts[[#This Row],[techTier]]+1,MAX(INDIRECT(O14)))</f>
        <v>#REF!</v>
      </c>
      <c r="BB14" s="39" t="e">
        <f ca="1">MIN(Parts[[#This Row],[techTier]]+2,MAX(INDIRECT(O14)))</f>
        <v>#REF!</v>
      </c>
      <c r="BC14" s="55" t="str">
        <f>RIGHT(LEFT(Parts[[#This Row],[folder]],FIND(CHAR(1),SUBSTITUTE(Parts[[#This Row],[folder]],"/",CHAR(1),LEN(Parts[[#This Row],[folder]])-LEN(SUBSTITUTE(Parts[[#This Row],[folder]],"/",""))))-1),FIND(CHAR(1),SUBSTITUTE(Parts[[#This Row],[folder]],"/",CHAR(1),LEN(Parts[[#This Row],[folder]])-LEN(SUBSTITUTE(Parts[[#This Row],[folder]],"/",""))))-41)</f>
        <v>BlueSteel/parts/blue_steel</v>
      </c>
    </row>
    <row r="15" spans="1:55" ht="29.5" x14ac:dyDescent="0.35">
      <c r="A15" t="s">
        <v>1505</v>
      </c>
      <c r="B15" t="s">
        <v>1577</v>
      </c>
      <c r="C15" t="s">
        <v>1578</v>
      </c>
      <c r="D15" t="s">
        <v>1579</v>
      </c>
      <c r="E15" t="s">
        <v>1509</v>
      </c>
      <c r="F15" t="s">
        <v>1575</v>
      </c>
      <c r="G15" t="s">
        <v>1580</v>
      </c>
      <c r="H15" t="s">
        <v>1581</v>
      </c>
      <c r="I15" t="s">
        <v>1536</v>
      </c>
      <c r="J15" t="s">
        <v>1116</v>
      </c>
      <c r="K15" t="s">
        <v>27</v>
      </c>
      <c r="L15" s="32"/>
      <c r="M1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@PART[blue_steel_fuel_tank_s1_1]:AFTER[BlueSteel] // Blue Rock Size 1 Fuel Tank A
	{
}</v>
      </c>
      <c r="N15" s="36">
        <f>_xlfn.XLOOKUP(_xlfn.CONCAT(O15,P15),Templates!$G$1:$G$2037,Templates!$A$1:$A$2037,"Not Found",0,1)</f>
        <v>0</v>
      </c>
      <c r="O15" s="34"/>
      <c r="P15" s="34"/>
      <c r="Q15" s="35"/>
      <c r="R15" s="49"/>
      <c r="S15" s="33"/>
      <c r="T15" s="33"/>
      <c r="U15" s="33"/>
      <c r="V15" s="33"/>
      <c r="W15" s="33"/>
      <c r="X15" s="33"/>
      <c r="Y15" s="33"/>
      <c r="Z15" s="33"/>
      <c r="AA15" s="33"/>
      <c r="AB15" s="33"/>
      <c r="AC15" s="33"/>
      <c r="AD15" s="33"/>
      <c r="AE15" s="33"/>
      <c r="AF15" s="33"/>
      <c r="AG15" s="33"/>
      <c r="AH15" s="33"/>
      <c r="AI1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5" s="33"/>
      <c r="AK15" s="33"/>
      <c r="AL15" s="33"/>
      <c r="AM15" s="33"/>
      <c r="AN15" s="33"/>
      <c r="AO15" s="33"/>
      <c r="AP15" s="33"/>
      <c r="AQ15" s="33"/>
      <c r="AR15" s="33"/>
      <c r="AS15" s="33"/>
      <c r="AT15" s="33"/>
      <c r="AU15" s="33"/>
      <c r="AV1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5" s="56" t="str">
        <f>_xlfn.CONCAT(IF(Parts[[#This Row],[title]]&lt;&gt;"",_xlfn.CONCAT(CHAR(10),"@PART[",Parts[[#This Row],[name]],"]:NEEDS[!002_CommunityPartsTitles]:AFTER[",Parts[[#This Row],[mod]],"] // ",_xlfn.CONCAT(S15," (",D15,")"),CHAR(10),"{",CHAR(10),"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5" s="41" t="str">
        <f>_xlfn.CONCAT(IF(Parts[[#This Row],[title]]&lt;&gt;"",_xlfn.CONCAT("#LOC_KTT_",A15,"_",C15,"_Title = ",Parts[[#This Row],[title]],CHAR(10)),""),IF(Parts[[#This Row],[engineName]]&lt;&gt;"",_xlfn.CONCAT("#LOC_KTT_",Parts[[#This Row],[mod]],"_",Parts[[#This Row],[name]],"_EngineName = ",Parts[[#This Row],[engineName]]),""))</f>
        <v/>
      </c>
      <c r="BA15" s="39" t="e">
        <f ca="1">MIN(Parts[[#This Row],[techTier]]+1,MAX(INDIRECT(O15)))</f>
        <v>#REF!</v>
      </c>
      <c r="BB15" s="39" t="e">
        <f ca="1">MIN(Parts[[#This Row],[techTier]]+2,MAX(INDIRECT(O15)))</f>
        <v>#REF!</v>
      </c>
      <c r="BC15" s="55" t="str">
        <f>RIGHT(LEFT(Parts[[#This Row],[folder]],FIND(CHAR(1),SUBSTITUTE(Parts[[#This Row],[folder]],"/",CHAR(1),LEN(Parts[[#This Row],[folder]])-LEN(SUBSTITUTE(Parts[[#This Row],[folder]],"/",""))))-1),FIND(CHAR(1),SUBSTITUTE(Parts[[#This Row],[folder]],"/",CHAR(1),LEN(Parts[[#This Row],[folder]])-LEN(SUBSTITUTE(Parts[[#This Row],[folder]],"/",""))))-41)</f>
        <v>BlueSteel/parts/blue_steel</v>
      </c>
    </row>
    <row r="16" spans="1:55" ht="29.5" x14ac:dyDescent="0.35">
      <c r="A16" t="s">
        <v>1505</v>
      </c>
      <c r="B16" t="s">
        <v>1582</v>
      </c>
      <c r="C16" t="s">
        <v>1583</v>
      </c>
      <c r="D16" t="s">
        <v>1584</v>
      </c>
      <c r="E16" t="s">
        <v>1509</v>
      </c>
      <c r="F16" t="s">
        <v>1575</v>
      </c>
      <c r="G16" t="s">
        <v>1580</v>
      </c>
      <c r="H16" t="s">
        <v>1585</v>
      </c>
      <c r="I16" t="s">
        <v>1586</v>
      </c>
      <c r="J16" t="s">
        <v>1116</v>
      </c>
      <c r="K16" t="s">
        <v>27</v>
      </c>
      <c r="L16" s="32"/>
      <c r="M1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@PART[blue_steel_fuel_tank_s1_2]:AFTER[BlueSteel] // Blue Rock Size 1 Fuel Tank B
	{
}</v>
      </c>
      <c r="N16" s="36">
        <f>_xlfn.XLOOKUP(_xlfn.CONCAT(O16,P16),Templates!$G$1:$G$2037,Templates!$A$1:$A$2037,"Not Found",0,1)</f>
        <v>0</v>
      </c>
      <c r="O16" s="34"/>
      <c r="P16" s="34"/>
      <c r="Q16" s="35"/>
      <c r="R16" s="49"/>
      <c r="S16" s="33"/>
      <c r="T16" s="33"/>
      <c r="U16" s="33"/>
      <c r="V16" s="33"/>
      <c r="W16" s="33"/>
      <c r="X16" s="33"/>
      <c r="Y16" s="33"/>
      <c r="Z16" s="33"/>
      <c r="AA16" s="33"/>
      <c r="AB16" s="33"/>
      <c r="AC16" s="33"/>
      <c r="AD16" s="33"/>
      <c r="AE16" s="33"/>
      <c r="AF16" s="33"/>
      <c r="AG16" s="33"/>
      <c r="AH16" s="33"/>
      <c r="AI1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6" s="33"/>
      <c r="AK16" s="33"/>
      <c r="AL16" s="33"/>
      <c r="AM16" s="33"/>
      <c r="AN16" s="33"/>
      <c r="AO16" s="33"/>
      <c r="AP16" s="33"/>
      <c r="AQ16" s="33"/>
      <c r="AR16" s="33"/>
      <c r="AS16" s="33"/>
      <c r="AT16" s="33"/>
      <c r="AU16" s="33"/>
      <c r="AV1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6" s="56" t="str">
        <f>_xlfn.CONCAT(IF(Parts[[#This Row],[title]]&lt;&gt;"",_xlfn.CONCAT(CHAR(10),"@PART[",Parts[[#This Row],[name]],"]:NEEDS[!002_CommunityPartsTitles]:AFTER[",Parts[[#This Row],[mod]],"] // ",_xlfn.CONCAT(S16," (",D16,")"),CHAR(10),"{",CHAR(10),"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6" s="41" t="str">
        <f>_xlfn.CONCAT(IF(Parts[[#This Row],[title]]&lt;&gt;"",_xlfn.CONCAT("#LOC_KTT_",A16,"_",C16,"_Title = ",Parts[[#This Row],[title]],CHAR(10)),""),IF(Parts[[#This Row],[engineName]]&lt;&gt;"",_xlfn.CONCAT("#LOC_KTT_",Parts[[#This Row],[mod]],"_",Parts[[#This Row],[name]],"_EngineName = ",Parts[[#This Row],[engineName]]),""))</f>
        <v/>
      </c>
      <c r="BA16" s="39" t="e">
        <f ca="1">MIN(Parts[[#This Row],[techTier]]+1,MAX(INDIRECT(O16)))</f>
        <v>#REF!</v>
      </c>
      <c r="BB16" s="39" t="e">
        <f ca="1">MIN(Parts[[#This Row],[techTier]]+2,MAX(INDIRECT(O16)))</f>
        <v>#REF!</v>
      </c>
      <c r="BC16" s="55" t="str">
        <f>RIGHT(LEFT(Parts[[#This Row],[folder]],FIND(CHAR(1),SUBSTITUTE(Parts[[#This Row],[folder]],"/",CHAR(1),LEN(Parts[[#This Row],[folder]])-LEN(SUBSTITUTE(Parts[[#This Row],[folder]],"/",""))))-1),FIND(CHAR(1),SUBSTITUTE(Parts[[#This Row],[folder]],"/",CHAR(1),LEN(Parts[[#This Row],[folder]])-LEN(SUBSTITUTE(Parts[[#This Row],[folder]],"/",""))))-41)</f>
        <v>BlueSteel/parts/blue_steel</v>
      </c>
    </row>
    <row r="17" spans="1:55" ht="29.5" x14ac:dyDescent="0.35">
      <c r="A17" t="s">
        <v>1505</v>
      </c>
      <c r="B17" t="s">
        <v>1587</v>
      </c>
      <c r="C17" t="s">
        <v>1588</v>
      </c>
      <c r="D17" t="s">
        <v>1589</v>
      </c>
      <c r="E17" t="s">
        <v>1509</v>
      </c>
      <c r="F17" t="s">
        <v>1575</v>
      </c>
      <c r="G17" t="s">
        <v>1567</v>
      </c>
      <c r="H17" t="s">
        <v>1590</v>
      </c>
      <c r="I17" t="s">
        <v>1591</v>
      </c>
      <c r="J17" t="s">
        <v>1116</v>
      </c>
      <c r="K17" t="s">
        <v>27</v>
      </c>
      <c r="L17" s="32"/>
      <c r="M1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@PART[blue_steel_fuel_tank_tail_curved_s1]:AFTER[BlueSteel] // Blue Hawk Size 1 Tail LiquidFuel Tank A
	{
}</v>
      </c>
      <c r="N17" s="36">
        <f>_xlfn.XLOOKUP(_xlfn.CONCAT(O17,P17),Templates!$G$1:$G$2037,Templates!$A$1:$A$2037,"Not Found",0,1)</f>
        <v>0</v>
      </c>
      <c r="O17" s="34"/>
      <c r="P17" s="34"/>
      <c r="Q17" s="35"/>
      <c r="R17" s="49"/>
      <c r="S17" s="33"/>
      <c r="T17" s="33"/>
      <c r="U17" s="33"/>
      <c r="V17" s="33"/>
      <c r="W17" s="33"/>
      <c r="X17" s="33"/>
      <c r="Y17" s="33"/>
      <c r="Z17" s="33"/>
      <c r="AA17" s="33"/>
      <c r="AB17" s="33"/>
      <c r="AC17" s="33"/>
      <c r="AD17" s="33"/>
      <c r="AE17" s="33"/>
      <c r="AF17" s="33"/>
      <c r="AG17" s="33"/>
      <c r="AH17" s="33"/>
      <c r="AI1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7" s="33"/>
      <c r="AK17" s="33"/>
      <c r="AL17" s="33"/>
      <c r="AM17" s="33"/>
      <c r="AN17" s="33"/>
      <c r="AO17" s="33"/>
      <c r="AP17" s="33"/>
      <c r="AQ17" s="33"/>
      <c r="AR17" s="33"/>
      <c r="AS17" s="33"/>
      <c r="AT17" s="33"/>
      <c r="AU17" s="33"/>
      <c r="AV1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7" s="56" t="str">
        <f>_xlfn.CONCAT(IF(Parts[[#This Row],[title]]&lt;&gt;"",_xlfn.CONCAT(CHAR(10),"@PART[",Parts[[#This Row],[name]],"]:NEEDS[!002_CommunityPartsTitles]:AFTER[",Parts[[#This Row],[mod]],"] // ",_xlfn.CONCAT(S17," (",D17,")"),CHAR(10),"{",CHAR(10),"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7" s="41" t="str">
        <f>_xlfn.CONCAT(IF(Parts[[#This Row],[title]]&lt;&gt;"",_xlfn.CONCAT("#LOC_KTT_",A17,"_",C17,"_Title = ",Parts[[#This Row],[title]],CHAR(10)),""),IF(Parts[[#This Row],[engineName]]&lt;&gt;"",_xlfn.CONCAT("#LOC_KTT_",Parts[[#This Row],[mod]],"_",Parts[[#This Row],[name]],"_EngineName = ",Parts[[#This Row],[engineName]]),""))</f>
        <v/>
      </c>
      <c r="BA17" s="39" t="e">
        <f ca="1">MIN(Parts[[#This Row],[techTier]]+1,MAX(INDIRECT(O17)))</f>
        <v>#REF!</v>
      </c>
      <c r="BB17" s="39" t="e">
        <f ca="1">MIN(Parts[[#This Row],[techTier]]+2,MAX(INDIRECT(O17)))</f>
        <v>#REF!</v>
      </c>
      <c r="BC17" s="55" t="str">
        <f>RIGHT(LEFT(Parts[[#This Row],[folder]],FIND(CHAR(1),SUBSTITUTE(Parts[[#This Row],[folder]],"/",CHAR(1),LEN(Parts[[#This Row],[folder]])-LEN(SUBSTITUTE(Parts[[#This Row],[folder]],"/",""))))-1),FIND(CHAR(1),SUBSTITUTE(Parts[[#This Row],[folder]],"/",CHAR(1),LEN(Parts[[#This Row],[folder]])-LEN(SUBSTITUTE(Parts[[#This Row],[folder]],"/",""))))-41)</f>
        <v>BlueSteel/parts/blue_steel</v>
      </c>
    </row>
    <row r="18" spans="1:55" ht="48.5" x14ac:dyDescent="0.35">
      <c r="A18" t="s">
        <v>1505</v>
      </c>
      <c r="B18" t="s">
        <v>1592</v>
      </c>
      <c r="C18" t="s">
        <v>1593</v>
      </c>
      <c r="D18" t="s">
        <v>1594</v>
      </c>
      <c r="E18" t="s">
        <v>1509</v>
      </c>
      <c r="F18" t="s">
        <v>1575</v>
      </c>
      <c r="G18" t="s">
        <v>1580</v>
      </c>
      <c r="H18" t="s">
        <v>1535</v>
      </c>
      <c r="I18" t="s">
        <v>1591</v>
      </c>
      <c r="J18" t="s">
        <v>1116</v>
      </c>
      <c r="K18" t="s">
        <v>27</v>
      </c>
      <c r="L18" s="32"/>
      <c r="M1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@PART[blue_steel_fuel_tank_tail_s1]:AFTER[BlueSteel] // Blue Hawk Size 1 Tail LiquidFuel Tank B
	{
    kiwiBranch = FuelTankStandard
    kiwiTier = 4
}</v>
      </c>
      <c r="N18" s="36" t="str">
        <f>_xlfn.XLOOKUP(_xlfn.CONCAT(O18,P18),Templates!$G$1:$G$2037,Templates!$A$1:$A$2037,"Not Found",0,1)</f>
        <v>basicFuelSystems</v>
      </c>
      <c r="O18" s="34" t="s">
        <v>1061</v>
      </c>
      <c r="P18" s="34">
        <v>4</v>
      </c>
      <c r="Q18" s="35" t="s">
        <v>1114</v>
      </c>
      <c r="R18" s="49"/>
      <c r="S18" s="33"/>
      <c r="T18" s="33"/>
      <c r="U18" s="33"/>
      <c r="V18" s="33"/>
      <c r="W18" s="33"/>
      <c r="X18" s="33"/>
      <c r="Y18" s="33"/>
      <c r="Z18" s="33"/>
      <c r="AA18" s="33"/>
      <c r="AB18" s="33"/>
      <c r="AC18" s="33"/>
      <c r="AD18" s="33"/>
      <c r="AE18" s="33"/>
      <c r="AF18" s="33"/>
      <c r="AG18" s="33"/>
      <c r="AH18" s="33"/>
      <c r="AI1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8" s="33"/>
      <c r="AK18" s="33"/>
      <c r="AL18" s="33"/>
      <c r="AM18" s="33"/>
      <c r="AN18" s="33"/>
      <c r="AO18" s="33"/>
      <c r="AP18" s="33"/>
      <c r="AQ18" s="33"/>
      <c r="AR18" s="33"/>
      <c r="AS18" s="33"/>
      <c r="AT18" s="33"/>
      <c r="AU18" s="33"/>
      <c r="AV1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8" s="56" t="str">
        <f>_xlfn.CONCAT(IF(Parts[[#This Row],[title]]&lt;&gt;"",_xlfn.CONCAT(CHAR(10),"@PART[",Parts[[#This Row],[name]],"]:NEEDS[!002_CommunityPartsTitles]:AFTER[",Parts[[#This Row],[mod]],"] // ",_xlfn.CONCAT(S18," (",D18,")"),CHAR(10),"{",CHAR(10),"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8" s="41" t="str">
        <f>_xlfn.CONCAT(IF(Parts[[#This Row],[title]]&lt;&gt;"",_xlfn.CONCAT("#LOC_KTT_",A18,"_",C18,"_Title = ",Parts[[#This Row],[title]],CHAR(10)),""),IF(Parts[[#This Row],[engineName]]&lt;&gt;"",_xlfn.CONCAT("#LOC_KTT_",Parts[[#This Row],[mod]],"_",Parts[[#This Row],[name]],"_EngineName = ",Parts[[#This Row],[engineName]]),""))</f>
        <v/>
      </c>
      <c r="BA18" s="39">
        <f ca="1">MIN(Parts[[#This Row],[techTier]]+1,MAX(INDIRECT(O18)))</f>
        <v>5</v>
      </c>
      <c r="BB18" s="39">
        <f ca="1">MIN(Parts[[#This Row],[techTier]]+2,MAX(INDIRECT(O18)))</f>
        <v>6</v>
      </c>
      <c r="BC18" s="55" t="str">
        <f>RIGHT(LEFT(Parts[[#This Row],[folder]],FIND(CHAR(1),SUBSTITUTE(Parts[[#This Row],[folder]],"/",CHAR(1),LEN(Parts[[#This Row],[folder]])-LEN(SUBSTITUTE(Parts[[#This Row],[folder]],"/",""))))-1),FIND(CHAR(1),SUBSTITUTE(Parts[[#This Row],[folder]],"/",CHAR(1),LEN(Parts[[#This Row],[folder]])-LEN(SUBSTITUTE(Parts[[#This Row],[folder]],"/",""))))-41)</f>
        <v>BlueSteel/parts/blue_steel</v>
      </c>
    </row>
    <row r="19" spans="1:55" ht="29.5" x14ac:dyDescent="0.35">
      <c r="A19" t="s">
        <v>1505</v>
      </c>
      <c r="B19" t="s">
        <v>1595</v>
      </c>
      <c r="C19" t="s">
        <v>1596</v>
      </c>
      <c r="D19" t="s">
        <v>1597</v>
      </c>
      <c r="E19" t="s">
        <v>1509</v>
      </c>
      <c r="F19" t="s">
        <v>1575</v>
      </c>
      <c r="G19" t="s">
        <v>1556</v>
      </c>
      <c r="H19" t="s">
        <v>1598</v>
      </c>
      <c r="I19" t="s">
        <v>1586</v>
      </c>
      <c r="J19" t="s">
        <v>1116</v>
      </c>
      <c r="K19" t="s">
        <v>27</v>
      </c>
      <c r="L19" s="32"/>
      <c r="M1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@PART[blue_steel_liquidfuel_tank_s1]:AFTER[BlueSteel] // Blue Hawk Size 1 LiquidFuel Tank A
	{
}</v>
      </c>
      <c r="N19" s="36">
        <f>_xlfn.XLOOKUP(_xlfn.CONCAT(O19,P19),Templates!$G$1:$G$2037,Templates!$A$1:$A$2037,"Not Found",0,1)</f>
        <v>0</v>
      </c>
      <c r="O19" s="34"/>
      <c r="P19" s="34"/>
      <c r="Q19" s="35"/>
      <c r="R19" s="49"/>
      <c r="S19" s="33"/>
      <c r="T19" s="33"/>
      <c r="U19" s="33"/>
      <c r="V19" s="33"/>
      <c r="W19" s="33"/>
      <c r="X19" s="33"/>
      <c r="Y19" s="33"/>
      <c r="Z19" s="33"/>
      <c r="AA19" s="33"/>
      <c r="AB19" s="33"/>
      <c r="AC19" s="33"/>
      <c r="AD19" s="33"/>
      <c r="AE19" s="33"/>
      <c r="AF19" s="33"/>
      <c r="AG19" s="33"/>
      <c r="AH19" s="33"/>
      <c r="AI1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9" s="33"/>
      <c r="AK19" s="33"/>
      <c r="AL19" s="33"/>
      <c r="AM19" s="33"/>
      <c r="AN19" s="33"/>
      <c r="AO19" s="33"/>
      <c r="AP19" s="33"/>
      <c r="AQ19" s="33"/>
      <c r="AR19" s="33"/>
      <c r="AS19" s="33"/>
      <c r="AT19" s="33"/>
      <c r="AU19" s="33"/>
      <c r="AV1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9" s="56" t="str">
        <f>_xlfn.CONCAT(IF(Parts[[#This Row],[title]]&lt;&gt;"",_xlfn.CONCAT(CHAR(10),"@PART[",Parts[[#This Row],[name]],"]:NEEDS[!002_CommunityPartsTitles]:AFTER[",Parts[[#This Row],[mod]],"] // ",_xlfn.CONCAT(S19," (",D19,")"),CHAR(10),"{",CHAR(10),"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9" s="41" t="str">
        <f>_xlfn.CONCAT(IF(Parts[[#This Row],[title]]&lt;&gt;"",_xlfn.CONCAT("#LOC_KTT_",A19,"_",C19,"_Title = ",Parts[[#This Row],[title]],CHAR(10)),""),IF(Parts[[#This Row],[engineName]]&lt;&gt;"",_xlfn.CONCAT("#LOC_KTT_",Parts[[#This Row],[mod]],"_",Parts[[#This Row],[name]],"_EngineName = ",Parts[[#This Row],[engineName]]),""))</f>
        <v/>
      </c>
      <c r="BA19" s="39" t="e">
        <f ca="1">MIN(Parts[[#This Row],[techTier]]+1,MAX(INDIRECT(O19)))</f>
        <v>#REF!</v>
      </c>
      <c r="BB19" s="39" t="e">
        <f ca="1">MIN(Parts[[#This Row],[techTier]]+2,MAX(INDIRECT(O19)))</f>
        <v>#REF!</v>
      </c>
      <c r="BC19" s="55" t="str">
        <f>RIGHT(LEFT(Parts[[#This Row],[folder]],FIND(CHAR(1),SUBSTITUTE(Parts[[#This Row],[folder]],"/",CHAR(1),LEN(Parts[[#This Row],[folder]])-LEN(SUBSTITUTE(Parts[[#This Row],[folder]],"/",""))))-1),FIND(CHAR(1),SUBSTITUTE(Parts[[#This Row],[folder]],"/",CHAR(1),LEN(Parts[[#This Row],[folder]])-LEN(SUBSTITUTE(Parts[[#This Row],[folder]],"/",""))))-41)</f>
        <v>BlueSteel/parts/blue_steel</v>
      </c>
    </row>
    <row r="20" spans="1:55" ht="29.5" x14ac:dyDescent="0.35">
      <c r="A20" t="s">
        <v>1505</v>
      </c>
      <c r="B20" t="s">
        <v>1599</v>
      </c>
      <c r="C20" t="s">
        <v>1600</v>
      </c>
      <c r="D20" t="s">
        <v>1601</v>
      </c>
      <c r="E20" t="s">
        <v>1509</v>
      </c>
      <c r="F20" t="s">
        <v>1602</v>
      </c>
      <c r="G20" t="s">
        <v>1603</v>
      </c>
      <c r="H20" t="s">
        <v>1604</v>
      </c>
      <c r="I20" t="s">
        <v>1605</v>
      </c>
      <c r="J20" t="s">
        <v>1606</v>
      </c>
      <c r="K20" t="s">
        <v>14</v>
      </c>
      <c r="L20" s="32"/>
      <c r="M2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@PART[BlueSteel_RCS_srf]:AFTER[BlueSteel] // Blue Steel Linear RCS
	{
}</v>
      </c>
      <c r="N20" s="36">
        <f>_xlfn.XLOOKUP(_xlfn.CONCAT(O20,P20),Templates!$G$1:$G$2037,Templates!$A$1:$A$2037,"Not Found",0,1)</f>
        <v>0</v>
      </c>
      <c r="O20" s="34"/>
      <c r="P20" s="34"/>
      <c r="Q20" s="35"/>
      <c r="R20" s="49"/>
      <c r="S20" s="33"/>
      <c r="T20" s="33"/>
      <c r="U20" s="33"/>
      <c r="V20" s="33"/>
      <c r="W20" s="33"/>
      <c r="X20" s="33"/>
      <c r="Y20" s="33"/>
      <c r="Z20" s="33"/>
      <c r="AA20" s="33"/>
      <c r="AB20" s="33"/>
      <c r="AC20" s="33"/>
      <c r="AD20" s="33"/>
      <c r="AE20" s="33"/>
      <c r="AF20" s="33"/>
      <c r="AG20" s="33"/>
      <c r="AH20" s="33"/>
      <c r="AI2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0" s="33"/>
      <c r="AK20" s="33"/>
      <c r="AL20" s="33"/>
      <c r="AM20" s="33"/>
      <c r="AN20" s="33"/>
      <c r="AO20" s="33"/>
      <c r="AP20" s="33"/>
      <c r="AQ20" s="33"/>
      <c r="AR20" s="33"/>
      <c r="AS20" s="33"/>
      <c r="AT20" s="33"/>
      <c r="AU20" s="33"/>
      <c r="AV2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0" s="56" t="str">
        <f>_xlfn.CONCAT(IF(Parts[[#This Row],[title]]&lt;&gt;"",_xlfn.CONCAT(CHAR(10),"@PART[",Parts[[#This Row],[name]],"]:NEEDS[!002_CommunityPartsTitles]:AFTER[",Parts[[#This Row],[mod]],"] // ",_xlfn.CONCAT(S20," (",D20,")"),CHAR(10),"{",CHAR(10),"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0" s="41" t="str">
        <f>_xlfn.CONCAT(IF(Parts[[#This Row],[title]]&lt;&gt;"",_xlfn.CONCAT("#LOC_KTT_",A20,"_",C20,"_Title = ",Parts[[#This Row],[title]],CHAR(10)),""),IF(Parts[[#This Row],[engineName]]&lt;&gt;"",_xlfn.CONCAT("#LOC_KTT_",Parts[[#This Row],[mod]],"_",Parts[[#This Row],[name]],"_EngineName = ",Parts[[#This Row],[engineName]]),""))</f>
        <v/>
      </c>
      <c r="BA20" s="39" t="e">
        <f ca="1">MIN(Parts[[#This Row],[techTier]]+1,MAX(INDIRECT(O20)))</f>
        <v>#REF!</v>
      </c>
      <c r="BB20" s="39" t="e">
        <f ca="1">MIN(Parts[[#This Row],[techTier]]+2,MAX(INDIRECT(O20)))</f>
        <v>#REF!</v>
      </c>
      <c r="BC20" s="55" t="str">
        <f>RIGHT(LEFT(Parts[[#This Row],[folder]],FIND(CHAR(1),SUBSTITUTE(Parts[[#This Row],[folder]],"/",CHAR(1),LEN(Parts[[#This Row],[folder]])-LEN(SUBSTITUTE(Parts[[#This Row],[folder]],"/",""))))-1),FIND(CHAR(1),SUBSTITUTE(Parts[[#This Row],[folder]],"/",CHAR(1),LEN(Parts[[#This Row],[folder]])-LEN(SUBSTITUTE(Parts[[#This Row],[folder]],"/",""))))-41)</f>
        <v>BlueSteel/parts/blue_steel</v>
      </c>
    </row>
    <row r="21" spans="1:55" ht="29.5" x14ac:dyDescent="0.35">
      <c r="A21" t="s">
        <v>1505</v>
      </c>
      <c r="B21" t="s">
        <v>1607</v>
      </c>
      <c r="C21" t="s">
        <v>1608</v>
      </c>
      <c r="D21" t="s">
        <v>1609</v>
      </c>
      <c r="E21" t="s">
        <v>1509</v>
      </c>
      <c r="F21" t="s">
        <v>1510</v>
      </c>
      <c r="G21" t="s">
        <v>1567</v>
      </c>
      <c r="H21" t="s">
        <v>1610</v>
      </c>
      <c r="I21" t="s">
        <v>1611</v>
      </c>
      <c r="J21" t="s">
        <v>1606</v>
      </c>
      <c r="K21" t="s">
        <v>27</v>
      </c>
      <c r="L21" s="32"/>
      <c r="M2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@PART[blue_steel_winglet_srf_1]:AFTER[BlueSteel] // Blue Steel Winglet A
	{
}</v>
      </c>
      <c r="N21" s="36">
        <f>_xlfn.XLOOKUP(_xlfn.CONCAT(O21,P21),Templates!$G$1:$G$2037,Templates!$A$1:$A$2037,"Not Found",0,1)</f>
        <v>0</v>
      </c>
      <c r="O21" s="34"/>
      <c r="P21" s="34"/>
      <c r="Q21" s="35"/>
      <c r="R21" s="49"/>
      <c r="S21" s="33"/>
      <c r="T21" s="33"/>
      <c r="U21" s="33"/>
      <c r="V21" s="33"/>
      <c r="W21" s="33"/>
      <c r="X21" s="33"/>
      <c r="Y21" s="33"/>
      <c r="Z21" s="33"/>
      <c r="AA21" s="33"/>
      <c r="AB21" s="33"/>
      <c r="AC21" s="33"/>
      <c r="AD21" s="33"/>
      <c r="AE21" s="33"/>
      <c r="AF21" s="33"/>
      <c r="AG21" s="33"/>
      <c r="AH21" s="33"/>
      <c r="AI2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1" s="33"/>
      <c r="AK21" s="33"/>
      <c r="AL21" s="33"/>
      <c r="AM21" s="33"/>
      <c r="AN21" s="33"/>
      <c r="AO21" s="33"/>
      <c r="AP21" s="33"/>
      <c r="AQ21" s="33"/>
      <c r="AR21" s="33"/>
      <c r="AS21" s="33"/>
      <c r="AT21" s="33"/>
      <c r="AU21" s="33"/>
      <c r="AV2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1" s="56" t="str">
        <f>_xlfn.CONCAT(IF(Parts[[#This Row],[title]]&lt;&gt;"",_xlfn.CONCAT(CHAR(10),"@PART[",Parts[[#This Row],[name]],"]:NEEDS[!002_CommunityPartsTitles]:AFTER[",Parts[[#This Row],[mod]],"] // ",_xlfn.CONCAT(S21," (",D21,")"),CHAR(10),"{",CHAR(10),"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1" s="41" t="str">
        <f>_xlfn.CONCAT(IF(Parts[[#This Row],[title]]&lt;&gt;"",_xlfn.CONCAT("#LOC_KTT_",A21,"_",C21,"_Title = ",Parts[[#This Row],[title]],CHAR(10)),""),IF(Parts[[#This Row],[engineName]]&lt;&gt;"",_xlfn.CONCAT("#LOC_KTT_",Parts[[#This Row],[mod]],"_",Parts[[#This Row],[name]],"_EngineName = ",Parts[[#This Row],[engineName]]),""))</f>
        <v/>
      </c>
      <c r="BA21" s="39" t="e">
        <f ca="1">MIN(Parts[[#This Row],[techTier]]+1,MAX(INDIRECT(O21)))</f>
        <v>#REF!</v>
      </c>
      <c r="BB21" s="39" t="e">
        <f ca="1">MIN(Parts[[#This Row],[techTier]]+2,MAX(INDIRECT(O21)))</f>
        <v>#REF!</v>
      </c>
      <c r="BC21" s="55" t="str">
        <f>RIGHT(LEFT(Parts[[#This Row],[folder]],FIND(CHAR(1),SUBSTITUTE(Parts[[#This Row],[folder]],"/",CHAR(1),LEN(Parts[[#This Row],[folder]])-LEN(SUBSTITUTE(Parts[[#This Row],[folder]],"/",""))))-1),FIND(CHAR(1),SUBSTITUTE(Parts[[#This Row],[folder]],"/",CHAR(1),LEN(Parts[[#This Row],[folder]])-LEN(SUBSTITUTE(Parts[[#This Row],[folder]],"/",""))))-41)</f>
        <v>BlueSteel/parts/blue_steel</v>
      </c>
    </row>
    <row r="22" spans="1:55" ht="29.5" x14ac:dyDescent="0.35">
      <c r="A22" t="s">
        <v>1505</v>
      </c>
      <c r="B22" t="s">
        <v>1612</v>
      </c>
      <c r="C22" t="s">
        <v>1613</v>
      </c>
      <c r="D22" t="s">
        <v>1614</v>
      </c>
      <c r="E22" t="s">
        <v>1509</v>
      </c>
      <c r="F22" t="s">
        <v>1510</v>
      </c>
      <c r="G22" t="s">
        <v>1567</v>
      </c>
      <c r="H22" t="s">
        <v>1524</v>
      </c>
      <c r="I22" t="s">
        <v>1615</v>
      </c>
      <c r="J22" t="s">
        <v>1606</v>
      </c>
      <c r="K22" t="s">
        <v>27</v>
      </c>
      <c r="L22" s="32"/>
      <c r="M2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@PART[blue_steel_winglet_srf_2]:AFTER[BlueSteel] // Blue Steel Winglet B
	{
}</v>
      </c>
      <c r="N22" s="36">
        <f>_xlfn.XLOOKUP(_xlfn.CONCAT(O22,P22),Templates!$G$1:$G$2037,Templates!$A$1:$A$2037,"Not Found",0,1)</f>
        <v>0</v>
      </c>
      <c r="O22" s="34"/>
      <c r="P22" s="34"/>
      <c r="Q22" s="35"/>
      <c r="R22" s="49"/>
      <c r="S22" s="33"/>
      <c r="T22" s="33"/>
      <c r="U22" s="33"/>
      <c r="V22" s="33"/>
      <c r="W22" s="33"/>
      <c r="X22" s="33"/>
      <c r="Y22" s="33"/>
      <c r="Z22" s="33"/>
      <c r="AA22" s="33"/>
      <c r="AB22" s="33"/>
      <c r="AC22" s="33"/>
      <c r="AD22" s="33"/>
      <c r="AE22" s="33"/>
      <c r="AF22" s="33"/>
      <c r="AG22" s="33"/>
      <c r="AH22" s="33"/>
      <c r="AI2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2" s="33"/>
      <c r="AK22" s="33"/>
      <c r="AL22" s="33"/>
      <c r="AM22" s="33"/>
      <c r="AN22" s="33"/>
      <c r="AO22" s="33"/>
      <c r="AP22" s="33"/>
      <c r="AQ22" s="33"/>
      <c r="AR22" s="33"/>
      <c r="AS22" s="33"/>
      <c r="AT22" s="33"/>
      <c r="AU22" s="33"/>
      <c r="AV2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2" s="56" t="str">
        <f>_xlfn.CONCAT(IF(Parts[[#This Row],[title]]&lt;&gt;"",_xlfn.CONCAT(CHAR(10),"@PART[",Parts[[#This Row],[name]],"]:NEEDS[!002_CommunityPartsTitles]:AFTER[",Parts[[#This Row],[mod]],"] // ",_xlfn.CONCAT(S22," (",D22,")"),CHAR(10),"{",CHAR(10),"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2" s="41" t="str">
        <f>_xlfn.CONCAT(IF(Parts[[#This Row],[title]]&lt;&gt;"",_xlfn.CONCAT("#LOC_KTT_",A22,"_",C22,"_Title = ",Parts[[#This Row],[title]],CHAR(10)),""),IF(Parts[[#This Row],[engineName]]&lt;&gt;"",_xlfn.CONCAT("#LOC_KTT_",Parts[[#This Row],[mod]],"_",Parts[[#This Row],[name]],"_EngineName = ",Parts[[#This Row],[engineName]]),""))</f>
        <v/>
      </c>
      <c r="BA22" s="39" t="e">
        <f ca="1">MIN(Parts[[#This Row],[techTier]]+1,MAX(INDIRECT(O22)))</f>
        <v>#REF!</v>
      </c>
      <c r="BB22" s="39" t="e">
        <f ca="1">MIN(Parts[[#This Row],[techTier]]+2,MAX(INDIRECT(O22)))</f>
        <v>#REF!</v>
      </c>
      <c r="BC22" s="55" t="str">
        <f>RIGHT(LEFT(Parts[[#This Row],[folder]],FIND(CHAR(1),SUBSTITUTE(Parts[[#This Row],[folder]],"/",CHAR(1),LEN(Parts[[#This Row],[folder]])-LEN(SUBSTITUTE(Parts[[#This Row],[folder]],"/",""))))-1),FIND(CHAR(1),SUBSTITUTE(Parts[[#This Row],[folder]],"/",CHAR(1),LEN(Parts[[#This Row],[folder]])-LEN(SUBSTITUTE(Parts[[#This Row],[folder]],"/",""))))-41)</f>
        <v>BlueSteel/parts/blue_steel</v>
      </c>
    </row>
    <row r="23" spans="1:55" ht="29.5" x14ac:dyDescent="0.35">
      <c r="A23" t="s">
        <v>1505</v>
      </c>
      <c r="B23" t="s">
        <v>1616</v>
      </c>
      <c r="C23" t="s">
        <v>1617</v>
      </c>
      <c r="D23" t="s">
        <v>1618</v>
      </c>
      <c r="E23" t="s">
        <v>1509</v>
      </c>
      <c r="F23" t="s">
        <v>1510</v>
      </c>
      <c r="G23" t="s">
        <v>1567</v>
      </c>
      <c r="H23" t="s">
        <v>1619</v>
      </c>
      <c r="I23" t="s">
        <v>1620</v>
      </c>
      <c r="J23" t="s">
        <v>1606</v>
      </c>
      <c r="K23" t="s">
        <v>27</v>
      </c>
      <c r="L23" s="32"/>
      <c r="M2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@PART[blue_steel_winglet_srf_3]:AFTER[BlueSteel] // Blue Rock Winglet C
	{
}</v>
      </c>
      <c r="N23" s="36">
        <f>_xlfn.XLOOKUP(_xlfn.CONCAT(O23,P23),Templates!$G$1:$G$2037,Templates!$A$1:$A$2037,"Not Found",0,1)</f>
        <v>0</v>
      </c>
      <c r="O23" s="34"/>
      <c r="P23" s="34"/>
      <c r="Q23" s="35"/>
      <c r="R23" s="49"/>
      <c r="S23" s="33"/>
      <c r="T23" s="33"/>
      <c r="U23" s="33"/>
      <c r="V23" s="33"/>
      <c r="W23" s="33"/>
      <c r="X23" s="33"/>
      <c r="Y23" s="33"/>
      <c r="Z23" s="33"/>
      <c r="AA23" s="33"/>
      <c r="AB23" s="33"/>
      <c r="AC23" s="33"/>
      <c r="AD23" s="33"/>
      <c r="AE23" s="33"/>
      <c r="AF23" s="33"/>
      <c r="AG23" s="33"/>
      <c r="AH23" s="33"/>
      <c r="AI2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3" s="33"/>
      <c r="AK23" s="33"/>
      <c r="AL23" s="33"/>
      <c r="AM23" s="33"/>
      <c r="AN23" s="33"/>
      <c r="AO23" s="33"/>
      <c r="AP23" s="33"/>
      <c r="AQ23" s="33"/>
      <c r="AR23" s="33"/>
      <c r="AS23" s="33"/>
      <c r="AT23" s="33"/>
      <c r="AU23" s="33"/>
      <c r="AV2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3" s="56" t="str">
        <f>_xlfn.CONCAT(IF(Parts[[#This Row],[title]]&lt;&gt;"",_xlfn.CONCAT(CHAR(10),"@PART[",Parts[[#This Row],[name]],"]:NEEDS[!002_CommunityPartsTitles]:AFTER[",Parts[[#This Row],[mod]],"] // ",_xlfn.CONCAT(S23," (",D23,")"),CHAR(10),"{",CHAR(10),"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3" s="41" t="str">
        <f>_xlfn.CONCAT(IF(Parts[[#This Row],[title]]&lt;&gt;"",_xlfn.CONCAT("#LOC_KTT_",A23,"_",C23,"_Title = ",Parts[[#This Row],[title]],CHAR(10)),""),IF(Parts[[#This Row],[engineName]]&lt;&gt;"",_xlfn.CONCAT("#LOC_KTT_",Parts[[#This Row],[mod]],"_",Parts[[#This Row],[name]],"_EngineName = ",Parts[[#This Row],[engineName]]),""))</f>
        <v/>
      </c>
      <c r="BA23" s="39" t="e">
        <f ca="1">MIN(Parts[[#This Row],[techTier]]+1,MAX(INDIRECT(O23)))</f>
        <v>#REF!</v>
      </c>
      <c r="BB23" s="39" t="e">
        <f ca="1">MIN(Parts[[#This Row],[techTier]]+2,MAX(INDIRECT(O23)))</f>
        <v>#REF!</v>
      </c>
      <c r="BC23" s="55" t="str">
        <f>RIGHT(LEFT(Parts[[#This Row],[folder]],FIND(CHAR(1),SUBSTITUTE(Parts[[#This Row],[folder]],"/",CHAR(1),LEN(Parts[[#This Row],[folder]])-LEN(SUBSTITUTE(Parts[[#This Row],[folder]],"/",""))))-1),FIND(CHAR(1),SUBSTITUTE(Parts[[#This Row],[folder]],"/",CHAR(1),LEN(Parts[[#This Row],[folder]])-LEN(SUBSTITUTE(Parts[[#This Row],[folder]],"/",""))))-41)</f>
        <v>BlueSteel/parts/blue_steel</v>
      </c>
    </row>
    <row r="24" spans="1:55" ht="29.5" x14ac:dyDescent="0.35">
      <c r="A24" t="s">
        <v>1505</v>
      </c>
      <c r="B24" t="s">
        <v>1621</v>
      </c>
      <c r="C24" t="s">
        <v>1622</v>
      </c>
      <c r="D24" t="s">
        <v>1623</v>
      </c>
      <c r="E24" t="s">
        <v>1509</v>
      </c>
      <c r="F24" t="s">
        <v>1510</v>
      </c>
      <c r="G24" t="s">
        <v>1567</v>
      </c>
      <c r="H24" t="s">
        <v>1576</v>
      </c>
      <c r="I24" t="s">
        <v>1624</v>
      </c>
      <c r="J24" t="s">
        <v>1606</v>
      </c>
      <c r="K24" t="s">
        <v>27</v>
      </c>
      <c r="L24" s="32"/>
      <c r="M2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@PART[blue_steel_winglet_srf_4]:AFTER[BlueSteel] // Blue Steel Winglet D
	{
}</v>
      </c>
      <c r="N24" s="36">
        <f>_xlfn.XLOOKUP(_xlfn.CONCAT(O24,P24),Templates!$G$1:$G$2037,Templates!$A$1:$A$2037,"Not Found",0,1)</f>
        <v>0</v>
      </c>
      <c r="O24" s="34"/>
      <c r="P24" s="34"/>
      <c r="Q24" s="35"/>
      <c r="R24" s="49"/>
      <c r="S24" s="33"/>
      <c r="T24" s="33"/>
      <c r="U24" s="33"/>
      <c r="V24" s="33"/>
      <c r="W24" s="33"/>
      <c r="X24" s="33"/>
      <c r="Y24" s="33"/>
      <c r="Z24" s="33"/>
      <c r="AA24" s="33"/>
      <c r="AB24" s="33"/>
      <c r="AC24" s="33"/>
      <c r="AD24" s="33"/>
      <c r="AE24" s="33"/>
      <c r="AF24" s="33"/>
      <c r="AG24" s="33"/>
      <c r="AH24" s="33"/>
      <c r="AI2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4" s="33"/>
      <c r="AK24" s="33"/>
      <c r="AL24" s="33"/>
      <c r="AM24" s="33"/>
      <c r="AN24" s="33"/>
      <c r="AO24" s="33"/>
      <c r="AP24" s="33"/>
      <c r="AQ24" s="33"/>
      <c r="AR24" s="33"/>
      <c r="AS24" s="33"/>
      <c r="AT24" s="33"/>
      <c r="AU24" s="33"/>
      <c r="AV2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4" s="56" t="str">
        <f>_xlfn.CONCAT(IF(Parts[[#This Row],[title]]&lt;&gt;"",_xlfn.CONCAT(CHAR(10),"@PART[",Parts[[#This Row],[name]],"]:NEEDS[!002_CommunityPartsTitles]:AFTER[",Parts[[#This Row],[mod]],"] // ",_xlfn.CONCAT(S24," (",D24,")"),CHAR(10),"{",CHAR(10),"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4" s="41" t="str">
        <f>_xlfn.CONCAT(IF(Parts[[#This Row],[title]]&lt;&gt;"",_xlfn.CONCAT("#LOC_KTT_",A24,"_",C24,"_Title = ",Parts[[#This Row],[title]],CHAR(10)),""),IF(Parts[[#This Row],[engineName]]&lt;&gt;"",_xlfn.CONCAT("#LOC_KTT_",Parts[[#This Row],[mod]],"_",Parts[[#This Row],[name]],"_EngineName = ",Parts[[#This Row],[engineName]]),""))</f>
        <v/>
      </c>
      <c r="BA24" s="39" t="e">
        <f ca="1">MIN(Parts[[#This Row],[techTier]]+1,MAX(INDIRECT(O24)))</f>
        <v>#REF!</v>
      </c>
      <c r="BB24" s="39" t="e">
        <f ca="1">MIN(Parts[[#This Row],[techTier]]+2,MAX(INDIRECT(O24)))</f>
        <v>#REF!</v>
      </c>
      <c r="BC24" s="55" t="str">
        <f>RIGHT(LEFT(Parts[[#This Row],[folder]],FIND(CHAR(1),SUBSTITUTE(Parts[[#This Row],[folder]],"/",CHAR(1),LEN(Parts[[#This Row],[folder]])-LEN(SUBSTITUTE(Parts[[#This Row],[folder]],"/",""))))-1),FIND(CHAR(1),SUBSTITUTE(Parts[[#This Row],[folder]],"/",CHAR(1),LEN(Parts[[#This Row],[folder]])-LEN(SUBSTITUTE(Parts[[#This Row],[folder]],"/",""))))-41)</f>
        <v>BlueSteel/parts/blue_steel</v>
      </c>
    </row>
    <row r="25" spans="1:55" ht="29.5" x14ac:dyDescent="0.35">
      <c r="A25" t="s">
        <v>1505</v>
      </c>
      <c r="B25" t="s">
        <v>1625</v>
      </c>
      <c r="C25" t="s">
        <v>1626</v>
      </c>
      <c r="D25" t="s">
        <v>1627</v>
      </c>
      <c r="E25" t="s">
        <v>1509</v>
      </c>
      <c r="F25" t="s">
        <v>1510</v>
      </c>
      <c r="G25" t="s">
        <v>1567</v>
      </c>
      <c r="H25" t="s">
        <v>1585</v>
      </c>
      <c r="I25" t="s">
        <v>1628</v>
      </c>
      <c r="J25" t="s">
        <v>1606</v>
      </c>
      <c r="K25" t="s">
        <v>27</v>
      </c>
      <c r="L25" s="32"/>
      <c r="M2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@PART[blue_steel_winglet_srf_5]:AFTER[BlueSteel] // Blue Hawk Winglet
	{
}</v>
      </c>
      <c r="N25" s="36">
        <f>_xlfn.XLOOKUP(_xlfn.CONCAT(O25,P25),Templates!$G$1:$G$2037,Templates!$A$1:$A$2037,"Not Found",0,1)</f>
        <v>0</v>
      </c>
      <c r="O25" s="34"/>
      <c r="P25" s="34"/>
      <c r="Q25" s="35"/>
      <c r="R25" s="49"/>
      <c r="S25" s="33"/>
      <c r="T25" s="33"/>
      <c r="U25" s="33"/>
      <c r="V25" s="33"/>
      <c r="W25" s="33"/>
      <c r="X25" s="33"/>
      <c r="Y25" s="33"/>
      <c r="Z25" s="33"/>
      <c r="AA25" s="33"/>
      <c r="AB25" s="33"/>
      <c r="AC25" s="33"/>
      <c r="AD25" s="33"/>
      <c r="AE25" s="33"/>
      <c r="AF25" s="33"/>
      <c r="AG25" s="33"/>
      <c r="AH25" s="33"/>
      <c r="AI2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5" s="33"/>
      <c r="AK25" s="33"/>
      <c r="AL25" s="33"/>
      <c r="AM25" s="33"/>
      <c r="AN25" s="33"/>
      <c r="AO25" s="33"/>
      <c r="AP25" s="33"/>
      <c r="AQ25" s="33"/>
      <c r="AR25" s="33"/>
      <c r="AS25" s="33"/>
      <c r="AT25" s="33"/>
      <c r="AU25" s="33"/>
      <c r="AV2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5" s="56" t="str">
        <f>_xlfn.CONCAT(IF(Parts[[#This Row],[title]]&lt;&gt;"",_xlfn.CONCAT(CHAR(10),"@PART[",Parts[[#This Row],[name]],"]:NEEDS[!002_CommunityPartsTitles]:AFTER[",Parts[[#This Row],[mod]],"] // ",_xlfn.CONCAT(S25," (",D25,")"),CHAR(10),"{",CHAR(10),"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5" s="41" t="str">
        <f>_xlfn.CONCAT(IF(Parts[[#This Row],[title]]&lt;&gt;"",_xlfn.CONCAT("#LOC_KTT_",A25,"_",C25,"_Title = ",Parts[[#This Row],[title]],CHAR(10)),""),IF(Parts[[#This Row],[engineName]]&lt;&gt;"",_xlfn.CONCAT("#LOC_KTT_",Parts[[#This Row],[mod]],"_",Parts[[#This Row],[name]],"_EngineName = ",Parts[[#This Row],[engineName]]),""))</f>
        <v/>
      </c>
      <c r="BA25" s="39" t="e">
        <f ca="1">MIN(Parts[[#This Row],[techTier]]+1,MAX(INDIRECT(O25)))</f>
        <v>#REF!</v>
      </c>
      <c r="BB25" s="39" t="e">
        <f ca="1">MIN(Parts[[#This Row],[techTier]]+2,MAX(INDIRECT(O25)))</f>
        <v>#REF!</v>
      </c>
      <c r="BC25" s="55" t="str">
        <f>RIGHT(LEFT(Parts[[#This Row],[folder]],FIND(CHAR(1),SUBSTITUTE(Parts[[#This Row],[folder]],"/",CHAR(1),LEN(Parts[[#This Row],[folder]])-LEN(SUBSTITUTE(Parts[[#This Row],[folder]],"/",""))))-1),FIND(CHAR(1),SUBSTITUTE(Parts[[#This Row],[folder]],"/",CHAR(1),LEN(Parts[[#This Row],[folder]])-LEN(SUBSTITUTE(Parts[[#This Row],[folder]],"/",""))))-41)</f>
        <v>BlueSteel/parts/blue_steel</v>
      </c>
    </row>
    <row r="26" spans="1:55" ht="29.5" x14ac:dyDescent="0.35">
      <c r="A26" t="s">
        <v>1505</v>
      </c>
      <c r="B26" t="s">
        <v>1629</v>
      </c>
      <c r="C26" t="s">
        <v>1630</v>
      </c>
      <c r="D26" t="s">
        <v>1631</v>
      </c>
      <c r="E26" t="s">
        <v>1509</v>
      </c>
      <c r="F26" t="s">
        <v>1510</v>
      </c>
      <c r="G26" t="s">
        <v>1567</v>
      </c>
      <c r="H26" t="s">
        <v>1632</v>
      </c>
      <c r="I26" t="s">
        <v>1620</v>
      </c>
      <c r="J26" t="s">
        <v>1606</v>
      </c>
      <c r="K26" t="s">
        <v>27</v>
      </c>
      <c r="L26" s="32"/>
      <c r="M2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@PART[blue_steel_winglet_srf_6]:AFTER[BlueSteel] // Blue Hawk Wing
	{
}</v>
      </c>
      <c r="N26" s="36">
        <f>_xlfn.XLOOKUP(_xlfn.CONCAT(O26,P26),Templates!$G$1:$G$2037,Templates!$A$1:$A$2037,"Not Found",0,1)</f>
        <v>0</v>
      </c>
      <c r="O26" s="34"/>
      <c r="P26" s="34"/>
      <c r="Q26" s="35"/>
      <c r="R26" s="49"/>
      <c r="S26" s="33"/>
      <c r="T26" s="33"/>
      <c r="U26" s="33"/>
      <c r="V26" s="33"/>
      <c r="W26" s="33"/>
      <c r="X26" s="33"/>
      <c r="Y26" s="33"/>
      <c r="Z26" s="33"/>
      <c r="AA26" s="33"/>
      <c r="AB26" s="33"/>
      <c r="AC26" s="33"/>
      <c r="AD26" s="33"/>
      <c r="AE26" s="33"/>
      <c r="AF26" s="33"/>
      <c r="AG26" s="33"/>
      <c r="AH26" s="33"/>
      <c r="AI2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6" s="33"/>
      <c r="AK26" s="33"/>
      <c r="AL26" s="33"/>
      <c r="AM26" s="33"/>
      <c r="AN26" s="33"/>
      <c r="AO26" s="33"/>
      <c r="AP26" s="33"/>
      <c r="AQ26" s="33"/>
      <c r="AR26" s="33"/>
      <c r="AS26" s="33"/>
      <c r="AT26" s="33"/>
      <c r="AU26" s="33"/>
      <c r="AV2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6" s="56" t="str">
        <f>_xlfn.CONCAT(IF(Parts[[#This Row],[title]]&lt;&gt;"",_xlfn.CONCAT(CHAR(10),"@PART[",Parts[[#This Row],[name]],"]:NEEDS[!002_CommunityPartsTitles]:AFTER[",Parts[[#This Row],[mod]],"] // ",_xlfn.CONCAT(S26," (",D26,")"),CHAR(10),"{",CHAR(10),"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6" s="41" t="str">
        <f>_xlfn.CONCAT(IF(Parts[[#This Row],[title]]&lt;&gt;"",_xlfn.CONCAT("#LOC_KTT_",A26,"_",C26,"_Title = ",Parts[[#This Row],[title]],CHAR(10)),""),IF(Parts[[#This Row],[engineName]]&lt;&gt;"",_xlfn.CONCAT("#LOC_KTT_",Parts[[#This Row],[mod]],"_",Parts[[#This Row],[name]],"_EngineName = ",Parts[[#This Row],[engineName]]),""))</f>
        <v/>
      </c>
      <c r="BA26" s="39" t="e">
        <f ca="1">MIN(Parts[[#This Row],[techTier]]+1,MAX(INDIRECT(O26)))</f>
        <v>#REF!</v>
      </c>
      <c r="BB26" s="39" t="e">
        <f ca="1">MIN(Parts[[#This Row],[techTier]]+2,MAX(INDIRECT(O26)))</f>
        <v>#REF!</v>
      </c>
      <c r="BC26" s="55" t="str">
        <f>RIGHT(LEFT(Parts[[#This Row],[folder]],FIND(CHAR(1),SUBSTITUTE(Parts[[#This Row],[folder]],"/",CHAR(1),LEN(Parts[[#This Row],[folder]])-LEN(SUBSTITUTE(Parts[[#This Row],[folder]],"/",""))))-1),FIND(CHAR(1),SUBSTITUTE(Parts[[#This Row],[folder]],"/",CHAR(1),LEN(Parts[[#This Row],[folder]])-LEN(SUBSTITUTE(Parts[[#This Row],[folder]],"/",""))))-41)</f>
        <v>BlueSteel/parts/blue_steel</v>
      </c>
    </row>
    <row r="27" spans="1:55" ht="29.5" x14ac:dyDescent="0.35">
      <c r="A27" t="s">
        <v>1505</v>
      </c>
      <c r="B27" t="s">
        <v>1633</v>
      </c>
      <c r="C27" t="s">
        <v>1634</v>
      </c>
      <c r="D27" t="s">
        <v>1635</v>
      </c>
      <c r="E27" t="s">
        <v>1509</v>
      </c>
      <c r="F27" t="s">
        <v>1636</v>
      </c>
      <c r="G27" t="s">
        <v>1637</v>
      </c>
      <c r="H27" t="s">
        <v>1638</v>
      </c>
      <c r="I27" t="s">
        <v>1568</v>
      </c>
      <c r="J27" t="s">
        <v>1115</v>
      </c>
      <c r="K27" t="s">
        <v>27</v>
      </c>
      <c r="L27" s="32"/>
      <c r="M2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@PART[blue_steel_engine_s0_1]:AFTER[BlueSteel] // Blue Steel Stentor-1 Rocket Engine
	{
}</v>
      </c>
      <c r="N27" s="36">
        <f>_xlfn.XLOOKUP(_xlfn.CONCAT(O27,P27),Templates!$G$1:$G$2037,Templates!$A$1:$A$2037,"Not Found",0,1)</f>
        <v>0</v>
      </c>
      <c r="O27" s="34"/>
      <c r="P27" s="34"/>
      <c r="Q27" s="35"/>
      <c r="R27" s="49"/>
      <c r="S27" s="33"/>
      <c r="T27" s="33"/>
      <c r="U27" s="33"/>
      <c r="V27" s="33"/>
      <c r="W27" s="33"/>
      <c r="X27" s="33"/>
      <c r="Y27" s="33"/>
      <c r="Z27" s="33"/>
      <c r="AA27" s="33"/>
      <c r="AB27" s="33"/>
      <c r="AC27" s="33"/>
      <c r="AD27" s="33"/>
      <c r="AE27" s="33"/>
      <c r="AF27" s="33"/>
      <c r="AG27" s="33"/>
      <c r="AH27" s="33"/>
      <c r="AI2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7" s="33"/>
      <c r="AK27" s="33"/>
      <c r="AL27" s="33"/>
      <c r="AM27" s="33"/>
      <c r="AN27" s="33"/>
      <c r="AO27" s="33"/>
      <c r="AP27" s="33"/>
      <c r="AQ27" s="33"/>
      <c r="AR27" s="33"/>
      <c r="AS27" s="33"/>
      <c r="AT27" s="33"/>
      <c r="AU27" s="33"/>
      <c r="AV2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7" s="56" t="str">
        <f>_xlfn.CONCAT(IF(Parts[[#This Row],[title]]&lt;&gt;"",_xlfn.CONCAT(CHAR(10),"@PART[",Parts[[#This Row],[name]],"]:NEEDS[!002_CommunityPartsTitles]:AFTER[",Parts[[#This Row],[mod]],"] // ",_xlfn.CONCAT(S27," (",D27,")"),CHAR(10),"{",CHAR(10),"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7" s="41" t="str">
        <f>_xlfn.CONCAT(IF(Parts[[#This Row],[title]]&lt;&gt;"",_xlfn.CONCAT("#LOC_KTT_",A27,"_",C27,"_Title = ",Parts[[#This Row],[title]],CHAR(10)),""),IF(Parts[[#This Row],[engineName]]&lt;&gt;"",_xlfn.CONCAT("#LOC_KTT_",Parts[[#This Row],[mod]],"_",Parts[[#This Row],[name]],"_EngineName = ",Parts[[#This Row],[engineName]]),""))</f>
        <v/>
      </c>
      <c r="BA27" s="39" t="e">
        <f ca="1">MIN(Parts[[#This Row],[techTier]]+1,MAX(INDIRECT(O27)))</f>
        <v>#REF!</v>
      </c>
      <c r="BB27" s="39" t="e">
        <f ca="1">MIN(Parts[[#This Row],[techTier]]+2,MAX(INDIRECT(O27)))</f>
        <v>#REF!</v>
      </c>
      <c r="BC27" s="55" t="str">
        <f>RIGHT(LEFT(Parts[[#This Row],[folder]],FIND(CHAR(1),SUBSTITUTE(Parts[[#This Row],[folder]],"/",CHAR(1),LEN(Parts[[#This Row],[folder]])-LEN(SUBSTITUTE(Parts[[#This Row],[folder]],"/",""))))-1),FIND(CHAR(1),SUBSTITUTE(Parts[[#This Row],[folder]],"/",CHAR(1),LEN(Parts[[#This Row],[folder]])-LEN(SUBSTITUTE(Parts[[#This Row],[folder]],"/",""))))-41)</f>
        <v>BlueSteel/parts/engine</v>
      </c>
    </row>
    <row r="28" spans="1:55" ht="29.5" x14ac:dyDescent="0.35">
      <c r="A28" t="s">
        <v>1505</v>
      </c>
      <c r="B28" t="s">
        <v>1639</v>
      </c>
      <c r="C28" t="s">
        <v>1640</v>
      </c>
      <c r="D28" t="s">
        <v>1641</v>
      </c>
      <c r="E28" t="s">
        <v>1509</v>
      </c>
      <c r="F28" t="s">
        <v>1636</v>
      </c>
      <c r="G28" t="s">
        <v>1642</v>
      </c>
      <c r="H28" t="s">
        <v>1643</v>
      </c>
      <c r="I28" t="s">
        <v>1644</v>
      </c>
      <c r="J28" t="s">
        <v>1116</v>
      </c>
      <c r="K28" t="s">
        <v>43</v>
      </c>
      <c r="L28" s="32"/>
      <c r="M2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@PART[blue_steel_engine_s1_1]:AFTER[BlueSteel] // Blue Rock Stentor-2 Rocket Engine
	{
}</v>
      </c>
      <c r="N28" s="36">
        <f>_xlfn.XLOOKUP(_xlfn.CONCAT(O28,P28),Templates!$G$1:$G$2037,Templates!$A$1:$A$2037,"Not Found",0,1)</f>
        <v>0</v>
      </c>
      <c r="O28" s="34"/>
      <c r="P28" s="34"/>
      <c r="Q28" s="35"/>
      <c r="R28" s="49"/>
      <c r="S28" s="33"/>
      <c r="T28" s="33"/>
      <c r="U28" s="33"/>
      <c r="V28" s="33"/>
      <c r="W28" s="33"/>
      <c r="X28" s="33"/>
      <c r="Y28" s="33"/>
      <c r="Z28" s="33"/>
      <c r="AA28" s="33"/>
      <c r="AB28" s="33"/>
      <c r="AC28" s="33"/>
      <c r="AD28" s="33"/>
      <c r="AE28" s="33"/>
      <c r="AF28" s="33"/>
      <c r="AG28" s="33"/>
      <c r="AH28" s="33"/>
      <c r="AI2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8" s="33"/>
      <c r="AK28" s="33"/>
      <c r="AL28" s="33"/>
      <c r="AM28" s="33"/>
      <c r="AN28" s="33"/>
      <c r="AO28" s="33"/>
      <c r="AP28" s="33"/>
      <c r="AQ28" s="33"/>
      <c r="AR28" s="33"/>
      <c r="AS28" s="33"/>
      <c r="AT28" s="33"/>
      <c r="AU28" s="33"/>
      <c r="AV2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8" s="56" t="str">
        <f>_xlfn.CONCAT(IF(Parts[[#This Row],[title]]&lt;&gt;"",_xlfn.CONCAT(CHAR(10),"@PART[",Parts[[#This Row],[name]],"]:NEEDS[!002_CommunityPartsTitles]:AFTER[",Parts[[#This Row],[mod]],"] // ",_xlfn.CONCAT(S28," (",D28,")"),CHAR(10),"{",CHAR(10),"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8" s="41" t="str">
        <f>_xlfn.CONCAT(IF(Parts[[#This Row],[title]]&lt;&gt;"",_xlfn.CONCAT("#LOC_KTT_",A28,"_",C28,"_Title = ",Parts[[#This Row],[title]],CHAR(10)),""),IF(Parts[[#This Row],[engineName]]&lt;&gt;"",_xlfn.CONCAT("#LOC_KTT_",Parts[[#This Row],[mod]],"_",Parts[[#This Row],[name]],"_EngineName = ",Parts[[#This Row],[engineName]]),""))</f>
        <v/>
      </c>
      <c r="BA28" s="39" t="e">
        <f ca="1">MIN(Parts[[#This Row],[techTier]]+1,MAX(INDIRECT(O28)))</f>
        <v>#REF!</v>
      </c>
      <c r="BB28" s="39" t="e">
        <f ca="1">MIN(Parts[[#This Row],[techTier]]+2,MAX(INDIRECT(O28)))</f>
        <v>#REF!</v>
      </c>
      <c r="BC28" s="55" t="str">
        <f>RIGHT(LEFT(Parts[[#This Row],[folder]],FIND(CHAR(1),SUBSTITUTE(Parts[[#This Row],[folder]],"/",CHAR(1),LEN(Parts[[#This Row],[folder]])-LEN(SUBSTITUTE(Parts[[#This Row],[folder]],"/",""))))-1),FIND(CHAR(1),SUBSTITUTE(Parts[[#This Row],[folder]],"/",CHAR(1),LEN(Parts[[#This Row],[folder]])-LEN(SUBSTITUTE(Parts[[#This Row],[folder]],"/",""))))-41)</f>
        <v>BlueSteel/parts/engine</v>
      </c>
    </row>
    <row r="29" spans="1:55" ht="29.5" x14ac:dyDescent="0.35">
      <c r="A29" t="s">
        <v>1505</v>
      </c>
      <c r="B29" t="s">
        <v>1645</v>
      </c>
      <c r="C29" t="s">
        <v>1646</v>
      </c>
      <c r="D29" t="s">
        <v>1647</v>
      </c>
      <c r="E29" t="s">
        <v>1509</v>
      </c>
      <c r="F29" t="s">
        <v>1636</v>
      </c>
      <c r="G29" t="s">
        <v>1545</v>
      </c>
      <c r="H29" t="s">
        <v>1648</v>
      </c>
      <c r="I29" t="s">
        <v>1649</v>
      </c>
      <c r="J29" t="s">
        <v>1650</v>
      </c>
      <c r="K29" t="s">
        <v>91</v>
      </c>
      <c r="L29" s="32"/>
      <c r="M2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@PART[blue_steel_engine_sabre_s00]:AFTER[BlueSteel] // Blue Hawk Sabre Compact Engine
	{
}</v>
      </c>
      <c r="N29" s="36">
        <f>_xlfn.XLOOKUP(_xlfn.CONCAT(O29,P29),Templates!$G$1:$G$2037,Templates!$A$1:$A$2037,"Not Found",0,1)</f>
        <v>0</v>
      </c>
      <c r="O29" s="34"/>
      <c r="P29" s="34"/>
      <c r="Q29" s="35"/>
      <c r="R29" s="49"/>
      <c r="S29" s="33"/>
      <c r="T29" s="33"/>
      <c r="U29" s="33"/>
      <c r="V29" s="33"/>
      <c r="W29" s="33"/>
      <c r="X29" s="33"/>
      <c r="Y29" s="33"/>
      <c r="Z29" s="33"/>
      <c r="AA29" s="33"/>
      <c r="AB29" s="33"/>
      <c r="AC29" s="33"/>
      <c r="AD29" s="33"/>
      <c r="AE29" s="33"/>
      <c r="AF29" s="33"/>
      <c r="AG29" s="33"/>
      <c r="AH29" s="33"/>
      <c r="AI2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9" s="33"/>
      <c r="AK29" s="33"/>
      <c r="AL29" s="33"/>
      <c r="AM29" s="33"/>
      <c r="AN29" s="33"/>
      <c r="AO29" s="33"/>
      <c r="AP29" s="33"/>
      <c r="AQ29" s="33"/>
      <c r="AR29" s="33"/>
      <c r="AS29" s="33"/>
      <c r="AT29" s="33"/>
      <c r="AU29" s="33"/>
      <c r="AV2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9" s="56" t="str">
        <f>_xlfn.CONCAT(IF(Parts[[#This Row],[title]]&lt;&gt;"",_xlfn.CONCAT(CHAR(10),"@PART[",Parts[[#This Row],[name]],"]:NEEDS[!002_CommunityPartsTitles]:AFTER[",Parts[[#This Row],[mod]],"] // ",_xlfn.CONCAT(S29," (",D29,")"),CHAR(10),"{",CHAR(10),"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9" s="41" t="str">
        <f>_xlfn.CONCAT(IF(Parts[[#This Row],[title]]&lt;&gt;"",_xlfn.CONCAT("#LOC_KTT_",A29,"_",C29,"_Title = ",Parts[[#This Row],[title]],CHAR(10)),""),IF(Parts[[#This Row],[engineName]]&lt;&gt;"",_xlfn.CONCAT("#LOC_KTT_",Parts[[#This Row],[mod]],"_",Parts[[#This Row],[name]],"_EngineName = ",Parts[[#This Row],[engineName]]),""))</f>
        <v/>
      </c>
      <c r="BA29" s="39" t="e">
        <f ca="1">MIN(Parts[[#This Row],[techTier]]+1,MAX(INDIRECT(O29)))</f>
        <v>#REF!</v>
      </c>
      <c r="BB29" s="39" t="e">
        <f ca="1">MIN(Parts[[#This Row],[techTier]]+2,MAX(INDIRECT(O29)))</f>
        <v>#REF!</v>
      </c>
      <c r="BC29" s="55" t="str">
        <f>RIGHT(LEFT(Parts[[#This Row],[folder]],FIND(CHAR(1),SUBSTITUTE(Parts[[#This Row],[folder]],"/",CHAR(1),LEN(Parts[[#This Row],[folder]])-LEN(SUBSTITUTE(Parts[[#This Row],[folder]],"/",""))))-1),FIND(CHAR(1),SUBSTITUTE(Parts[[#This Row],[folder]],"/",CHAR(1),LEN(Parts[[#This Row],[folder]])-LEN(SUBSTITUTE(Parts[[#This Row],[folder]],"/",""))))-41)</f>
        <v>BlueSteel/parts/engine</v>
      </c>
    </row>
    <row r="30" spans="1:55" ht="29.5" x14ac:dyDescent="0.35">
      <c r="A30" t="s">
        <v>1505</v>
      </c>
      <c r="B30" t="s">
        <v>1651</v>
      </c>
      <c r="C30" t="s">
        <v>1652</v>
      </c>
      <c r="D30" t="s">
        <v>1653</v>
      </c>
      <c r="E30" t="s">
        <v>1509</v>
      </c>
      <c r="F30" t="s">
        <v>1636</v>
      </c>
      <c r="G30" t="s">
        <v>1534</v>
      </c>
      <c r="H30" t="s">
        <v>1581</v>
      </c>
      <c r="I30" t="s">
        <v>1628</v>
      </c>
      <c r="J30" t="s">
        <v>1650</v>
      </c>
      <c r="K30" t="s">
        <v>27</v>
      </c>
      <c r="L30" s="32"/>
      <c r="M3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@PART[blue_steel_engine_turbojet_s00]:AFTER[BlueSteel] // Blue Hawk Turbojet Compact Engine
	{
}</v>
      </c>
      <c r="N30" s="36">
        <f>_xlfn.XLOOKUP(_xlfn.CONCAT(O30,P30),Templates!$G$1:$G$2037,Templates!$A$1:$A$2037,"Not Found",0,1)</f>
        <v>0</v>
      </c>
      <c r="O30" s="34"/>
      <c r="P30" s="34"/>
      <c r="Q30" s="35"/>
      <c r="R30" s="49"/>
      <c r="S30" s="33"/>
      <c r="T30" s="33"/>
      <c r="U30" s="33"/>
      <c r="V30" s="33"/>
      <c r="W30" s="33"/>
      <c r="X30" s="33"/>
      <c r="Y30" s="33"/>
      <c r="Z30" s="33"/>
      <c r="AA30" s="33"/>
      <c r="AB30" s="33"/>
      <c r="AC30" s="33"/>
      <c r="AD30" s="33"/>
      <c r="AE30" s="33"/>
      <c r="AF30" s="33"/>
      <c r="AG30" s="33"/>
      <c r="AH30" s="33"/>
      <c r="AI3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0" s="33"/>
      <c r="AK30" s="33"/>
      <c r="AL30" s="33"/>
      <c r="AM30" s="33"/>
      <c r="AN30" s="33"/>
      <c r="AO30" s="33"/>
      <c r="AP30" s="33"/>
      <c r="AQ30" s="33"/>
      <c r="AR30" s="33"/>
      <c r="AS30" s="33"/>
      <c r="AT30" s="33"/>
      <c r="AU30" s="33"/>
      <c r="AV3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0" s="56" t="str">
        <f>_xlfn.CONCAT(IF(Parts[[#This Row],[title]]&lt;&gt;"",_xlfn.CONCAT(CHAR(10),"@PART[",Parts[[#This Row],[name]],"]:NEEDS[!002_CommunityPartsTitles]:AFTER[",Parts[[#This Row],[mod]],"] // ",_xlfn.CONCAT(S30," (",D30,")"),CHAR(10),"{",CHAR(10),"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0" s="41" t="str">
        <f>_xlfn.CONCAT(IF(Parts[[#This Row],[title]]&lt;&gt;"",_xlfn.CONCAT("#LOC_KTT_",A30,"_",C30,"_Title = ",Parts[[#This Row],[title]],CHAR(10)),""),IF(Parts[[#This Row],[engineName]]&lt;&gt;"",_xlfn.CONCAT("#LOC_KTT_",Parts[[#This Row],[mod]],"_",Parts[[#This Row],[name]],"_EngineName = ",Parts[[#This Row],[engineName]]),""))</f>
        <v/>
      </c>
      <c r="BA30" s="39" t="e">
        <f ca="1">MIN(Parts[[#This Row],[techTier]]+1,MAX(INDIRECT(O30)))</f>
        <v>#REF!</v>
      </c>
      <c r="BB30" s="39" t="e">
        <f ca="1">MIN(Parts[[#This Row],[techTier]]+2,MAX(INDIRECT(O30)))</f>
        <v>#REF!</v>
      </c>
      <c r="BC30" s="55" t="str">
        <f>RIGHT(LEFT(Parts[[#This Row],[folder]],FIND(CHAR(1),SUBSTITUTE(Parts[[#This Row],[folder]],"/",CHAR(1),LEN(Parts[[#This Row],[folder]])-LEN(SUBSTITUTE(Parts[[#This Row],[folder]],"/",""))))-1),FIND(CHAR(1),SUBSTITUTE(Parts[[#This Row],[folder]],"/",CHAR(1),LEN(Parts[[#This Row],[folder]])-LEN(SUBSTITUTE(Parts[[#This Row],[folder]],"/",""))))-41)</f>
        <v>BlueSteel/parts/engine</v>
      </c>
    </row>
    <row r="31" spans="1:55" ht="29.5" x14ac:dyDescent="0.35">
      <c r="A31" t="s">
        <v>1505</v>
      </c>
      <c r="B31" t="s">
        <v>1654</v>
      </c>
      <c r="C31" t="s">
        <v>1655</v>
      </c>
      <c r="D31" t="s">
        <v>1656</v>
      </c>
      <c r="E31" t="s">
        <v>1509</v>
      </c>
      <c r="F31" t="s">
        <v>1657</v>
      </c>
      <c r="G31" t="s">
        <v>1523</v>
      </c>
      <c r="H31" t="s">
        <v>1619</v>
      </c>
      <c r="I31" t="s">
        <v>1658</v>
      </c>
      <c r="J31" t="s">
        <v>1606</v>
      </c>
      <c r="K31" t="s">
        <v>43</v>
      </c>
      <c r="L31" s="32"/>
      <c r="M3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@PART[blue_steel_landing_gear_srf_1]:AFTER[BlueSteel] // Blue Rock Mk1 Landing Gear
	{
}</v>
      </c>
      <c r="N31" s="36">
        <f>_xlfn.XLOOKUP(_xlfn.CONCAT(O31,P31),Templates!$G$1:$G$2037,Templates!$A$1:$A$2037,"Not Found",0,1)</f>
        <v>0</v>
      </c>
      <c r="O31" s="34"/>
      <c r="P31" s="34"/>
      <c r="Q31" s="35"/>
      <c r="R31" s="49"/>
      <c r="S31" s="33"/>
      <c r="T31" s="33"/>
      <c r="U31" s="33"/>
      <c r="V31" s="33"/>
      <c r="W31" s="33"/>
      <c r="X31" s="33"/>
      <c r="Y31" s="33"/>
      <c r="Z31" s="33"/>
      <c r="AA31" s="33"/>
      <c r="AB31" s="33"/>
      <c r="AC31" s="33"/>
      <c r="AD31" s="33"/>
      <c r="AE31" s="33"/>
      <c r="AF31" s="33"/>
      <c r="AG31" s="33"/>
      <c r="AH31" s="33"/>
      <c r="AI3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1" s="33"/>
      <c r="AK31" s="33"/>
      <c r="AL31" s="33"/>
      <c r="AM31" s="33"/>
      <c r="AN31" s="33"/>
      <c r="AO31" s="33"/>
      <c r="AP31" s="33"/>
      <c r="AQ31" s="33"/>
      <c r="AR31" s="33"/>
      <c r="AS31" s="33"/>
      <c r="AT31" s="33"/>
      <c r="AU31" s="33"/>
      <c r="AV3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1" s="56" t="str">
        <f>_xlfn.CONCAT(IF(Parts[[#This Row],[title]]&lt;&gt;"",_xlfn.CONCAT(CHAR(10),"@PART[",Parts[[#This Row],[name]],"]:NEEDS[!002_CommunityPartsTitles]:AFTER[",Parts[[#This Row],[mod]],"] // ",_xlfn.CONCAT(S31," (",D31,")"),CHAR(10),"{",CHAR(10),"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1" s="41" t="str">
        <f>_xlfn.CONCAT(IF(Parts[[#This Row],[title]]&lt;&gt;"",_xlfn.CONCAT("#LOC_KTT_",A31,"_",C31,"_Title = ",Parts[[#This Row],[title]],CHAR(10)),""),IF(Parts[[#This Row],[engineName]]&lt;&gt;"",_xlfn.CONCAT("#LOC_KTT_",Parts[[#This Row],[mod]],"_",Parts[[#This Row],[name]],"_EngineName = ",Parts[[#This Row],[engineName]]),""))</f>
        <v/>
      </c>
      <c r="BA31" s="39" t="e">
        <f ca="1">MIN(Parts[[#This Row],[techTier]]+1,MAX(INDIRECT(O31)))</f>
        <v>#REF!</v>
      </c>
      <c r="BB31" s="39" t="e">
        <f ca="1">MIN(Parts[[#This Row],[techTier]]+2,MAX(INDIRECT(O31)))</f>
        <v>#REF!</v>
      </c>
      <c r="BC31" s="55" t="str">
        <f>RIGHT(LEFT(Parts[[#This Row],[folder]],FIND(CHAR(1),SUBSTITUTE(Parts[[#This Row],[folder]],"/",CHAR(1),LEN(Parts[[#This Row],[folder]])-LEN(SUBSTITUTE(Parts[[#This Row],[folder]],"/",""))))-1),FIND(CHAR(1),SUBSTITUTE(Parts[[#This Row],[folder]],"/",CHAR(1),LEN(Parts[[#This Row],[folder]])-LEN(SUBSTITUTE(Parts[[#This Row],[folder]],"/",""))))-41)</f>
        <v>BlueSteel/parts/landing_gear</v>
      </c>
    </row>
    <row r="32" spans="1:55" ht="29.5" x14ac:dyDescent="0.35">
      <c r="A32" t="s">
        <v>1505</v>
      </c>
      <c r="B32" t="s">
        <v>1659</v>
      </c>
      <c r="C32" t="s">
        <v>1660</v>
      </c>
      <c r="D32" t="s">
        <v>1661</v>
      </c>
      <c r="E32" t="s">
        <v>1509</v>
      </c>
      <c r="F32" t="s">
        <v>1657</v>
      </c>
      <c r="G32" t="s">
        <v>1523</v>
      </c>
      <c r="H32" t="s">
        <v>1585</v>
      </c>
      <c r="I32" t="s">
        <v>1605</v>
      </c>
      <c r="J32" t="s">
        <v>1606</v>
      </c>
      <c r="K32" t="s">
        <v>27</v>
      </c>
      <c r="L32" s="32"/>
      <c r="M3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@PART[blue_steel_landing_gear_srf_1_small]:AFTER[BlueSteel] // Blue Steel Mk0 Radial Landing Gear
	{
}</v>
      </c>
      <c r="N32" s="36">
        <f>_xlfn.XLOOKUP(_xlfn.CONCAT(O32,P32),Templates!$G$1:$G$2037,Templates!$A$1:$A$2037,"Not Found",0,1)</f>
        <v>0</v>
      </c>
      <c r="O32" s="34"/>
      <c r="P32" s="34"/>
      <c r="Q32" s="35"/>
      <c r="R32" s="49"/>
      <c r="S32" s="33"/>
      <c r="T32" s="33"/>
      <c r="U32" s="33"/>
      <c r="V32" s="33"/>
      <c r="W32" s="33"/>
      <c r="X32" s="33"/>
      <c r="Y32" s="33"/>
      <c r="Z32" s="33"/>
      <c r="AA32" s="33"/>
      <c r="AB32" s="33"/>
      <c r="AC32" s="33"/>
      <c r="AD32" s="33"/>
      <c r="AE32" s="33"/>
      <c r="AF32" s="33"/>
      <c r="AG32" s="33"/>
      <c r="AH32" s="33"/>
      <c r="AI3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2" s="33"/>
      <c r="AK32" s="33"/>
      <c r="AL32" s="33"/>
      <c r="AM32" s="33"/>
      <c r="AN32" s="33"/>
      <c r="AO32" s="33"/>
      <c r="AP32" s="33"/>
      <c r="AQ32" s="33"/>
      <c r="AR32" s="33"/>
      <c r="AS32" s="33"/>
      <c r="AT32" s="33"/>
      <c r="AU32" s="33"/>
      <c r="AV3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2" s="56" t="str">
        <f>_xlfn.CONCAT(IF(Parts[[#This Row],[title]]&lt;&gt;"",_xlfn.CONCAT(CHAR(10),"@PART[",Parts[[#This Row],[name]],"]:NEEDS[!002_CommunityPartsTitles]:AFTER[",Parts[[#This Row],[mod]],"] // ",_xlfn.CONCAT(S32," (",D32,")"),CHAR(10),"{",CHAR(10),"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2" s="41" t="str">
        <f>_xlfn.CONCAT(IF(Parts[[#This Row],[title]]&lt;&gt;"",_xlfn.CONCAT("#LOC_KTT_",A32,"_",C32,"_Title = ",Parts[[#This Row],[title]],CHAR(10)),""),IF(Parts[[#This Row],[engineName]]&lt;&gt;"",_xlfn.CONCAT("#LOC_KTT_",Parts[[#This Row],[mod]],"_",Parts[[#This Row],[name]],"_EngineName = ",Parts[[#This Row],[engineName]]),""))</f>
        <v/>
      </c>
      <c r="BA32" s="39" t="e">
        <f ca="1">MIN(Parts[[#This Row],[techTier]]+1,MAX(INDIRECT(O32)))</f>
        <v>#REF!</v>
      </c>
      <c r="BB32" s="39" t="e">
        <f ca="1">MIN(Parts[[#This Row],[techTier]]+2,MAX(INDIRECT(O32)))</f>
        <v>#REF!</v>
      </c>
      <c r="BC32" s="55" t="str">
        <f>RIGHT(LEFT(Parts[[#This Row],[folder]],FIND(CHAR(1),SUBSTITUTE(Parts[[#This Row],[folder]],"/",CHAR(1),LEN(Parts[[#This Row],[folder]])-LEN(SUBSTITUTE(Parts[[#This Row],[folder]],"/",""))))-1),FIND(CHAR(1),SUBSTITUTE(Parts[[#This Row],[folder]],"/",CHAR(1),LEN(Parts[[#This Row],[folder]])-LEN(SUBSTITUTE(Parts[[#This Row],[folder]],"/",""))))-41)</f>
        <v>BlueSteel/parts/landing_gear</v>
      </c>
    </row>
    <row r="33" spans="1:55" ht="29.5" x14ac:dyDescent="0.35">
      <c r="A33" t="s">
        <v>1505</v>
      </c>
      <c r="B33" t="s">
        <v>1662</v>
      </c>
      <c r="C33" t="s">
        <v>1663</v>
      </c>
      <c r="D33" t="s">
        <v>1664</v>
      </c>
      <c r="E33" t="s">
        <v>1509</v>
      </c>
      <c r="F33" t="s">
        <v>1657</v>
      </c>
      <c r="G33" t="s">
        <v>1523</v>
      </c>
      <c r="H33" t="s">
        <v>1619</v>
      </c>
      <c r="I33" t="s">
        <v>1658</v>
      </c>
      <c r="J33" t="s">
        <v>1606</v>
      </c>
      <c r="K33" t="s">
        <v>43</v>
      </c>
      <c r="L33" s="32"/>
      <c r="M3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@PART[blue_steel_landing_gear_srf_3]:AFTER[BlueSteel] // Blue Rock Mk1 Radial Landing Gear
	{
}</v>
      </c>
      <c r="N33" s="36">
        <f>_xlfn.XLOOKUP(_xlfn.CONCAT(O33,P33),Templates!$G$1:$G$2037,Templates!$A$1:$A$2037,"Not Found",0,1)</f>
        <v>0</v>
      </c>
      <c r="O33" s="34"/>
      <c r="P33" s="34"/>
      <c r="Q33" s="35"/>
      <c r="R33" s="49"/>
      <c r="S33" s="33"/>
      <c r="T33" s="33"/>
      <c r="U33" s="33"/>
      <c r="V33" s="33"/>
      <c r="W33" s="33"/>
      <c r="X33" s="33"/>
      <c r="Y33" s="33"/>
      <c r="Z33" s="33"/>
      <c r="AA33" s="33"/>
      <c r="AB33" s="33"/>
      <c r="AC33" s="33"/>
      <c r="AD33" s="33"/>
      <c r="AE33" s="33"/>
      <c r="AF33" s="33"/>
      <c r="AG33" s="33"/>
      <c r="AH33" s="33"/>
      <c r="AI3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3" s="33"/>
      <c r="AK33" s="33"/>
      <c r="AL33" s="33"/>
      <c r="AM33" s="33"/>
      <c r="AN33" s="33"/>
      <c r="AO33" s="33"/>
      <c r="AP33" s="33"/>
      <c r="AQ33" s="33"/>
      <c r="AR33" s="33"/>
      <c r="AS33" s="33"/>
      <c r="AT33" s="33"/>
      <c r="AU33" s="33"/>
      <c r="AV3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3" s="56" t="str">
        <f>_xlfn.CONCAT(IF(Parts[[#This Row],[title]]&lt;&gt;"",_xlfn.CONCAT(CHAR(10),"@PART[",Parts[[#This Row],[name]],"]:NEEDS[!002_CommunityPartsTitles]:AFTER[",Parts[[#This Row],[mod]],"] // ",_xlfn.CONCAT(S33," (",D33,")"),CHAR(10),"{",CHAR(10),"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3" s="41" t="str">
        <f>_xlfn.CONCAT(IF(Parts[[#This Row],[title]]&lt;&gt;"",_xlfn.CONCAT("#LOC_KTT_",A33,"_",C33,"_Title = ",Parts[[#This Row],[title]],CHAR(10)),""),IF(Parts[[#This Row],[engineName]]&lt;&gt;"",_xlfn.CONCAT("#LOC_KTT_",Parts[[#This Row],[mod]],"_",Parts[[#This Row],[name]],"_EngineName = ",Parts[[#This Row],[engineName]]),""))</f>
        <v/>
      </c>
      <c r="BA33" s="39" t="e">
        <f ca="1">MIN(Parts[[#This Row],[techTier]]+1,MAX(INDIRECT(O33)))</f>
        <v>#REF!</v>
      </c>
      <c r="BB33" s="39" t="e">
        <f ca="1">MIN(Parts[[#This Row],[techTier]]+2,MAX(INDIRECT(O33)))</f>
        <v>#REF!</v>
      </c>
      <c r="BC33" s="55" t="str">
        <f>RIGHT(LEFT(Parts[[#This Row],[folder]],FIND(CHAR(1),SUBSTITUTE(Parts[[#This Row],[folder]],"/",CHAR(1),LEN(Parts[[#This Row],[folder]])-LEN(SUBSTITUTE(Parts[[#This Row],[folder]],"/",""))))-1),FIND(CHAR(1),SUBSTITUTE(Parts[[#This Row],[folder]],"/",CHAR(1),LEN(Parts[[#This Row],[folder]])-LEN(SUBSTITUTE(Parts[[#This Row],[folder]],"/",""))))-41)</f>
        <v>BlueSteel/parts/landing_gear</v>
      </c>
    </row>
    <row r="34" spans="1:55" ht="29.5" x14ac:dyDescent="0.35">
      <c r="A34" t="s">
        <v>1505</v>
      </c>
      <c r="B34" t="s">
        <v>1665</v>
      </c>
      <c r="C34" t="s">
        <v>1666</v>
      </c>
      <c r="D34" t="s">
        <v>1661</v>
      </c>
      <c r="E34" t="s">
        <v>1509</v>
      </c>
      <c r="F34" t="s">
        <v>1657</v>
      </c>
      <c r="G34" t="s">
        <v>1523</v>
      </c>
      <c r="H34" t="s">
        <v>1585</v>
      </c>
      <c r="I34" t="s">
        <v>1605</v>
      </c>
      <c r="J34" t="s">
        <v>1606</v>
      </c>
      <c r="K34" t="s">
        <v>27</v>
      </c>
      <c r="L34" s="32"/>
      <c r="M3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@PART[blue_steel_landing_gear_srf_3_small]:AFTER[BlueSteel] // Blue Steel Mk0 Radial Landing Gear
	{
}</v>
      </c>
      <c r="N34" s="36">
        <f>_xlfn.XLOOKUP(_xlfn.CONCAT(O34,P34),Templates!$G$1:$G$2037,Templates!$A$1:$A$2037,"Not Found",0,1)</f>
        <v>0</v>
      </c>
      <c r="O34" s="34"/>
      <c r="P34" s="34"/>
      <c r="Q34" s="35"/>
      <c r="R34" s="49"/>
      <c r="S34" s="33"/>
      <c r="T34" s="33"/>
      <c r="U34" s="33"/>
      <c r="V34" s="33"/>
      <c r="W34" s="33"/>
      <c r="X34" s="33"/>
      <c r="Y34" s="33"/>
      <c r="Z34" s="33"/>
      <c r="AA34" s="33"/>
      <c r="AB34" s="33"/>
      <c r="AC34" s="33"/>
      <c r="AD34" s="33"/>
      <c r="AE34" s="33"/>
      <c r="AF34" s="33"/>
      <c r="AG34" s="33"/>
      <c r="AH34" s="33"/>
      <c r="AI3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4" s="33"/>
      <c r="AK34" s="33"/>
      <c r="AL34" s="33"/>
      <c r="AM34" s="33"/>
      <c r="AN34" s="33"/>
      <c r="AO34" s="33"/>
      <c r="AP34" s="33"/>
      <c r="AQ34" s="33"/>
      <c r="AR34" s="33"/>
      <c r="AS34" s="33"/>
      <c r="AT34" s="33"/>
      <c r="AU34" s="33"/>
      <c r="AV3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4" s="56" t="str">
        <f>_xlfn.CONCAT(IF(Parts[[#This Row],[title]]&lt;&gt;"",_xlfn.CONCAT(CHAR(10),"@PART[",Parts[[#This Row],[name]],"]:NEEDS[!002_CommunityPartsTitles]:AFTER[",Parts[[#This Row],[mod]],"] // ",_xlfn.CONCAT(S34," (",D34,")"),CHAR(10),"{",CHAR(10),"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4" s="41" t="str">
        <f>_xlfn.CONCAT(IF(Parts[[#This Row],[title]]&lt;&gt;"",_xlfn.CONCAT("#LOC_KTT_",A34,"_",C34,"_Title = ",Parts[[#This Row],[title]],CHAR(10)),""),IF(Parts[[#This Row],[engineName]]&lt;&gt;"",_xlfn.CONCAT("#LOC_KTT_",Parts[[#This Row],[mod]],"_",Parts[[#This Row],[name]],"_EngineName = ",Parts[[#This Row],[engineName]]),""))</f>
        <v/>
      </c>
      <c r="BA34" s="39" t="e">
        <f ca="1">MIN(Parts[[#This Row],[techTier]]+1,MAX(INDIRECT(O34)))</f>
        <v>#REF!</v>
      </c>
      <c r="BB34" s="39" t="e">
        <f ca="1">MIN(Parts[[#This Row],[techTier]]+2,MAX(INDIRECT(O34)))</f>
        <v>#REF!</v>
      </c>
      <c r="BC34" s="55" t="str">
        <f>RIGHT(LEFT(Parts[[#This Row],[folder]],FIND(CHAR(1),SUBSTITUTE(Parts[[#This Row],[folder]],"/",CHAR(1),LEN(Parts[[#This Row],[folder]])-LEN(SUBSTITUTE(Parts[[#This Row],[folder]],"/",""))))-1),FIND(CHAR(1),SUBSTITUTE(Parts[[#This Row],[folder]],"/",CHAR(1),LEN(Parts[[#This Row],[folder]])-LEN(SUBSTITUTE(Parts[[#This Row],[folder]],"/",""))))-41)</f>
        <v>BlueSteel/parts/landing_gear</v>
      </c>
    </row>
    <row r="35" spans="1:55" ht="29.5" x14ac:dyDescent="0.35">
      <c r="A35" t="s">
        <v>1505</v>
      </c>
      <c r="B35" t="s">
        <v>1667</v>
      </c>
      <c r="C35" t="s">
        <v>1668</v>
      </c>
      <c r="D35" t="s">
        <v>1669</v>
      </c>
      <c r="E35" t="s">
        <v>1509</v>
      </c>
      <c r="F35" t="s">
        <v>1657</v>
      </c>
      <c r="G35" t="s">
        <v>1523</v>
      </c>
      <c r="H35" t="s">
        <v>1643</v>
      </c>
      <c r="I35" t="s">
        <v>1658</v>
      </c>
      <c r="J35" t="s">
        <v>1606</v>
      </c>
      <c r="K35" t="s">
        <v>43</v>
      </c>
      <c r="L35" s="32"/>
      <c r="M3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@PART[blue_steel_landing_skid_srf_1]:AFTER[BlueSteel] // Blue Rock Mk1 Landing Skid
	{
}</v>
      </c>
      <c r="N35" s="36">
        <f>_xlfn.XLOOKUP(_xlfn.CONCAT(O35,P35),Templates!$G$1:$G$2037,Templates!$A$1:$A$2037,"Not Found",0,1)</f>
        <v>0</v>
      </c>
      <c r="O35" s="34"/>
      <c r="P35" s="34"/>
      <c r="Q35" s="35"/>
      <c r="R35" s="49"/>
      <c r="S35" s="33"/>
      <c r="T35" s="33"/>
      <c r="U35" s="33"/>
      <c r="V35" s="33"/>
      <c r="W35" s="33"/>
      <c r="X35" s="33"/>
      <c r="Y35" s="33"/>
      <c r="Z35" s="33"/>
      <c r="AA35" s="33"/>
      <c r="AB35" s="33"/>
      <c r="AC35" s="33"/>
      <c r="AD35" s="33"/>
      <c r="AE35" s="33"/>
      <c r="AF35" s="33"/>
      <c r="AG35" s="33"/>
      <c r="AH35" s="33"/>
      <c r="AI3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5" s="33"/>
      <c r="AK35" s="33"/>
      <c r="AL35" s="33"/>
      <c r="AM35" s="33"/>
      <c r="AN35" s="33"/>
      <c r="AO35" s="33"/>
      <c r="AP35" s="33"/>
      <c r="AQ35" s="33"/>
      <c r="AR35" s="33"/>
      <c r="AS35" s="33"/>
      <c r="AT35" s="33"/>
      <c r="AU35" s="33"/>
      <c r="AV3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5" s="56" t="str">
        <f>_xlfn.CONCAT(IF(Parts[[#This Row],[title]]&lt;&gt;"",_xlfn.CONCAT(CHAR(10),"@PART[",Parts[[#This Row],[name]],"]:NEEDS[!002_CommunityPartsTitles]:AFTER[",Parts[[#This Row],[mod]],"] // ",_xlfn.CONCAT(S35," (",D35,")"),CHAR(10),"{",CHAR(10),"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5" s="41" t="str">
        <f>_xlfn.CONCAT(IF(Parts[[#This Row],[title]]&lt;&gt;"",_xlfn.CONCAT("#LOC_KTT_",A35,"_",C35,"_Title = ",Parts[[#This Row],[title]],CHAR(10)),""),IF(Parts[[#This Row],[engineName]]&lt;&gt;"",_xlfn.CONCAT("#LOC_KTT_",Parts[[#This Row],[mod]],"_",Parts[[#This Row],[name]],"_EngineName = ",Parts[[#This Row],[engineName]]),""))</f>
        <v/>
      </c>
      <c r="BA35" s="39" t="e">
        <f ca="1">MIN(Parts[[#This Row],[techTier]]+1,MAX(INDIRECT(O35)))</f>
        <v>#REF!</v>
      </c>
      <c r="BB35" s="39" t="e">
        <f ca="1">MIN(Parts[[#This Row],[techTier]]+2,MAX(INDIRECT(O35)))</f>
        <v>#REF!</v>
      </c>
      <c r="BC35" s="55" t="str">
        <f>RIGHT(LEFT(Parts[[#This Row],[folder]],FIND(CHAR(1),SUBSTITUTE(Parts[[#This Row],[folder]],"/",CHAR(1),LEN(Parts[[#This Row],[folder]])-LEN(SUBSTITUTE(Parts[[#This Row],[folder]],"/",""))))-1),FIND(CHAR(1),SUBSTITUTE(Parts[[#This Row],[folder]],"/",CHAR(1),LEN(Parts[[#This Row],[folder]])-LEN(SUBSTITUTE(Parts[[#This Row],[folder]],"/",""))))-41)</f>
        <v>BlueSteel/parts/landing_gear</v>
      </c>
    </row>
    <row r="36" spans="1:55" ht="29.5" x14ac:dyDescent="0.35">
      <c r="A36" t="s">
        <v>1505</v>
      </c>
      <c r="B36" t="s">
        <v>1670</v>
      </c>
      <c r="C36" t="s">
        <v>1671</v>
      </c>
      <c r="D36" t="s">
        <v>1672</v>
      </c>
      <c r="E36" t="s">
        <v>1509</v>
      </c>
      <c r="F36" t="s">
        <v>1657</v>
      </c>
      <c r="G36" t="s">
        <v>1523</v>
      </c>
      <c r="H36" t="s">
        <v>1581</v>
      </c>
      <c r="I36" t="s">
        <v>1605</v>
      </c>
      <c r="J36" t="s">
        <v>1606</v>
      </c>
      <c r="K36" t="s">
        <v>27</v>
      </c>
      <c r="L36" s="32"/>
      <c r="M3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@PART[blue_steel_landing_skid_srf_1_small]:AFTER[BlueSteel] // Blue Steel Mk0 Radial Landing Skid
	{
}</v>
      </c>
      <c r="N36" s="36">
        <f>_xlfn.XLOOKUP(_xlfn.CONCAT(O36,P36),Templates!$G$1:$G$2037,Templates!$A$1:$A$2037,"Not Found",0,1)</f>
        <v>0</v>
      </c>
      <c r="O36" s="34"/>
      <c r="P36" s="34"/>
      <c r="Q36" s="35"/>
      <c r="R36" s="49"/>
      <c r="S36" s="33"/>
      <c r="T36" s="33"/>
      <c r="U36" s="33"/>
      <c r="V36" s="33"/>
      <c r="W36" s="33"/>
      <c r="X36" s="33"/>
      <c r="Y36" s="33"/>
      <c r="Z36" s="33"/>
      <c r="AA36" s="33"/>
      <c r="AB36" s="33"/>
      <c r="AC36" s="33"/>
      <c r="AD36" s="33"/>
      <c r="AE36" s="33"/>
      <c r="AF36" s="33"/>
      <c r="AG36" s="33"/>
      <c r="AH36" s="33"/>
      <c r="AI3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6" s="33"/>
      <c r="AK36" s="33"/>
      <c r="AL36" s="33"/>
      <c r="AM36" s="33"/>
      <c r="AN36" s="33"/>
      <c r="AO36" s="33"/>
      <c r="AP36" s="33"/>
      <c r="AQ36" s="33"/>
      <c r="AR36" s="33"/>
      <c r="AS36" s="33"/>
      <c r="AT36" s="33"/>
      <c r="AU36" s="33"/>
      <c r="AV3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6" s="56" t="str">
        <f>_xlfn.CONCAT(IF(Parts[[#This Row],[title]]&lt;&gt;"",_xlfn.CONCAT(CHAR(10),"@PART[",Parts[[#This Row],[name]],"]:NEEDS[!002_CommunityPartsTitles]:AFTER[",Parts[[#This Row],[mod]],"] // ",_xlfn.CONCAT(S36," (",D36,")"),CHAR(10),"{",CHAR(10),"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6" s="41" t="str">
        <f>_xlfn.CONCAT(IF(Parts[[#This Row],[title]]&lt;&gt;"",_xlfn.CONCAT("#LOC_KTT_",A36,"_",C36,"_Title = ",Parts[[#This Row],[title]],CHAR(10)),""),IF(Parts[[#This Row],[engineName]]&lt;&gt;"",_xlfn.CONCAT("#LOC_KTT_",Parts[[#This Row],[mod]],"_",Parts[[#This Row],[name]],"_EngineName = ",Parts[[#This Row],[engineName]]),""))</f>
        <v/>
      </c>
      <c r="BA36" s="39" t="e">
        <f ca="1">MIN(Parts[[#This Row],[techTier]]+1,MAX(INDIRECT(O36)))</f>
        <v>#REF!</v>
      </c>
      <c r="BB36" s="39" t="e">
        <f ca="1">MIN(Parts[[#This Row],[techTier]]+2,MAX(INDIRECT(O36)))</f>
        <v>#REF!</v>
      </c>
      <c r="BC36" s="55" t="str">
        <f>RIGHT(LEFT(Parts[[#This Row],[folder]],FIND(CHAR(1),SUBSTITUTE(Parts[[#This Row],[folder]],"/",CHAR(1),LEN(Parts[[#This Row],[folder]])-LEN(SUBSTITUTE(Parts[[#This Row],[folder]],"/",""))))-1),FIND(CHAR(1),SUBSTITUTE(Parts[[#This Row],[folder]],"/",CHAR(1),LEN(Parts[[#This Row],[folder]])-LEN(SUBSTITUTE(Parts[[#This Row],[folder]],"/",""))))-41)</f>
        <v>BlueSteel/parts/landing_gear</v>
      </c>
    </row>
    <row r="37" spans="1:55" ht="29.5" x14ac:dyDescent="0.35">
      <c r="A37" t="s">
        <v>1505</v>
      </c>
      <c r="B37" t="s">
        <v>1673</v>
      </c>
      <c r="C37" t="s">
        <v>1674</v>
      </c>
      <c r="D37" t="s">
        <v>1675</v>
      </c>
      <c r="E37" t="s">
        <v>1509</v>
      </c>
      <c r="F37" t="s">
        <v>1657</v>
      </c>
      <c r="G37" t="s">
        <v>1523</v>
      </c>
      <c r="H37" t="s">
        <v>1643</v>
      </c>
      <c r="I37" t="s">
        <v>1658</v>
      </c>
      <c r="J37" t="s">
        <v>1606</v>
      </c>
      <c r="K37" t="s">
        <v>43</v>
      </c>
      <c r="L37" s="32"/>
      <c r="M3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@PART[blue_steel_landing_skid_srf_3]:AFTER[BlueSteel] // Blue Rock Mk1 Radial Landing Skid
	{
}</v>
      </c>
      <c r="N37" s="36">
        <f>_xlfn.XLOOKUP(_xlfn.CONCAT(O37,P37),Templates!$G$1:$G$2037,Templates!$A$1:$A$2037,"Not Found",0,1)</f>
        <v>0</v>
      </c>
      <c r="O37" s="34"/>
      <c r="P37" s="34"/>
      <c r="Q37" s="35"/>
      <c r="R37" s="49"/>
      <c r="S37" s="33"/>
      <c r="T37" s="33"/>
      <c r="U37" s="33"/>
      <c r="V37" s="33"/>
      <c r="W37" s="33"/>
      <c r="X37" s="33"/>
      <c r="Y37" s="33"/>
      <c r="Z37" s="33"/>
      <c r="AA37" s="33"/>
      <c r="AB37" s="33"/>
      <c r="AC37" s="33"/>
      <c r="AD37" s="33"/>
      <c r="AE37" s="33"/>
      <c r="AF37" s="33"/>
      <c r="AG37" s="33"/>
      <c r="AH37" s="33"/>
      <c r="AI3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7" s="33"/>
      <c r="AK37" s="33"/>
      <c r="AL37" s="33"/>
      <c r="AM37" s="33"/>
      <c r="AN37" s="33"/>
      <c r="AO37" s="33"/>
      <c r="AP37" s="33"/>
      <c r="AQ37" s="33"/>
      <c r="AR37" s="33"/>
      <c r="AS37" s="33"/>
      <c r="AT37" s="33"/>
      <c r="AU37" s="33"/>
      <c r="AV3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7" s="56" t="str">
        <f>_xlfn.CONCAT(IF(Parts[[#This Row],[title]]&lt;&gt;"",_xlfn.CONCAT(CHAR(10),"@PART[",Parts[[#This Row],[name]],"]:NEEDS[!002_CommunityPartsTitles]:AFTER[",Parts[[#This Row],[mod]],"] // ",_xlfn.CONCAT(S37," (",D37,")"),CHAR(10),"{",CHAR(10),"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7" s="41" t="str">
        <f>_xlfn.CONCAT(IF(Parts[[#This Row],[title]]&lt;&gt;"",_xlfn.CONCAT("#LOC_KTT_",A37,"_",C37,"_Title = ",Parts[[#This Row],[title]],CHAR(10)),""),IF(Parts[[#This Row],[engineName]]&lt;&gt;"",_xlfn.CONCAT("#LOC_KTT_",Parts[[#This Row],[mod]],"_",Parts[[#This Row],[name]],"_EngineName = ",Parts[[#This Row],[engineName]]),""))</f>
        <v/>
      </c>
      <c r="BA37" s="39" t="e">
        <f ca="1">MIN(Parts[[#This Row],[techTier]]+1,MAX(INDIRECT(O37)))</f>
        <v>#REF!</v>
      </c>
      <c r="BB37" s="39" t="e">
        <f ca="1">MIN(Parts[[#This Row],[techTier]]+2,MAX(INDIRECT(O37)))</f>
        <v>#REF!</v>
      </c>
      <c r="BC37" s="55" t="str">
        <f>RIGHT(LEFT(Parts[[#This Row],[folder]],FIND(CHAR(1),SUBSTITUTE(Parts[[#This Row],[folder]],"/",CHAR(1),LEN(Parts[[#This Row],[folder]])-LEN(SUBSTITUTE(Parts[[#This Row],[folder]],"/",""))))-1),FIND(CHAR(1),SUBSTITUTE(Parts[[#This Row],[folder]],"/",CHAR(1),LEN(Parts[[#This Row],[folder]])-LEN(SUBSTITUTE(Parts[[#This Row],[folder]],"/",""))))-41)</f>
        <v>BlueSteel/parts/landing_gear</v>
      </c>
    </row>
    <row r="38" spans="1:55" ht="29.5" x14ac:dyDescent="0.35">
      <c r="A38" t="s">
        <v>1505</v>
      </c>
      <c r="B38" t="s">
        <v>1676</v>
      </c>
      <c r="C38" t="s">
        <v>1677</v>
      </c>
      <c r="D38" t="s">
        <v>1672</v>
      </c>
      <c r="E38" t="s">
        <v>1509</v>
      </c>
      <c r="F38" t="s">
        <v>1657</v>
      </c>
      <c r="G38" t="s">
        <v>1523</v>
      </c>
      <c r="H38" t="s">
        <v>1581</v>
      </c>
      <c r="I38" t="s">
        <v>1605</v>
      </c>
      <c r="J38" t="s">
        <v>1606</v>
      </c>
      <c r="K38" t="s">
        <v>27</v>
      </c>
      <c r="L38" s="32"/>
      <c r="M3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@PART[blue_steel_landing_skid_srf_3_small]:AFTER[BlueSteel] // Blue Steel Mk0 Radial Landing Skid
	{
}</v>
      </c>
      <c r="N38" s="36">
        <f>_xlfn.XLOOKUP(_xlfn.CONCAT(O38,P38),Templates!$G$1:$G$2037,Templates!$A$1:$A$2037,"Not Found",0,1)</f>
        <v>0</v>
      </c>
      <c r="O38" s="34"/>
      <c r="P38" s="34"/>
      <c r="Q38" s="35"/>
      <c r="R38" s="49"/>
      <c r="S38" s="33"/>
      <c r="T38" s="33"/>
      <c r="U38" s="33"/>
      <c r="V38" s="33"/>
      <c r="W38" s="33"/>
      <c r="X38" s="33"/>
      <c r="Y38" s="33"/>
      <c r="Z38" s="33"/>
      <c r="AA38" s="33"/>
      <c r="AB38" s="33"/>
      <c r="AC38" s="33"/>
      <c r="AD38" s="33"/>
      <c r="AE38" s="33"/>
      <c r="AF38" s="33"/>
      <c r="AG38" s="33"/>
      <c r="AH38" s="33"/>
      <c r="AI3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8" s="33"/>
      <c r="AK38" s="33"/>
      <c r="AL38" s="33"/>
      <c r="AM38" s="33"/>
      <c r="AN38" s="33"/>
      <c r="AO38" s="33"/>
      <c r="AP38" s="33"/>
      <c r="AQ38" s="33"/>
      <c r="AR38" s="33"/>
      <c r="AS38" s="33"/>
      <c r="AT38" s="33"/>
      <c r="AU38" s="33"/>
      <c r="AV3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8" s="56" t="str">
        <f>_xlfn.CONCAT(IF(Parts[[#This Row],[title]]&lt;&gt;"",_xlfn.CONCAT(CHAR(10),"@PART[",Parts[[#This Row],[name]],"]:NEEDS[!002_CommunityPartsTitles]:AFTER[",Parts[[#This Row],[mod]],"] // ",_xlfn.CONCAT(S38," (",D38,")"),CHAR(10),"{",CHAR(10),"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8" s="41" t="str">
        <f>_xlfn.CONCAT(IF(Parts[[#This Row],[title]]&lt;&gt;"",_xlfn.CONCAT("#LOC_KTT_",A38,"_",C38,"_Title = ",Parts[[#This Row],[title]],CHAR(10)),""),IF(Parts[[#This Row],[engineName]]&lt;&gt;"",_xlfn.CONCAT("#LOC_KTT_",Parts[[#This Row],[mod]],"_",Parts[[#This Row],[name]],"_EngineName = ",Parts[[#This Row],[engineName]]),""))</f>
        <v/>
      </c>
      <c r="BA38" s="39" t="e">
        <f ca="1">MIN(Parts[[#This Row],[techTier]]+1,MAX(INDIRECT(O38)))</f>
        <v>#REF!</v>
      </c>
      <c r="BB38" s="39" t="e">
        <f ca="1">MIN(Parts[[#This Row],[techTier]]+2,MAX(INDIRECT(O38)))</f>
        <v>#REF!</v>
      </c>
      <c r="BC38" s="55" t="str">
        <f>RIGHT(LEFT(Parts[[#This Row],[folder]],FIND(CHAR(1),SUBSTITUTE(Parts[[#This Row],[folder]],"/",CHAR(1),LEN(Parts[[#This Row],[folder]])-LEN(SUBSTITUTE(Parts[[#This Row],[folder]],"/",""))))-1),FIND(CHAR(1),SUBSTITUTE(Parts[[#This Row],[folder]],"/",CHAR(1),LEN(Parts[[#This Row],[folder]])-LEN(SUBSTITUTE(Parts[[#This Row],[folder]],"/",""))))-41)</f>
        <v>BlueSteel/parts/landing_gear</v>
      </c>
    </row>
    <row r="39" spans="1:55" ht="29.5" x14ac:dyDescent="0.35">
      <c r="A39" t="s">
        <v>1678</v>
      </c>
      <c r="B39" t="s">
        <v>1679</v>
      </c>
      <c r="C39" t="s">
        <v>1680</v>
      </c>
      <c r="D39" t="s">
        <v>1681</v>
      </c>
      <c r="E39" t="s">
        <v>1682</v>
      </c>
      <c r="F39" t="s">
        <v>1555</v>
      </c>
      <c r="G39" t="s">
        <v>1683</v>
      </c>
      <c r="H39" t="s">
        <v>1684</v>
      </c>
      <c r="I39" t="s">
        <v>1525</v>
      </c>
      <c r="J39" t="s">
        <v>1685</v>
      </c>
      <c r="K39" t="s">
        <v>0</v>
      </c>
      <c r="L39" s="32"/>
      <c r="M3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@PART[black_arrow_decoupler_s0p5_1]:AFTER[CRE] // Black Arrow Size 0.5 Decoupler
	{
}</v>
      </c>
      <c r="N39" s="36">
        <f>_xlfn.XLOOKUP(_xlfn.CONCAT(O39,P39),Templates!$G$1:$G$2037,Templates!$A$1:$A$2037,"Not Found",0,1)</f>
        <v>0</v>
      </c>
      <c r="O39" s="34"/>
      <c r="P39" s="34"/>
      <c r="Q39" s="35"/>
      <c r="R39" s="49"/>
      <c r="S39" s="33"/>
      <c r="T39" s="33"/>
      <c r="U39" s="33"/>
      <c r="V39" s="33"/>
      <c r="W39" s="33"/>
      <c r="X39" s="33"/>
      <c r="Y39" s="33"/>
      <c r="Z39" s="33"/>
      <c r="AA39" s="33"/>
      <c r="AB39" s="33"/>
      <c r="AC39" s="33"/>
      <c r="AD39" s="33"/>
      <c r="AE39" s="33"/>
      <c r="AF39" s="33"/>
      <c r="AG39" s="33"/>
      <c r="AH39" s="33"/>
      <c r="AI3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9" s="33"/>
      <c r="AK39" s="33"/>
      <c r="AL39" s="33"/>
      <c r="AM39" s="33"/>
      <c r="AN39" s="33"/>
      <c r="AO39" s="33"/>
      <c r="AP39" s="33"/>
      <c r="AQ39" s="33"/>
      <c r="AR39" s="33"/>
      <c r="AS39" s="33"/>
      <c r="AT39" s="33"/>
      <c r="AU39" s="33"/>
      <c r="AV3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9" s="56" t="str">
        <f>_xlfn.CONCAT(IF(Parts[[#This Row],[title]]&lt;&gt;"",_xlfn.CONCAT(CHAR(10),"@PART[",Parts[[#This Row],[name]],"]:NEEDS[!002_CommunityPartsTitles]:AFTER[",Parts[[#This Row],[mod]],"] // ",_xlfn.CONCAT(S39," (",D39,")"),CHAR(10),"{",CHAR(10),"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9" s="41" t="str">
        <f>_xlfn.CONCAT(IF(Parts[[#This Row],[title]]&lt;&gt;"",_xlfn.CONCAT("#LOC_KTT_",A39,"_",C39,"_Title = ",Parts[[#This Row],[title]],CHAR(10)),""),IF(Parts[[#This Row],[engineName]]&lt;&gt;"",_xlfn.CONCAT("#LOC_KTT_",Parts[[#This Row],[mod]],"_",Parts[[#This Row],[name]],"_EngineName = ",Parts[[#This Row],[engineName]]),""))</f>
        <v/>
      </c>
      <c r="BA39" s="39" t="e">
        <f ca="1">MIN(Parts[[#This Row],[techTier]]+1,MAX(INDIRECT(O39)))</f>
        <v>#REF!</v>
      </c>
      <c r="BB39" s="39" t="e">
        <f ca="1">MIN(Parts[[#This Row],[techTier]]+2,MAX(INDIRECT(O39)))</f>
        <v>#REF!</v>
      </c>
      <c r="BC39" s="55" t="str">
        <f>RIGHT(LEFT(Parts[[#This Row],[folder]],FIND(CHAR(1),SUBSTITUTE(Parts[[#This Row],[folder]],"/",CHAR(1),LEN(Parts[[#This Row],[folder]])-LEN(SUBSTITUTE(Parts[[#This Row],[folder]],"/",""))))-1),FIND(CHAR(1),SUBSTITUTE(Parts[[#This Row],[folder]],"/",CHAR(1),LEN(Parts[[#This Row],[folder]])-LEN(SUBSTITUTE(Parts[[#This Row],[folder]],"/",""))))-41)</f>
        <v>CRE/parts/_misc_decoupler/black_arrow</v>
      </c>
    </row>
    <row r="40" spans="1:55" ht="29.5" x14ac:dyDescent="0.35">
      <c r="A40" t="s">
        <v>1678</v>
      </c>
      <c r="B40" t="s">
        <v>1686</v>
      </c>
      <c r="C40" t="s">
        <v>1687</v>
      </c>
      <c r="D40" t="s">
        <v>1688</v>
      </c>
      <c r="E40" t="s">
        <v>1682</v>
      </c>
      <c r="F40" t="s">
        <v>1555</v>
      </c>
      <c r="G40" t="s">
        <v>1523</v>
      </c>
      <c r="H40" t="s">
        <v>1524</v>
      </c>
      <c r="I40" t="s">
        <v>1624</v>
      </c>
      <c r="J40" t="s">
        <v>1115</v>
      </c>
      <c r="K40" t="s">
        <v>0</v>
      </c>
      <c r="L40" s="32"/>
      <c r="M4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@PART[black_arrow_decoupler_s0_1]:AFTER[CRE] // Black Arrow Size 0 Decoupler
	{
}</v>
      </c>
      <c r="N40" s="36">
        <f>_xlfn.XLOOKUP(_xlfn.CONCAT(O40,P40),Templates!$G$1:$G$2037,Templates!$A$1:$A$2037,"Not Found",0,1)</f>
        <v>0</v>
      </c>
      <c r="O40" s="34"/>
      <c r="P40" s="34"/>
      <c r="Q40" s="35"/>
      <c r="R40" s="49"/>
      <c r="S40" s="33"/>
      <c r="T40" s="33"/>
      <c r="U40" s="33"/>
      <c r="V40" s="33"/>
      <c r="W40" s="33"/>
      <c r="X40" s="33"/>
      <c r="Y40" s="33"/>
      <c r="Z40" s="33"/>
      <c r="AA40" s="33"/>
      <c r="AB40" s="33"/>
      <c r="AC40" s="33"/>
      <c r="AD40" s="33"/>
      <c r="AE40" s="33"/>
      <c r="AF40" s="33"/>
      <c r="AG40" s="33"/>
      <c r="AH40" s="33"/>
      <c r="AI4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0" s="33"/>
      <c r="AK40" s="33"/>
      <c r="AL40" s="33"/>
      <c r="AM40" s="33"/>
      <c r="AN40" s="33"/>
      <c r="AO40" s="33"/>
      <c r="AP40" s="33"/>
      <c r="AQ40" s="33"/>
      <c r="AR40" s="33"/>
      <c r="AS40" s="33"/>
      <c r="AT40" s="33"/>
      <c r="AU40" s="33"/>
      <c r="AV4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0" s="56" t="str">
        <f>_xlfn.CONCAT(IF(Parts[[#This Row],[title]]&lt;&gt;"",_xlfn.CONCAT(CHAR(10),"@PART[",Parts[[#This Row],[name]],"]:NEEDS[!002_CommunityPartsTitles]:AFTER[",Parts[[#This Row],[mod]],"] // ",_xlfn.CONCAT(S40," (",D40,")"),CHAR(10),"{",CHAR(10),"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0" s="41" t="str">
        <f>_xlfn.CONCAT(IF(Parts[[#This Row],[title]]&lt;&gt;"",_xlfn.CONCAT("#LOC_KTT_",A40,"_",C40,"_Title = ",Parts[[#This Row],[title]],CHAR(10)),""),IF(Parts[[#This Row],[engineName]]&lt;&gt;"",_xlfn.CONCAT("#LOC_KTT_",Parts[[#This Row],[mod]],"_",Parts[[#This Row],[name]],"_EngineName = ",Parts[[#This Row],[engineName]]),""))</f>
        <v/>
      </c>
      <c r="BA40" s="39" t="e">
        <f ca="1">MIN(Parts[[#This Row],[techTier]]+1,MAX(INDIRECT(O40)))</f>
        <v>#REF!</v>
      </c>
      <c r="BB40" s="39" t="e">
        <f ca="1">MIN(Parts[[#This Row],[techTier]]+2,MAX(INDIRECT(O40)))</f>
        <v>#REF!</v>
      </c>
      <c r="BC40" s="55" t="str">
        <f>RIGHT(LEFT(Parts[[#This Row],[folder]],FIND(CHAR(1),SUBSTITUTE(Parts[[#This Row],[folder]],"/",CHAR(1),LEN(Parts[[#This Row],[folder]])-LEN(SUBSTITUTE(Parts[[#This Row],[folder]],"/",""))))-1),FIND(CHAR(1),SUBSTITUTE(Parts[[#This Row],[folder]],"/",CHAR(1),LEN(Parts[[#This Row],[folder]])-LEN(SUBSTITUTE(Parts[[#This Row],[folder]],"/",""))))-41)</f>
        <v>CRE/parts/_misc_decoupler/black_arrow</v>
      </c>
    </row>
    <row r="41" spans="1:55" ht="29.5" x14ac:dyDescent="0.35">
      <c r="A41" t="s">
        <v>1678</v>
      </c>
      <c r="B41" t="s">
        <v>1689</v>
      </c>
      <c r="C41" t="s">
        <v>1690</v>
      </c>
      <c r="D41" t="s">
        <v>1691</v>
      </c>
      <c r="E41" t="s">
        <v>1682</v>
      </c>
      <c r="F41" t="s">
        <v>1555</v>
      </c>
      <c r="G41" t="s">
        <v>1692</v>
      </c>
      <c r="H41" t="s">
        <v>1693</v>
      </c>
      <c r="I41" t="s">
        <v>1694</v>
      </c>
      <c r="J41" t="s">
        <v>1117</v>
      </c>
      <c r="K41" t="s">
        <v>0</v>
      </c>
      <c r="L41" s="32"/>
      <c r="M4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@PART[black_arrow_decoupler_s1p5_1]:AFTER[CRE] // Black Arrow Size 1.5 Decoupler
	{
}</v>
      </c>
      <c r="N41" s="36">
        <f>_xlfn.XLOOKUP(_xlfn.CONCAT(O41,P41),Templates!$G$1:$G$2037,Templates!$A$1:$A$2037,"Not Found",0,1)</f>
        <v>0</v>
      </c>
      <c r="O41" s="34"/>
      <c r="P41" s="34"/>
      <c r="Q41" s="35"/>
      <c r="R41" s="49"/>
      <c r="S41" s="33"/>
      <c r="T41" s="33"/>
      <c r="U41" s="33"/>
      <c r="V41" s="33"/>
      <c r="W41" s="33"/>
      <c r="X41" s="33"/>
      <c r="Y41" s="33"/>
      <c r="Z41" s="33"/>
      <c r="AA41" s="33"/>
      <c r="AB41" s="33"/>
      <c r="AC41" s="33"/>
      <c r="AD41" s="33"/>
      <c r="AE41" s="33"/>
      <c r="AF41" s="33"/>
      <c r="AG41" s="33"/>
      <c r="AH41" s="33"/>
      <c r="AI4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1" s="33"/>
      <c r="AK41" s="33"/>
      <c r="AL41" s="33"/>
      <c r="AM41" s="33"/>
      <c r="AN41" s="33"/>
      <c r="AO41" s="33"/>
      <c r="AP41" s="33"/>
      <c r="AQ41" s="33"/>
      <c r="AR41" s="33"/>
      <c r="AS41" s="33"/>
      <c r="AT41" s="33"/>
      <c r="AU41" s="33"/>
      <c r="AV4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1" s="56" t="str">
        <f>_xlfn.CONCAT(IF(Parts[[#This Row],[title]]&lt;&gt;"",_xlfn.CONCAT(CHAR(10),"@PART[",Parts[[#This Row],[name]],"]:NEEDS[!002_CommunityPartsTitles]:AFTER[",Parts[[#This Row],[mod]],"] // ",_xlfn.CONCAT(S41," (",D41,")"),CHAR(10),"{",CHAR(10),"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1" s="41" t="str">
        <f>_xlfn.CONCAT(IF(Parts[[#This Row],[title]]&lt;&gt;"",_xlfn.CONCAT("#LOC_KTT_",A41,"_",C41,"_Title = ",Parts[[#This Row],[title]],CHAR(10)),""),IF(Parts[[#This Row],[engineName]]&lt;&gt;"",_xlfn.CONCAT("#LOC_KTT_",Parts[[#This Row],[mod]],"_",Parts[[#This Row],[name]],"_EngineName = ",Parts[[#This Row],[engineName]]),""))</f>
        <v/>
      </c>
      <c r="BA41" s="39" t="e">
        <f ca="1">MIN(Parts[[#This Row],[techTier]]+1,MAX(INDIRECT(O41)))</f>
        <v>#REF!</v>
      </c>
      <c r="BB41" s="39" t="e">
        <f ca="1">MIN(Parts[[#This Row],[techTier]]+2,MAX(INDIRECT(O41)))</f>
        <v>#REF!</v>
      </c>
      <c r="BC41" s="55" t="str">
        <f>RIGHT(LEFT(Parts[[#This Row],[folder]],FIND(CHAR(1),SUBSTITUTE(Parts[[#This Row],[folder]],"/",CHAR(1),LEN(Parts[[#This Row],[folder]])-LEN(SUBSTITUTE(Parts[[#This Row],[folder]],"/",""))))-1),FIND(CHAR(1),SUBSTITUTE(Parts[[#This Row],[folder]],"/",CHAR(1),LEN(Parts[[#This Row],[folder]])-LEN(SUBSTITUTE(Parts[[#This Row],[folder]],"/",""))))-41)</f>
        <v>CRE/parts/_misc_decoupler/black_arrow</v>
      </c>
    </row>
    <row r="42" spans="1:55" ht="29.5" x14ac:dyDescent="0.35">
      <c r="A42" t="s">
        <v>1678</v>
      </c>
      <c r="B42" t="s">
        <v>1695</v>
      </c>
      <c r="C42" t="s">
        <v>1696</v>
      </c>
      <c r="D42" t="s">
        <v>1697</v>
      </c>
      <c r="E42" t="s">
        <v>1682</v>
      </c>
      <c r="F42" t="s">
        <v>1555</v>
      </c>
      <c r="G42" t="s">
        <v>1698</v>
      </c>
      <c r="H42" t="s">
        <v>1540</v>
      </c>
      <c r="I42" t="s">
        <v>1628</v>
      </c>
      <c r="J42" t="s">
        <v>1116</v>
      </c>
      <c r="K42" t="s">
        <v>0</v>
      </c>
      <c r="L42" s="32"/>
      <c r="M4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@PART[black_arrow_decoupler_s1_1]:AFTER[CRE] // Black Arrow Size 1 Decoupler
	{
}</v>
      </c>
      <c r="N42" s="36">
        <f>_xlfn.XLOOKUP(_xlfn.CONCAT(O42,P42),Templates!$G$1:$G$2037,Templates!$A$1:$A$2037,"Not Found",0,1)</f>
        <v>0</v>
      </c>
      <c r="O42" s="34"/>
      <c r="P42" s="34"/>
      <c r="Q42" s="35"/>
      <c r="R42" s="49"/>
      <c r="S42" s="33"/>
      <c r="T42" s="33"/>
      <c r="U42" s="33"/>
      <c r="V42" s="33"/>
      <c r="W42" s="33"/>
      <c r="X42" s="33"/>
      <c r="Y42" s="33"/>
      <c r="Z42" s="33"/>
      <c r="AA42" s="33"/>
      <c r="AB42" s="33"/>
      <c r="AC42" s="33"/>
      <c r="AD42" s="33"/>
      <c r="AE42" s="33"/>
      <c r="AF42" s="33"/>
      <c r="AG42" s="33"/>
      <c r="AH42" s="33"/>
      <c r="AI4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2" s="33"/>
      <c r="AK42" s="33"/>
      <c r="AL42" s="33"/>
      <c r="AM42" s="33"/>
      <c r="AN42" s="33"/>
      <c r="AO42" s="33"/>
      <c r="AP42" s="33"/>
      <c r="AQ42" s="33"/>
      <c r="AR42" s="33"/>
      <c r="AS42" s="33"/>
      <c r="AT42" s="33"/>
      <c r="AU42" s="33"/>
      <c r="AV4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2" s="56" t="str">
        <f>_xlfn.CONCAT(IF(Parts[[#This Row],[title]]&lt;&gt;"",_xlfn.CONCAT(CHAR(10),"@PART[",Parts[[#This Row],[name]],"]:NEEDS[!002_CommunityPartsTitles]:AFTER[",Parts[[#This Row],[mod]],"] // ",_xlfn.CONCAT(S42," (",D42,")"),CHAR(10),"{",CHAR(10),"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2" s="41" t="str">
        <f>_xlfn.CONCAT(IF(Parts[[#This Row],[title]]&lt;&gt;"",_xlfn.CONCAT("#LOC_KTT_",A42,"_",C42,"_Title = ",Parts[[#This Row],[title]],CHAR(10)),""),IF(Parts[[#This Row],[engineName]]&lt;&gt;"",_xlfn.CONCAT("#LOC_KTT_",Parts[[#This Row],[mod]],"_",Parts[[#This Row],[name]],"_EngineName = ",Parts[[#This Row],[engineName]]),""))</f>
        <v/>
      </c>
      <c r="BA42" s="39" t="e">
        <f ca="1">MIN(Parts[[#This Row],[techTier]]+1,MAX(INDIRECT(O42)))</f>
        <v>#REF!</v>
      </c>
      <c r="BB42" s="39" t="e">
        <f ca="1">MIN(Parts[[#This Row],[techTier]]+2,MAX(INDIRECT(O42)))</f>
        <v>#REF!</v>
      </c>
      <c r="BC42" s="55" t="str">
        <f>RIGHT(LEFT(Parts[[#This Row],[folder]],FIND(CHAR(1),SUBSTITUTE(Parts[[#This Row],[folder]],"/",CHAR(1),LEN(Parts[[#This Row],[folder]])-LEN(SUBSTITUTE(Parts[[#This Row],[folder]],"/",""))))-1),FIND(CHAR(1),SUBSTITUTE(Parts[[#This Row],[folder]],"/",CHAR(1),LEN(Parts[[#This Row],[folder]])-LEN(SUBSTITUTE(Parts[[#This Row],[folder]],"/",""))))-41)</f>
        <v>CRE/parts/_misc_decoupler/black_arrow</v>
      </c>
    </row>
    <row r="43" spans="1:55" ht="29.5" x14ac:dyDescent="0.35">
      <c r="A43" t="s">
        <v>1678</v>
      </c>
      <c r="B43" t="s">
        <v>1699</v>
      </c>
      <c r="C43" t="s">
        <v>1700</v>
      </c>
      <c r="D43" t="s">
        <v>1701</v>
      </c>
      <c r="E43" t="s">
        <v>1702</v>
      </c>
      <c r="F43" t="s">
        <v>1636</v>
      </c>
      <c r="G43" t="s">
        <v>1703</v>
      </c>
      <c r="H43" t="s">
        <v>1704</v>
      </c>
      <c r="I43" t="s">
        <v>1644</v>
      </c>
      <c r="J43" t="s">
        <v>1115</v>
      </c>
      <c r="K43" t="s">
        <v>33</v>
      </c>
      <c r="L43" s="32"/>
      <c r="M4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@PART[black_anvil_engine_s1_1]:AFTER[CRE] // Black Anvil RZ-20 Rocket Engine
	{
}</v>
      </c>
      <c r="N43" s="36">
        <f>_xlfn.XLOOKUP(_xlfn.CONCAT(O43,P43),Templates!$G$1:$G$2037,Templates!$A$1:$A$2037,"Not Found",0,1)</f>
        <v>0</v>
      </c>
      <c r="O43" s="34"/>
      <c r="P43" s="34"/>
      <c r="Q43" s="35"/>
      <c r="R43" s="49"/>
      <c r="S43" s="33"/>
      <c r="T43" s="33"/>
      <c r="U43" s="33"/>
      <c r="V43" s="33"/>
      <c r="W43" s="33"/>
      <c r="X43" s="33"/>
      <c r="Y43" s="33"/>
      <c r="Z43" s="33"/>
      <c r="AA43" s="33"/>
      <c r="AB43" s="33"/>
      <c r="AC43" s="33"/>
      <c r="AD43" s="33"/>
      <c r="AE43" s="33"/>
      <c r="AF43" s="33"/>
      <c r="AG43" s="33"/>
      <c r="AH43" s="33"/>
      <c r="AI4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3" s="33"/>
      <c r="AK43" s="33"/>
      <c r="AL43" s="33"/>
      <c r="AM43" s="33"/>
      <c r="AN43" s="33"/>
      <c r="AO43" s="33"/>
      <c r="AP43" s="33"/>
      <c r="AQ43" s="33"/>
      <c r="AR43" s="33"/>
      <c r="AS43" s="33"/>
      <c r="AT43" s="33"/>
      <c r="AU43" s="33"/>
      <c r="AV4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3" s="56" t="str">
        <f>_xlfn.CONCAT(IF(Parts[[#This Row],[title]]&lt;&gt;"",_xlfn.CONCAT(CHAR(10),"@PART[",Parts[[#This Row],[name]],"]:NEEDS[!002_CommunityPartsTitles]:AFTER[",Parts[[#This Row],[mod]],"] // ",_xlfn.CONCAT(S43," (",D43,")"),CHAR(10),"{",CHAR(10),"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3" s="41" t="str">
        <f>_xlfn.CONCAT(IF(Parts[[#This Row],[title]]&lt;&gt;"",_xlfn.CONCAT("#LOC_KTT_",A43,"_",C43,"_Title = ",Parts[[#This Row],[title]],CHAR(10)),""),IF(Parts[[#This Row],[engineName]]&lt;&gt;"",_xlfn.CONCAT("#LOC_KTT_",Parts[[#This Row],[mod]],"_",Parts[[#This Row],[name]],"_EngineName = ",Parts[[#This Row],[engineName]]),""))</f>
        <v/>
      </c>
      <c r="BA43" s="39" t="e">
        <f ca="1">MIN(Parts[[#This Row],[techTier]]+1,MAX(INDIRECT(O43)))</f>
        <v>#REF!</v>
      </c>
      <c r="BB43" s="39" t="e">
        <f ca="1">MIN(Parts[[#This Row],[techTier]]+2,MAX(INDIRECT(O43)))</f>
        <v>#REF!</v>
      </c>
      <c r="BC43" s="55" t="str">
        <f>RIGHT(LEFT(Parts[[#This Row],[folder]],FIND(CHAR(1),SUBSTITUTE(Parts[[#This Row],[folder]],"/",CHAR(1),LEN(Parts[[#This Row],[folder]])-LEN(SUBSTITUTE(Parts[[#This Row],[folder]],"/",""))))-1),FIND(CHAR(1),SUBSTITUTE(Parts[[#This Row],[folder]],"/",CHAR(1),LEN(Parts[[#This Row],[folder]])-LEN(SUBSTITUTE(Parts[[#This Row],[folder]],"/",""))))-41)</f>
        <v>CRE/parts/_misc_engine/black_anvil</v>
      </c>
    </row>
    <row r="44" spans="1:55" ht="29.5" x14ac:dyDescent="0.35">
      <c r="A44" t="s">
        <v>1678</v>
      </c>
      <c r="B44" t="s">
        <v>1705</v>
      </c>
      <c r="C44" t="s">
        <v>1706</v>
      </c>
      <c r="D44" t="s">
        <v>1707</v>
      </c>
      <c r="E44" t="s">
        <v>1708</v>
      </c>
      <c r="F44" t="s">
        <v>1636</v>
      </c>
      <c r="G44" t="s">
        <v>1709</v>
      </c>
      <c r="H44" t="s">
        <v>1556</v>
      </c>
      <c r="I44" t="s">
        <v>537</v>
      </c>
      <c r="J44" t="s">
        <v>1116</v>
      </c>
      <c r="K44" t="s">
        <v>11</v>
      </c>
      <c r="L44" s="32"/>
      <c r="M4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@PART[black_arrow_engine_s1_1]:AFTER[CRE] // Black Arrow Gamma-8 Rocket Engine
	{
}</v>
      </c>
      <c r="N44" s="36">
        <f>_xlfn.XLOOKUP(_xlfn.CONCAT(O44,P44),Templates!$G$1:$G$2037,Templates!$A$1:$A$2037,"Not Found",0,1)</f>
        <v>0</v>
      </c>
      <c r="O44" s="34"/>
      <c r="P44" s="34"/>
      <c r="Q44" s="35"/>
      <c r="R44" s="49"/>
      <c r="S44" s="33"/>
      <c r="T44" s="33"/>
      <c r="U44" s="33"/>
      <c r="V44" s="33"/>
      <c r="W44" s="33"/>
      <c r="X44" s="33"/>
      <c r="Y44" s="33"/>
      <c r="Z44" s="33"/>
      <c r="AA44" s="33"/>
      <c r="AB44" s="33"/>
      <c r="AC44" s="33"/>
      <c r="AD44" s="33"/>
      <c r="AE44" s="33"/>
      <c r="AF44" s="33"/>
      <c r="AG44" s="33"/>
      <c r="AH44" s="33"/>
      <c r="AI4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4" s="33"/>
      <c r="AK44" s="33"/>
      <c r="AL44" s="33"/>
      <c r="AM44" s="33"/>
      <c r="AN44" s="33"/>
      <c r="AO44" s="33"/>
      <c r="AP44" s="33"/>
      <c r="AQ44" s="33"/>
      <c r="AR44" s="33"/>
      <c r="AS44" s="33"/>
      <c r="AT44" s="33"/>
      <c r="AU44" s="33"/>
      <c r="AV4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4" s="56" t="str">
        <f>_xlfn.CONCAT(IF(Parts[[#This Row],[title]]&lt;&gt;"",_xlfn.CONCAT(CHAR(10),"@PART[",Parts[[#This Row],[name]],"]:NEEDS[!002_CommunityPartsTitles]:AFTER[",Parts[[#This Row],[mod]],"] // ",_xlfn.CONCAT(S44," (",D44,")"),CHAR(10),"{",CHAR(10),"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4" s="41" t="str">
        <f>_xlfn.CONCAT(IF(Parts[[#This Row],[title]]&lt;&gt;"",_xlfn.CONCAT("#LOC_KTT_",A44,"_",C44,"_Title = ",Parts[[#This Row],[title]],CHAR(10)),""),IF(Parts[[#This Row],[engineName]]&lt;&gt;"",_xlfn.CONCAT("#LOC_KTT_",Parts[[#This Row],[mod]],"_",Parts[[#This Row],[name]],"_EngineName = ",Parts[[#This Row],[engineName]]),""))</f>
        <v/>
      </c>
      <c r="BA44" s="39" t="e">
        <f ca="1">MIN(Parts[[#This Row],[techTier]]+1,MAX(INDIRECT(O44)))</f>
        <v>#REF!</v>
      </c>
      <c r="BB44" s="39" t="e">
        <f ca="1">MIN(Parts[[#This Row],[techTier]]+2,MAX(INDIRECT(O44)))</f>
        <v>#REF!</v>
      </c>
      <c r="BC44" s="55" t="str">
        <f>RIGHT(LEFT(Parts[[#This Row],[folder]],FIND(CHAR(1),SUBSTITUTE(Parts[[#This Row],[folder]],"/",CHAR(1),LEN(Parts[[#This Row],[folder]])-LEN(SUBSTITUTE(Parts[[#This Row],[folder]],"/",""))))-1),FIND(CHAR(1),SUBSTITUTE(Parts[[#This Row],[folder]],"/",CHAR(1),LEN(Parts[[#This Row],[folder]])-LEN(SUBSTITUTE(Parts[[#This Row],[folder]],"/",""))))-41)</f>
        <v>CRE/parts/_misc_engine/black_arrow</v>
      </c>
    </row>
    <row r="45" spans="1:55" ht="29.5" x14ac:dyDescent="0.35">
      <c r="A45" t="s">
        <v>1678</v>
      </c>
      <c r="B45" t="s">
        <v>1710</v>
      </c>
      <c r="C45" t="s">
        <v>1711</v>
      </c>
      <c r="D45" t="s">
        <v>1712</v>
      </c>
      <c r="E45" t="s">
        <v>1708</v>
      </c>
      <c r="F45" t="s">
        <v>1636</v>
      </c>
      <c r="G45" t="s">
        <v>1550</v>
      </c>
      <c r="H45" t="s">
        <v>1598</v>
      </c>
      <c r="I45" t="s">
        <v>1644</v>
      </c>
      <c r="J45" t="s">
        <v>1116</v>
      </c>
      <c r="K45" t="s">
        <v>11</v>
      </c>
      <c r="L45" s="32"/>
      <c r="M4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@PART[black_arrow_engine_s1_2]:AFTER[CRE] // Black Arrow Gamma-4 Rocket Engine
	{
}</v>
      </c>
      <c r="N45" s="36">
        <f>_xlfn.XLOOKUP(_xlfn.CONCAT(O45,P45),Templates!$G$1:$G$2037,Templates!$A$1:$A$2037,"Not Found",0,1)</f>
        <v>0</v>
      </c>
      <c r="O45" s="34"/>
      <c r="P45" s="34"/>
      <c r="Q45" s="35"/>
      <c r="R45" s="49"/>
      <c r="S45" s="33"/>
      <c r="T45" s="33"/>
      <c r="U45" s="33"/>
      <c r="V45" s="33"/>
      <c r="W45" s="33"/>
      <c r="X45" s="33"/>
      <c r="Y45" s="33"/>
      <c r="Z45" s="33"/>
      <c r="AA45" s="33"/>
      <c r="AB45" s="33"/>
      <c r="AC45" s="33"/>
      <c r="AD45" s="33"/>
      <c r="AE45" s="33"/>
      <c r="AF45" s="33"/>
      <c r="AG45" s="33"/>
      <c r="AH45" s="33"/>
      <c r="AI4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5" s="33"/>
      <c r="AK45" s="33"/>
      <c r="AL45" s="33"/>
      <c r="AM45" s="33"/>
      <c r="AN45" s="33"/>
      <c r="AO45" s="33"/>
      <c r="AP45" s="33"/>
      <c r="AQ45" s="33"/>
      <c r="AR45" s="33"/>
      <c r="AS45" s="33"/>
      <c r="AT45" s="33"/>
      <c r="AU45" s="33"/>
      <c r="AV4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5" s="56" t="str">
        <f>_xlfn.CONCAT(IF(Parts[[#This Row],[title]]&lt;&gt;"",_xlfn.CONCAT(CHAR(10),"@PART[",Parts[[#This Row],[name]],"]:NEEDS[!002_CommunityPartsTitles]:AFTER[",Parts[[#This Row],[mod]],"] // ",_xlfn.CONCAT(S45," (",D45,")"),CHAR(10),"{",CHAR(10),"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5" s="41" t="str">
        <f>_xlfn.CONCAT(IF(Parts[[#This Row],[title]]&lt;&gt;"",_xlfn.CONCAT("#LOC_KTT_",A45,"_",C45,"_Title = ",Parts[[#This Row],[title]],CHAR(10)),""),IF(Parts[[#This Row],[engineName]]&lt;&gt;"",_xlfn.CONCAT("#LOC_KTT_",Parts[[#This Row],[mod]],"_",Parts[[#This Row],[name]],"_EngineName = ",Parts[[#This Row],[engineName]]),""))</f>
        <v/>
      </c>
      <c r="BA45" s="39" t="e">
        <f ca="1">MIN(Parts[[#This Row],[techTier]]+1,MAX(INDIRECT(O45)))</f>
        <v>#REF!</v>
      </c>
      <c r="BB45" s="39" t="e">
        <f ca="1">MIN(Parts[[#This Row],[techTier]]+2,MAX(INDIRECT(O45)))</f>
        <v>#REF!</v>
      </c>
      <c r="BC45" s="55" t="str">
        <f>RIGHT(LEFT(Parts[[#This Row],[folder]],FIND(CHAR(1),SUBSTITUTE(Parts[[#This Row],[folder]],"/",CHAR(1),LEN(Parts[[#This Row],[folder]])-LEN(SUBSTITUTE(Parts[[#This Row],[folder]],"/",""))))-1),FIND(CHAR(1),SUBSTITUTE(Parts[[#This Row],[folder]],"/",CHAR(1),LEN(Parts[[#This Row],[folder]])-LEN(SUBSTITUTE(Parts[[#This Row],[folder]],"/",""))))-41)</f>
        <v>CRE/parts/_misc_engine/black_arrow</v>
      </c>
    </row>
    <row r="46" spans="1:55" ht="29.5" x14ac:dyDescent="0.35">
      <c r="A46" t="s">
        <v>1678</v>
      </c>
      <c r="B46" t="s">
        <v>1713</v>
      </c>
      <c r="C46" t="s">
        <v>1714</v>
      </c>
      <c r="D46" t="s">
        <v>1715</v>
      </c>
      <c r="E46" t="s">
        <v>1708</v>
      </c>
      <c r="F46" t="s">
        <v>1636</v>
      </c>
      <c r="G46" t="s">
        <v>1562</v>
      </c>
      <c r="H46" t="s">
        <v>1610</v>
      </c>
      <c r="I46" t="s">
        <v>1513</v>
      </c>
      <c r="J46" t="s">
        <v>1116</v>
      </c>
      <c r="K46" t="s">
        <v>11</v>
      </c>
      <c r="L46" s="32"/>
      <c r="M4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@PART[black_arrow_engine_s1_3]:AFTER[CRE] // Black Arrow Gamma-2 Rocket Engine
	{
}</v>
      </c>
      <c r="N46" s="36">
        <f>_xlfn.XLOOKUP(_xlfn.CONCAT(O46,P46),Templates!$G$1:$G$2037,Templates!$A$1:$A$2037,"Not Found",0,1)</f>
        <v>0</v>
      </c>
      <c r="O46" s="34"/>
      <c r="P46" s="34"/>
      <c r="Q46" s="35"/>
      <c r="R46" s="49"/>
      <c r="S46" s="33"/>
      <c r="T46" s="33"/>
      <c r="U46" s="33"/>
      <c r="V46" s="33"/>
      <c r="W46" s="33"/>
      <c r="X46" s="33"/>
      <c r="Y46" s="33"/>
      <c r="Z46" s="33"/>
      <c r="AA46" s="33"/>
      <c r="AB46" s="33"/>
      <c r="AC46" s="33"/>
      <c r="AD46" s="33"/>
      <c r="AE46" s="33"/>
      <c r="AF46" s="33"/>
      <c r="AG46" s="33"/>
      <c r="AH46" s="33"/>
      <c r="AI4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6" s="33"/>
      <c r="AK46" s="33"/>
      <c r="AL46" s="33"/>
      <c r="AM46" s="33"/>
      <c r="AN46" s="33"/>
      <c r="AO46" s="33"/>
      <c r="AP46" s="33"/>
      <c r="AQ46" s="33"/>
      <c r="AR46" s="33"/>
      <c r="AS46" s="33"/>
      <c r="AT46" s="33"/>
      <c r="AU46" s="33"/>
      <c r="AV4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6" s="56" t="str">
        <f>_xlfn.CONCAT(IF(Parts[[#This Row],[title]]&lt;&gt;"",_xlfn.CONCAT(CHAR(10),"@PART[",Parts[[#This Row],[name]],"]:NEEDS[!002_CommunityPartsTitles]:AFTER[",Parts[[#This Row],[mod]],"] // ",_xlfn.CONCAT(S46," (",D46,")"),CHAR(10),"{",CHAR(10),"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6" s="41" t="str">
        <f>_xlfn.CONCAT(IF(Parts[[#This Row],[title]]&lt;&gt;"",_xlfn.CONCAT("#LOC_KTT_",A46,"_",C46,"_Title = ",Parts[[#This Row],[title]],CHAR(10)),""),IF(Parts[[#This Row],[engineName]]&lt;&gt;"",_xlfn.CONCAT("#LOC_KTT_",Parts[[#This Row],[mod]],"_",Parts[[#This Row],[name]],"_EngineName = ",Parts[[#This Row],[engineName]]),""))</f>
        <v/>
      </c>
      <c r="BA46" s="39" t="e">
        <f ca="1">MIN(Parts[[#This Row],[techTier]]+1,MAX(INDIRECT(O46)))</f>
        <v>#REF!</v>
      </c>
      <c r="BB46" s="39" t="e">
        <f ca="1">MIN(Parts[[#This Row],[techTier]]+2,MAX(INDIRECT(O46)))</f>
        <v>#REF!</v>
      </c>
      <c r="BC46" s="55" t="str">
        <f>RIGHT(LEFT(Parts[[#This Row],[folder]],FIND(CHAR(1),SUBSTITUTE(Parts[[#This Row],[folder]],"/",CHAR(1),LEN(Parts[[#This Row],[folder]])-LEN(SUBSTITUTE(Parts[[#This Row],[folder]],"/",""))))-1),FIND(CHAR(1),SUBSTITUTE(Parts[[#This Row],[folder]],"/",CHAR(1),LEN(Parts[[#This Row],[folder]])-LEN(SUBSTITUTE(Parts[[#This Row],[folder]],"/",""))))-41)</f>
        <v>CRE/parts/_misc_engine/black_arrow</v>
      </c>
    </row>
    <row r="47" spans="1:55" ht="29.5" x14ac:dyDescent="0.35">
      <c r="A47" t="s">
        <v>1678</v>
      </c>
      <c r="B47" t="s">
        <v>1716</v>
      </c>
      <c r="C47" t="s">
        <v>1717</v>
      </c>
      <c r="D47" t="s">
        <v>1718</v>
      </c>
      <c r="E47" t="s">
        <v>1702</v>
      </c>
      <c r="F47" t="s">
        <v>1636</v>
      </c>
      <c r="G47" t="s">
        <v>1567</v>
      </c>
      <c r="H47" t="s">
        <v>1581</v>
      </c>
      <c r="I47" t="s">
        <v>1719</v>
      </c>
      <c r="J47" t="s">
        <v>1115</v>
      </c>
      <c r="K47" t="s">
        <v>4</v>
      </c>
      <c r="L47" s="32"/>
      <c r="M4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@PART[black_forest_srb_s0_1]:AFTER[CRE] // Black Forest "Rook" Solid Rocket Booster
	{
}</v>
      </c>
      <c r="N47" s="36">
        <f>_xlfn.XLOOKUP(_xlfn.CONCAT(O47,P47),Templates!$G$1:$G$2037,Templates!$A$1:$A$2037,"Not Found",0,1)</f>
        <v>0</v>
      </c>
      <c r="O47" s="34"/>
      <c r="P47" s="34"/>
      <c r="Q47" s="35"/>
      <c r="R47" s="49"/>
      <c r="S47" s="33"/>
      <c r="T47" s="33"/>
      <c r="U47" s="33"/>
      <c r="V47" s="33"/>
      <c r="W47" s="33"/>
      <c r="X47" s="33"/>
      <c r="Y47" s="33"/>
      <c r="Z47" s="33"/>
      <c r="AA47" s="33"/>
      <c r="AB47" s="33"/>
      <c r="AC47" s="33"/>
      <c r="AD47" s="33"/>
      <c r="AE47" s="33"/>
      <c r="AF47" s="33"/>
      <c r="AG47" s="33"/>
      <c r="AH47" s="33"/>
      <c r="AI4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7" s="33"/>
      <c r="AK47" s="33"/>
      <c r="AL47" s="33"/>
      <c r="AM47" s="33"/>
      <c r="AN47" s="33"/>
      <c r="AO47" s="33"/>
      <c r="AP47" s="33"/>
      <c r="AQ47" s="33"/>
      <c r="AR47" s="33"/>
      <c r="AS47" s="33"/>
      <c r="AT47" s="33"/>
      <c r="AU47" s="33"/>
      <c r="AV4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7" s="56" t="str">
        <f>_xlfn.CONCAT(IF(Parts[[#This Row],[title]]&lt;&gt;"",_xlfn.CONCAT(CHAR(10),"@PART[",Parts[[#This Row],[name]],"]:NEEDS[!002_CommunityPartsTitles]:AFTER[",Parts[[#This Row],[mod]],"] // ",_xlfn.CONCAT(S47," (",D47,")"),CHAR(10),"{",CHAR(10),"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7" s="41" t="str">
        <f>_xlfn.CONCAT(IF(Parts[[#This Row],[title]]&lt;&gt;"",_xlfn.CONCAT("#LOC_KTT_",A47,"_",C47,"_Title = ",Parts[[#This Row],[title]],CHAR(10)),""),IF(Parts[[#This Row],[engineName]]&lt;&gt;"",_xlfn.CONCAT("#LOC_KTT_",Parts[[#This Row],[mod]],"_",Parts[[#This Row],[name]],"_EngineName = ",Parts[[#This Row],[engineName]]),""))</f>
        <v/>
      </c>
      <c r="BA47" s="39" t="e">
        <f ca="1">MIN(Parts[[#This Row],[techTier]]+1,MAX(INDIRECT(O47)))</f>
        <v>#REF!</v>
      </c>
      <c r="BB47" s="39" t="e">
        <f ca="1">MIN(Parts[[#This Row],[techTier]]+2,MAX(INDIRECT(O47)))</f>
        <v>#REF!</v>
      </c>
      <c r="BC47" s="55" t="str">
        <f>RIGHT(LEFT(Parts[[#This Row],[folder]],FIND(CHAR(1),SUBSTITUTE(Parts[[#This Row],[folder]],"/",CHAR(1),LEN(Parts[[#This Row],[folder]])-LEN(SUBSTITUTE(Parts[[#This Row],[folder]],"/",""))))-1),FIND(CHAR(1),SUBSTITUTE(Parts[[#This Row],[folder]],"/",CHAR(1),LEN(Parts[[#This Row],[folder]])-LEN(SUBSTITUTE(Parts[[#This Row],[folder]],"/",""))))-41)</f>
        <v>CRE/parts/_misc_engine/black_forest</v>
      </c>
    </row>
    <row r="48" spans="1:55" ht="29.5" x14ac:dyDescent="0.35">
      <c r="A48" t="s">
        <v>1678</v>
      </c>
      <c r="B48" t="s">
        <v>1720</v>
      </c>
      <c r="C48" t="s">
        <v>1721</v>
      </c>
      <c r="D48" t="s">
        <v>1722</v>
      </c>
      <c r="E48" t="s">
        <v>1702</v>
      </c>
      <c r="F48" t="s">
        <v>1636</v>
      </c>
      <c r="G48" t="s">
        <v>1523</v>
      </c>
      <c r="H48" t="s">
        <v>1524</v>
      </c>
      <c r="I48" t="s">
        <v>1723</v>
      </c>
      <c r="J48" t="s">
        <v>1115</v>
      </c>
      <c r="K48" t="s">
        <v>0</v>
      </c>
      <c r="L48" s="32"/>
      <c r="M4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@PART[black_forest_srb_s0_2]:AFTER[CRE] // Black Forest "Stonechat" Solid Rocket Booster
	{
}</v>
      </c>
      <c r="N48" s="36">
        <f>_xlfn.XLOOKUP(_xlfn.CONCAT(O48,P48),Templates!$G$1:$G$2037,Templates!$A$1:$A$2037,"Not Found",0,1)</f>
        <v>0</v>
      </c>
      <c r="O48" s="34"/>
      <c r="P48" s="34"/>
      <c r="Q48" s="35"/>
      <c r="R48" s="49"/>
      <c r="S48" s="33"/>
      <c r="T48" s="33"/>
      <c r="U48" s="33"/>
      <c r="V48" s="33"/>
      <c r="W48" s="33"/>
      <c r="X48" s="33"/>
      <c r="Y48" s="33"/>
      <c r="Z48" s="33"/>
      <c r="AA48" s="33"/>
      <c r="AB48" s="33"/>
      <c r="AC48" s="33"/>
      <c r="AD48" s="33"/>
      <c r="AE48" s="33"/>
      <c r="AF48" s="33"/>
      <c r="AG48" s="33"/>
      <c r="AH48" s="33"/>
      <c r="AI4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8" s="33"/>
      <c r="AK48" s="33"/>
      <c r="AL48" s="33"/>
      <c r="AM48" s="33"/>
      <c r="AN48" s="33"/>
      <c r="AO48" s="33"/>
      <c r="AP48" s="33"/>
      <c r="AQ48" s="33"/>
      <c r="AR48" s="33"/>
      <c r="AS48" s="33"/>
      <c r="AT48" s="33"/>
      <c r="AU48" s="33"/>
      <c r="AV4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8" s="56" t="str">
        <f>_xlfn.CONCAT(IF(Parts[[#This Row],[title]]&lt;&gt;"",_xlfn.CONCAT(CHAR(10),"@PART[",Parts[[#This Row],[name]],"]:NEEDS[!002_CommunityPartsTitles]:AFTER[",Parts[[#This Row],[mod]],"] // ",_xlfn.CONCAT(S48," (",D48,")"),CHAR(10),"{",CHAR(10),"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8" s="41" t="str">
        <f>_xlfn.CONCAT(IF(Parts[[#This Row],[title]]&lt;&gt;"",_xlfn.CONCAT("#LOC_KTT_",A48,"_",C48,"_Title = ",Parts[[#This Row],[title]],CHAR(10)),""),IF(Parts[[#This Row],[engineName]]&lt;&gt;"",_xlfn.CONCAT("#LOC_KTT_",Parts[[#This Row],[mod]],"_",Parts[[#This Row],[name]],"_EngineName = ",Parts[[#This Row],[engineName]]),""))</f>
        <v/>
      </c>
      <c r="BA48" s="39" t="e">
        <f ca="1">MIN(Parts[[#This Row],[techTier]]+1,MAX(INDIRECT(O48)))</f>
        <v>#REF!</v>
      </c>
      <c r="BB48" s="39" t="e">
        <f ca="1">MIN(Parts[[#This Row],[techTier]]+2,MAX(INDIRECT(O48)))</f>
        <v>#REF!</v>
      </c>
      <c r="BC48" s="55" t="str">
        <f>RIGHT(LEFT(Parts[[#This Row],[folder]],FIND(CHAR(1),SUBSTITUTE(Parts[[#This Row],[folder]],"/",CHAR(1),LEN(Parts[[#This Row],[folder]])-LEN(SUBSTITUTE(Parts[[#This Row],[folder]],"/",""))))-1),FIND(CHAR(1),SUBSTITUTE(Parts[[#This Row],[folder]],"/",CHAR(1),LEN(Parts[[#This Row],[folder]])-LEN(SUBSTITUTE(Parts[[#This Row],[folder]],"/",""))))-41)</f>
        <v>CRE/parts/_misc_engine/black_forest</v>
      </c>
    </row>
    <row r="49" spans="1:55" ht="29.5" x14ac:dyDescent="0.35">
      <c r="A49" t="s">
        <v>1678</v>
      </c>
      <c r="B49" t="s">
        <v>1724</v>
      </c>
      <c r="C49" t="s">
        <v>1725</v>
      </c>
      <c r="D49" t="s">
        <v>1726</v>
      </c>
      <c r="E49" t="s">
        <v>1708</v>
      </c>
      <c r="F49" t="s">
        <v>1636</v>
      </c>
      <c r="G49" t="s">
        <v>1529</v>
      </c>
      <c r="H49" t="s">
        <v>1727</v>
      </c>
      <c r="I49" t="s">
        <v>1728</v>
      </c>
      <c r="J49" t="s">
        <v>1115</v>
      </c>
      <c r="K49" t="s">
        <v>0</v>
      </c>
      <c r="L49" s="32"/>
      <c r="M4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@PART[black_knight_engine_s1_1]:AFTER[CRE] // Black Knight Gamma-301 Rocket Engine
	{
}</v>
      </c>
      <c r="N49" s="36">
        <f>_xlfn.XLOOKUP(_xlfn.CONCAT(O49,P49),Templates!$G$1:$G$2037,Templates!$A$1:$A$2037,"Not Found",0,1)</f>
        <v>0</v>
      </c>
      <c r="O49" s="34"/>
      <c r="P49" s="34"/>
      <c r="Q49" s="35"/>
      <c r="R49" s="49"/>
      <c r="S49" s="33"/>
      <c r="T49" s="33"/>
      <c r="U49" s="33"/>
      <c r="V49" s="33"/>
      <c r="W49" s="33"/>
      <c r="X49" s="33"/>
      <c r="Y49" s="33"/>
      <c r="Z49" s="33"/>
      <c r="AA49" s="33"/>
      <c r="AB49" s="33"/>
      <c r="AC49" s="33"/>
      <c r="AD49" s="33"/>
      <c r="AE49" s="33"/>
      <c r="AF49" s="33"/>
      <c r="AG49" s="33"/>
      <c r="AH49" s="33"/>
      <c r="AI4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9" s="33"/>
      <c r="AK49" s="33"/>
      <c r="AL49" s="33"/>
      <c r="AM49" s="33"/>
      <c r="AN49" s="33"/>
      <c r="AO49" s="33"/>
      <c r="AP49" s="33"/>
      <c r="AQ49" s="33"/>
      <c r="AR49" s="33"/>
      <c r="AS49" s="33"/>
      <c r="AT49" s="33"/>
      <c r="AU49" s="33"/>
      <c r="AV4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9" s="56" t="str">
        <f>_xlfn.CONCAT(IF(Parts[[#This Row],[title]]&lt;&gt;"",_xlfn.CONCAT(CHAR(10),"@PART[",Parts[[#This Row],[name]],"]:NEEDS[!002_CommunityPartsTitles]:AFTER[",Parts[[#This Row],[mod]],"] // ",_xlfn.CONCAT(S49," (",D49,")"),CHAR(10),"{",CHAR(10),"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9" s="41" t="str">
        <f>_xlfn.CONCAT(IF(Parts[[#This Row],[title]]&lt;&gt;"",_xlfn.CONCAT("#LOC_KTT_",A49,"_",C49,"_Title = ",Parts[[#This Row],[title]],CHAR(10)),""),IF(Parts[[#This Row],[engineName]]&lt;&gt;"",_xlfn.CONCAT("#LOC_KTT_",Parts[[#This Row],[mod]],"_",Parts[[#This Row],[name]],"_EngineName = ",Parts[[#This Row],[engineName]]),""))</f>
        <v/>
      </c>
      <c r="BA49" s="39" t="e">
        <f ca="1">MIN(Parts[[#This Row],[techTier]]+1,MAX(INDIRECT(O49)))</f>
        <v>#REF!</v>
      </c>
      <c r="BB49" s="39" t="e">
        <f ca="1">MIN(Parts[[#This Row],[techTier]]+2,MAX(INDIRECT(O49)))</f>
        <v>#REF!</v>
      </c>
      <c r="BC49" s="55" t="str">
        <f>RIGHT(LEFT(Parts[[#This Row],[folder]],FIND(CHAR(1),SUBSTITUTE(Parts[[#This Row],[folder]],"/",CHAR(1),LEN(Parts[[#This Row],[folder]])-LEN(SUBSTITUTE(Parts[[#This Row],[folder]],"/",""))))-1),FIND(CHAR(1),SUBSTITUTE(Parts[[#This Row],[folder]],"/",CHAR(1),LEN(Parts[[#This Row],[folder]])-LEN(SUBSTITUTE(Parts[[#This Row],[folder]],"/",""))))-41)</f>
        <v>CRE/parts/_misc_engine/black_knight</v>
      </c>
    </row>
    <row r="50" spans="1:55" ht="29.5" x14ac:dyDescent="0.35">
      <c r="A50" t="s">
        <v>1678</v>
      </c>
      <c r="B50" t="s">
        <v>1729</v>
      </c>
      <c r="C50" t="s">
        <v>1730</v>
      </c>
      <c r="D50" t="s">
        <v>1731</v>
      </c>
      <c r="E50" t="s">
        <v>1702</v>
      </c>
      <c r="F50" t="s">
        <v>1636</v>
      </c>
      <c r="G50" t="s">
        <v>1732</v>
      </c>
      <c r="H50" t="s">
        <v>1733</v>
      </c>
      <c r="I50" t="s">
        <v>1525</v>
      </c>
      <c r="J50" t="s">
        <v>1115</v>
      </c>
      <c r="K50" t="s">
        <v>11</v>
      </c>
      <c r="L50" s="32"/>
      <c r="M5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@PART[blue_lagoon_srm_s0_1]:AFTER[CRE] // Blue Lagoon "Waxwing" Solid Rocket Motor
	{
}</v>
      </c>
      <c r="N50" s="36">
        <f>_xlfn.XLOOKUP(_xlfn.CONCAT(O50,P50),Templates!$G$1:$G$2037,Templates!$A$1:$A$2037,"Not Found",0,1)</f>
        <v>0</v>
      </c>
      <c r="O50" s="34"/>
      <c r="P50" s="34"/>
      <c r="Q50" s="35"/>
      <c r="R50" s="49"/>
      <c r="S50" s="33"/>
      <c r="T50" s="33"/>
      <c r="U50" s="33"/>
      <c r="V50" s="33"/>
      <c r="W50" s="33"/>
      <c r="X50" s="33"/>
      <c r="Y50" s="33"/>
      <c r="Z50" s="33"/>
      <c r="AA50" s="33"/>
      <c r="AB50" s="33"/>
      <c r="AC50" s="33"/>
      <c r="AD50" s="33"/>
      <c r="AE50" s="33"/>
      <c r="AF50" s="33"/>
      <c r="AG50" s="33"/>
      <c r="AH50" s="33"/>
      <c r="AI5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0" s="33"/>
      <c r="AK50" s="33"/>
      <c r="AL50" s="33"/>
      <c r="AM50" s="33"/>
      <c r="AN50" s="33"/>
      <c r="AO50" s="33"/>
      <c r="AP50" s="33"/>
      <c r="AQ50" s="33"/>
      <c r="AR50" s="33"/>
      <c r="AS50" s="33"/>
      <c r="AT50" s="33"/>
      <c r="AU50" s="33"/>
      <c r="AV5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0" s="56" t="str">
        <f>_xlfn.CONCAT(IF(Parts[[#This Row],[title]]&lt;&gt;"",_xlfn.CONCAT(CHAR(10),"@PART[",Parts[[#This Row],[name]],"]:NEEDS[!002_CommunityPartsTitles]:AFTER[",Parts[[#This Row],[mod]],"] // ",_xlfn.CONCAT(S50," (",D50,")"),CHAR(10),"{",CHAR(10),"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0" s="41" t="str">
        <f>_xlfn.CONCAT(IF(Parts[[#This Row],[title]]&lt;&gt;"",_xlfn.CONCAT("#LOC_KTT_",A50,"_",C50,"_Title = ",Parts[[#This Row],[title]],CHAR(10)),""),IF(Parts[[#This Row],[engineName]]&lt;&gt;"",_xlfn.CONCAT("#LOC_KTT_",Parts[[#This Row],[mod]],"_",Parts[[#This Row],[name]],"_EngineName = ",Parts[[#This Row],[engineName]]),""))</f>
        <v/>
      </c>
      <c r="BA50" s="39" t="e">
        <f ca="1">MIN(Parts[[#This Row],[techTier]]+1,MAX(INDIRECT(O50)))</f>
        <v>#REF!</v>
      </c>
      <c r="BB50" s="39" t="e">
        <f ca="1">MIN(Parts[[#This Row],[techTier]]+2,MAX(INDIRECT(O50)))</f>
        <v>#REF!</v>
      </c>
      <c r="BC50" s="55" t="str">
        <f>RIGHT(LEFT(Parts[[#This Row],[folder]],FIND(CHAR(1),SUBSTITUTE(Parts[[#This Row],[folder]],"/",CHAR(1),LEN(Parts[[#This Row],[folder]])-LEN(SUBSTITUTE(Parts[[#This Row],[folder]],"/",""))))-1),FIND(CHAR(1),SUBSTITUTE(Parts[[#This Row],[folder]],"/",CHAR(1),LEN(Parts[[#This Row],[folder]])-LEN(SUBSTITUTE(Parts[[#This Row],[folder]],"/",""))))-41)</f>
        <v>CRE/parts/_misc_engine/blue_lagoon</v>
      </c>
    </row>
    <row r="51" spans="1:55" ht="29.5" x14ac:dyDescent="0.35">
      <c r="A51" t="s">
        <v>1678</v>
      </c>
      <c r="B51" t="s">
        <v>1734</v>
      </c>
      <c r="C51" t="s">
        <v>1735</v>
      </c>
      <c r="D51" t="s">
        <v>1736</v>
      </c>
      <c r="E51" t="s">
        <v>1702</v>
      </c>
      <c r="F51" t="s">
        <v>1636</v>
      </c>
      <c r="G51" t="s">
        <v>1567</v>
      </c>
      <c r="H51" t="s">
        <v>1581</v>
      </c>
      <c r="I51" t="s">
        <v>1628</v>
      </c>
      <c r="J51" t="s">
        <v>1115</v>
      </c>
      <c r="K51" t="s">
        <v>11</v>
      </c>
      <c r="L51" s="32"/>
      <c r="M5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@PART[blue_lagoon_srm_s0_2]:AFTER[CRE] // Blue Lagoon "Gosling" Solid Rocket Motor
	{
}</v>
      </c>
      <c r="N51" s="36">
        <f>_xlfn.XLOOKUP(_xlfn.CONCAT(O51,P51),Templates!$G$1:$G$2037,Templates!$A$1:$A$2037,"Not Found",0,1)</f>
        <v>0</v>
      </c>
      <c r="O51" s="34"/>
      <c r="P51" s="34"/>
      <c r="Q51" s="35"/>
      <c r="R51" s="49"/>
      <c r="S51" s="33"/>
      <c r="T51" s="33"/>
      <c r="U51" s="33"/>
      <c r="V51" s="33"/>
      <c r="W51" s="33"/>
      <c r="X51" s="33"/>
      <c r="Y51" s="33"/>
      <c r="Z51" s="33"/>
      <c r="AA51" s="33"/>
      <c r="AB51" s="33"/>
      <c r="AC51" s="33"/>
      <c r="AD51" s="33"/>
      <c r="AE51" s="33"/>
      <c r="AF51" s="33"/>
      <c r="AG51" s="33"/>
      <c r="AH51" s="33"/>
      <c r="AI5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1" s="33"/>
      <c r="AK51" s="33"/>
      <c r="AL51" s="33"/>
      <c r="AM51" s="33"/>
      <c r="AN51" s="33"/>
      <c r="AO51" s="33"/>
      <c r="AP51" s="33"/>
      <c r="AQ51" s="33"/>
      <c r="AR51" s="33"/>
      <c r="AS51" s="33"/>
      <c r="AT51" s="33"/>
      <c r="AU51" s="33"/>
      <c r="AV5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1" s="56" t="str">
        <f>_xlfn.CONCAT(IF(Parts[[#This Row],[title]]&lt;&gt;"",_xlfn.CONCAT(CHAR(10),"@PART[",Parts[[#This Row],[name]],"]:NEEDS[!002_CommunityPartsTitles]:AFTER[",Parts[[#This Row],[mod]],"] // ",_xlfn.CONCAT(S51," (",D51,")"),CHAR(10),"{",CHAR(10),"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1" s="41" t="str">
        <f>_xlfn.CONCAT(IF(Parts[[#This Row],[title]]&lt;&gt;"",_xlfn.CONCAT("#LOC_KTT_",A51,"_",C51,"_Title = ",Parts[[#This Row],[title]],CHAR(10)),""),IF(Parts[[#This Row],[engineName]]&lt;&gt;"",_xlfn.CONCAT("#LOC_KTT_",Parts[[#This Row],[mod]],"_",Parts[[#This Row],[name]],"_EngineName = ",Parts[[#This Row],[engineName]]),""))</f>
        <v/>
      </c>
      <c r="BA51" s="39" t="e">
        <f ca="1">MIN(Parts[[#This Row],[techTier]]+1,MAX(INDIRECT(O51)))</f>
        <v>#REF!</v>
      </c>
      <c r="BB51" s="39" t="e">
        <f ca="1">MIN(Parts[[#This Row],[techTier]]+2,MAX(INDIRECT(O51)))</f>
        <v>#REF!</v>
      </c>
      <c r="BC51" s="55" t="str">
        <f>RIGHT(LEFT(Parts[[#This Row],[folder]],FIND(CHAR(1),SUBSTITUTE(Parts[[#This Row],[folder]],"/",CHAR(1),LEN(Parts[[#This Row],[folder]])-LEN(SUBSTITUTE(Parts[[#This Row],[folder]],"/",""))))-1),FIND(CHAR(1),SUBSTITUTE(Parts[[#This Row],[folder]],"/",CHAR(1),LEN(Parts[[#This Row],[folder]])-LEN(SUBSTITUTE(Parts[[#This Row],[folder]],"/",""))))-41)</f>
        <v>CRE/parts/_misc_engine/blue_lagoon</v>
      </c>
    </row>
    <row r="52" spans="1:55" ht="29.5" x14ac:dyDescent="0.35">
      <c r="A52" t="s">
        <v>1678</v>
      </c>
      <c r="B52" t="s">
        <v>1737</v>
      </c>
      <c r="C52" t="s">
        <v>1640</v>
      </c>
      <c r="D52" t="s">
        <v>1635</v>
      </c>
      <c r="E52" t="s">
        <v>1708</v>
      </c>
      <c r="F52" t="s">
        <v>1636</v>
      </c>
      <c r="G52" t="s">
        <v>536</v>
      </c>
      <c r="H52" t="s">
        <v>536</v>
      </c>
      <c r="I52" t="s">
        <v>1644</v>
      </c>
      <c r="J52" t="s">
        <v>1116</v>
      </c>
      <c r="K52" t="s">
        <v>0</v>
      </c>
      <c r="L52" s="32"/>
      <c r="M5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@PART[blue_steel_engine_s1_1]:AFTER[CRE] // Blue Steel Stentor-1 Rocket Engine
	{
}</v>
      </c>
      <c r="N52" s="36">
        <f>_xlfn.XLOOKUP(_xlfn.CONCAT(O52,P52),Templates!$G$1:$G$2037,Templates!$A$1:$A$2037,"Not Found",0,1)</f>
        <v>0</v>
      </c>
      <c r="O52" s="34"/>
      <c r="P52" s="34"/>
      <c r="Q52" s="35"/>
      <c r="R52" s="49"/>
      <c r="S52" s="33"/>
      <c r="T52" s="33"/>
      <c r="U52" s="33"/>
      <c r="V52" s="33"/>
      <c r="W52" s="33"/>
      <c r="X52" s="33"/>
      <c r="Y52" s="33"/>
      <c r="Z52" s="33"/>
      <c r="AA52" s="33"/>
      <c r="AB52" s="33"/>
      <c r="AC52" s="33"/>
      <c r="AD52" s="33"/>
      <c r="AE52" s="33"/>
      <c r="AF52" s="33"/>
      <c r="AG52" s="33"/>
      <c r="AH52" s="33"/>
      <c r="AI5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2" s="33"/>
      <c r="AK52" s="33"/>
      <c r="AL52" s="33"/>
      <c r="AM52" s="33"/>
      <c r="AN52" s="33"/>
      <c r="AO52" s="33"/>
      <c r="AP52" s="33"/>
      <c r="AQ52" s="33"/>
      <c r="AR52" s="33"/>
      <c r="AS52" s="33"/>
      <c r="AT52" s="33"/>
      <c r="AU52" s="33"/>
      <c r="AV5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2" s="56" t="str">
        <f>_xlfn.CONCAT(IF(Parts[[#This Row],[title]]&lt;&gt;"",_xlfn.CONCAT(CHAR(10),"@PART[",Parts[[#This Row],[name]],"]:NEEDS[!002_CommunityPartsTitles]:AFTER[",Parts[[#This Row],[mod]],"] // ",_xlfn.CONCAT(S52," (",D52,")"),CHAR(10),"{",CHAR(10),"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2" s="41" t="str">
        <f>_xlfn.CONCAT(IF(Parts[[#This Row],[title]]&lt;&gt;"",_xlfn.CONCAT("#LOC_KTT_",A52,"_",C52,"_Title = ",Parts[[#This Row],[title]],CHAR(10)),""),IF(Parts[[#This Row],[engineName]]&lt;&gt;"",_xlfn.CONCAT("#LOC_KTT_",Parts[[#This Row],[mod]],"_",Parts[[#This Row],[name]],"_EngineName = ",Parts[[#This Row],[engineName]]),""))</f>
        <v/>
      </c>
      <c r="BA52" s="39" t="e">
        <f ca="1">MIN(Parts[[#This Row],[techTier]]+1,MAX(INDIRECT(O52)))</f>
        <v>#REF!</v>
      </c>
      <c r="BB52" s="39" t="e">
        <f ca="1">MIN(Parts[[#This Row],[techTier]]+2,MAX(INDIRECT(O52)))</f>
        <v>#REF!</v>
      </c>
      <c r="BC52" s="55" t="str">
        <f>RIGHT(LEFT(Parts[[#This Row],[folder]],FIND(CHAR(1),SUBSTITUTE(Parts[[#This Row],[folder]],"/",CHAR(1),LEN(Parts[[#This Row],[folder]])-LEN(SUBSTITUTE(Parts[[#This Row],[folder]],"/",""))))-1),FIND(CHAR(1),SUBSTITUTE(Parts[[#This Row],[folder]],"/",CHAR(1),LEN(Parts[[#This Row],[folder]])-LEN(SUBSTITUTE(Parts[[#This Row],[folder]],"/",""))))-41)</f>
        <v>CRE/parts/_misc_engine/blue_steel</v>
      </c>
    </row>
    <row r="53" spans="1:55" ht="29.5" x14ac:dyDescent="0.35">
      <c r="A53" t="s">
        <v>1678</v>
      </c>
      <c r="B53" t="s">
        <v>1738</v>
      </c>
      <c r="C53" t="s">
        <v>1739</v>
      </c>
      <c r="D53" t="s">
        <v>1740</v>
      </c>
      <c r="E53" t="s">
        <v>1702</v>
      </c>
      <c r="F53" t="s">
        <v>1636</v>
      </c>
      <c r="G53" t="s">
        <v>1692</v>
      </c>
      <c r="H53" t="s">
        <v>1693</v>
      </c>
      <c r="I53" t="s">
        <v>1741</v>
      </c>
      <c r="J53" t="s">
        <v>1115</v>
      </c>
      <c r="K53" t="s">
        <v>21</v>
      </c>
      <c r="L53" s="32"/>
      <c r="M5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@PART[blue_streak_engine_s1_1]:AFTER[CRE] // Blue Streak RZ-2 Rocket Engine
	{
}</v>
      </c>
      <c r="N53" s="36">
        <f>_xlfn.XLOOKUP(_xlfn.CONCAT(O53,P53),Templates!$G$1:$G$2037,Templates!$A$1:$A$2037,"Not Found",0,1)</f>
        <v>0</v>
      </c>
      <c r="O53" s="34"/>
      <c r="P53" s="34"/>
      <c r="Q53" s="35"/>
      <c r="R53" s="49"/>
      <c r="S53" s="33"/>
      <c r="T53" s="33"/>
      <c r="U53" s="33"/>
      <c r="V53" s="33"/>
      <c r="W53" s="33"/>
      <c r="X53" s="33"/>
      <c r="Y53" s="33"/>
      <c r="Z53" s="33"/>
      <c r="AA53" s="33"/>
      <c r="AB53" s="33"/>
      <c r="AC53" s="33"/>
      <c r="AD53" s="33"/>
      <c r="AE53" s="33"/>
      <c r="AF53" s="33"/>
      <c r="AG53" s="33"/>
      <c r="AH53" s="33"/>
      <c r="AI5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3" s="33"/>
      <c r="AK53" s="33"/>
      <c r="AL53" s="33"/>
      <c r="AM53" s="33"/>
      <c r="AN53" s="33"/>
      <c r="AO53" s="33"/>
      <c r="AP53" s="33"/>
      <c r="AQ53" s="33"/>
      <c r="AR53" s="33"/>
      <c r="AS53" s="33"/>
      <c r="AT53" s="33"/>
      <c r="AU53" s="33"/>
      <c r="AV5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3" s="56" t="str">
        <f>_xlfn.CONCAT(IF(Parts[[#This Row],[title]]&lt;&gt;"",_xlfn.CONCAT(CHAR(10),"@PART[",Parts[[#This Row],[name]],"]:NEEDS[!002_CommunityPartsTitles]:AFTER[",Parts[[#This Row],[mod]],"] // ",_xlfn.CONCAT(S53," (",D53,")"),CHAR(10),"{",CHAR(10),"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3" s="41" t="str">
        <f>_xlfn.CONCAT(IF(Parts[[#This Row],[title]]&lt;&gt;"",_xlfn.CONCAT("#LOC_KTT_",A53,"_",C53,"_Title = ",Parts[[#This Row],[title]],CHAR(10)),""),IF(Parts[[#This Row],[engineName]]&lt;&gt;"",_xlfn.CONCAT("#LOC_KTT_",Parts[[#This Row],[mod]],"_",Parts[[#This Row],[name]],"_EngineName = ",Parts[[#This Row],[engineName]]),""))</f>
        <v/>
      </c>
      <c r="BA53" s="39" t="e">
        <f ca="1">MIN(Parts[[#This Row],[techTier]]+1,MAX(INDIRECT(O53)))</f>
        <v>#REF!</v>
      </c>
      <c r="BB53" s="39" t="e">
        <f ca="1">MIN(Parts[[#This Row],[techTier]]+2,MAX(INDIRECT(O53)))</f>
        <v>#REF!</v>
      </c>
      <c r="BC53" s="55" t="str">
        <f>RIGHT(LEFT(Parts[[#This Row],[folder]],FIND(CHAR(1),SUBSTITUTE(Parts[[#This Row],[folder]],"/",CHAR(1),LEN(Parts[[#This Row],[folder]])-LEN(SUBSTITUTE(Parts[[#This Row],[folder]],"/",""))))-1),FIND(CHAR(1),SUBSTITUTE(Parts[[#This Row],[folder]],"/",CHAR(1),LEN(Parts[[#This Row],[folder]])-LEN(SUBSTITUTE(Parts[[#This Row],[folder]],"/",""))))-41)</f>
        <v>CRE/parts/_misc_engine/blue_streak</v>
      </c>
    </row>
    <row r="54" spans="1:55" ht="29.5" x14ac:dyDescent="0.35">
      <c r="A54" t="s">
        <v>1678</v>
      </c>
      <c r="B54" t="s">
        <v>1742</v>
      </c>
      <c r="C54" t="s">
        <v>1743</v>
      </c>
      <c r="D54" t="s">
        <v>1744</v>
      </c>
      <c r="E54" t="s">
        <v>1702</v>
      </c>
      <c r="F54" t="s">
        <v>1636</v>
      </c>
      <c r="G54" t="s">
        <v>1745</v>
      </c>
      <c r="H54" t="s">
        <v>1746</v>
      </c>
      <c r="I54" t="s">
        <v>1747</v>
      </c>
      <c r="J54" t="s">
        <v>1115</v>
      </c>
      <c r="K54" t="s">
        <v>21</v>
      </c>
      <c r="L54" s="32"/>
      <c r="M5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@PART[blue_streak_engine_s1_2]:AFTER[CRE] // Blue Streak RZ-2S Rocket Engine
	{
}</v>
      </c>
      <c r="N54" s="36">
        <f>_xlfn.XLOOKUP(_xlfn.CONCAT(O54,P54),Templates!$G$1:$G$2037,Templates!$A$1:$A$2037,"Not Found",0,1)</f>
        <v>0</v>
      </c>
      <c r="O54" s="34"/>
      <c r="P54" s="34"/>
      <c r="Q54" s="35"/>
      <c r="R54" s="49"/>
      <c r="S54" s="33"/>
      <c r="T54" s="33"/>
      <c r="U54" s="33"/>
      <c r="V54" s="33"/>
      <c r="W54" s="33"/>
      <c r="X54" s="33"/>
      <c r="Y54" s="33"/>
      <c r="Z54" s="33"/>
      <c r="AA54" s="33"/>
      <c r="AB54" s="33"/>
      <c r="AC54" s="33"/>
      <c r="AD54" s="33"/>
      <c r="AE54" s="33"/>
      <c r="AF54" s="33"/>
      <c r="AG54" s="33"/>
      <c r="AH54" s="33"/>
      <c r="AI5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4" s="33"/>
      <c r="AK54" s="33"/>
      <c r="AL54" s="33"/>
      <c r="AM54" s="33"/>
      <c r="AN54" s="33"/>
      <c r="AO54" s="33"/>
      <c r="AP54" s="33"/>
      <c r="AQ54" s="33"/>
      <c r="AR54" s="33"/>
      <c r="AS54" s="33"/>
      <c r="AT54" s="33"/>
      <c r="AU54" s="33"/>
      <c r="AV5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4" s="56" t="str">
        <f>_xlfn.CONCAT(IF(Parts[[#This Row],[title]]&lt;&gt;"",_xlfn.CONCAT(CHAR(10),"@PART[",Parts[[#This Row],[name]],"]:NEEDS[!002_CommunityPartsTitles]:AFTER[",Parts[[#This Row],[mod]],"] // ",_xlfn.CONCAT(S54," (",D54,")"),CHAR(10),"{",CHAR(10),"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4" s="41" t="str">
        <f>_xlfn.CONCAT(IF(Parts[[#This Row],[title]]&lt;&gt;"",_xlfn.CONCAT("#LOC_KTT_",A54,"_",C54,"_Title = ",Parts[[#This Row],[title]],CHAR(10)),""),IF(Parts[[#This Row],[engineName]]&lt;&gt;"",_xlfn.CONCAT("#LOC_KTT_",Parts[[#This Row],[mod]],"_",Parts[[#This Row],[name]],"_EngineName = ",Parts[[#This Row],[engineName]]),""))</f>
        <v/>
      </c>
      <c r="BA54" s="39" t="e">
        <f ca="1">MIN(Parts[[#This Row],[techTier]]+1,MAX(INDIRECT(O54)))</f>
        <v>#REF!</v>
      </c>
      <c r="BB54" s="39" t="e">
        <f ca="1">MIN(Parts[[#This Row],[techTier]]+2,MAX(INDIRECT(O54)))</f>
        <v>#REF!</v>
      </c>
      <c r="BC54" s="55" t="str">
        <f>RIGHT(LEFT(Parts[[#This Row],[folder]],FIND(CHAR(1),SUBSTITUTE(Parts[[#This Row],[folder]],"/",CHAR(1),LEN(Parts[[#This Row],[folder]])-LEN(SUBSTITUTE(Parts[[#This Row],[folder]],"/",""))))-1),FIND(CHAR(1),SUBSTITUTE(Parts[[#This Row],[folder]],"/",CHAR(1),LEN(Parts[[#This Row],[folder]])-LEN(SUBSTITUTE(Parts[[#This Row],[folder]],"/",""))))-41)</f>
        <v>CRE/parts/_misc_engine/blue_streak</v>
      </c>
    </row>
    <row r="55" spans="1:55" ht="29.5" x14ac:dyDescent="0.35">
      <c r="A55" t="s">
        <v>1678</v>
      </c>
      <c r="B55" t="s">
        <v>1748</v>
      </c>
      <c r="C55" t="s">
        <v>1749</v>
      </c>
      <c r="D55" t="s">
        <v>1750</v>
      </c>
      <c r="E55" t="s">
        <v>1702</v>
      </c>
      <c r="F55" t="s">
        <v>1636</v>
      </c>
      <c r="G55" t="s">
        <v>1751</v>
      </c>
      <c r="H55" t="s">
        <v>1523</v>
      </c>
      <c r="I55" t="s">
        <v>1741</v>
      </c>
      <c r="J55" t="s">
        <v>1115</v>
      </c>
      <c r="K55" t="s">
        <v>21</v>
      </c>
      <c r="L55" s="32"/>
      <c r="M5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@PART[blue_streak_engine_s1_3]:AFTER[CRE] // Blue Streak RZ-2V Rocket Engine
	{
}</v>
      </c>
      <c r="N55" s="36">
        <f>_xlfn.XLOOKUP(_xlfn.CONCAT(O55,P55),Templates!$G$1:$G$2037,Templates!$A$1:$A$2037,"Not Found",0,1)</f>
        <v>0</v>
      </c>
      <c r="O55" s="34"/>
      <c r="P55" s="34"/>
      <c r="Q55" s="35"/>
      <c r="R55" s="49"/>
      <c r="S55" s="33"/>
      <c r="T55" s="33"/>
      <c r="U55" s="33"/>
      <c r="V55" s="33"/>
      <c r="W55" s="33"/>
      <c r="X55" s="33"/>
      <c r="Y55" s="33"/>
      <c r="Z55" s="33"/>
      <c r="AA55" s="33"/>
      <c r="AB55" s="33"/>
      <c r="AC55" s="33"/>
      <c r="AD55" s="33"/>
      <c r="AE55" s="33"/>
      <c r="AF55" s="33"/>
      <c r="AG55" s="33"/>
      <c r="AH55" s="33"/>
      <c r="AI5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5" s="33"/>
      <c r="AK55" s="33"/>
      <c r="AL55" s="33"/>
      <c r="AM55" s="33"/>
      <c r="AN55" s="33"/>
      <c r="AO55" s="33"/>
      <c r="AP55" s="33"/>
      <c r="AQ55" s="33"/>
      <c r="AR55" s="33"/>
      <c r="AS55" s="33"/>
      <c r="AT55" s="33"/>
      <c r="AU55" s="33"/>
      <c r="AV5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5" s="56" t="str">
        <f>_xlfn.CONCAT(IF(Parts[[#This Row],[title]]&lt;&gt;"",_xlfn.CONCAT(CHAR(10),"@PART[",Parts[[#This Row],[name]],"]:NEEDS[!002_CommunityPartsTitles]:AFTER[",Parts[[#This Row],[mod]],"] // ",_xlfn.CONCAT(S55," (",D55,")"),CHAR(10),"{",CHAR(10),"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5" s="41" t="str">
        <f>_xlfn.CONCAT(IF(Parts[[#This Row],[title]]&lt;&gt;"",_xlfn.CONCAT("#LOC_KTT_",A55,"_",C55,"_Title = ",Parts[[#This Row],[title]],CHAR(10)),""),IF(Parts[[#This Row],[engineName]]&lt;&gt;"",_xlfn.CONCAT("#LOC_KTT_",Parts[[#This Row],[mod]],"_",Parts[[#This Row],[name]],"_EngineName = ",Parts[[#This Row],[engineName]]),""))</f>
        <v/>
      </c>
      <c r="BA55" s="39" t="e">
        <f ca="1">MIN(Parts[[#This Row],[techTier]]+1,MAX(INDIRECT(O55)))</f>
        <v>#REF!</v>
      </c>
      <c r="BB55" s="39" t="e">
        <f ca="1">MIN(Parts[[#This Row],[techTier]]+2,MAX(INDIRECT(O55)))</f>
        <v>#REF!</v>
      </c>
      <c r="BC55" s="55" t="str">
        <f>RIGHT(LEFT(Parts[[#This Row],[folder]],FIND(CHAR(1),SUBSTITUTE(Parts[[#This Row],[folder]],"/",CHAR(1),LEN(Parts[[#This Row],[folder]])-LEN(SUBSTITUTE(Parts[[#This Row],[folder]],"/",""))))-1),FIND(CHAR(1),SUBSTITUTE(Parts[[#This Row],[folder]],"/",CHAR(1),LEN(Parts[[#This Row],[folder]])-LEN(SUBSTITUTE(Parts[[#This Row],[folder]],"/",""))))-41)</f>
        <v>CRE/parts/_misc_engine/blue_streak</v>
      </c>
    </row>
    <row r="56" spans="1:55" ht="29.5" x14ac:dyDescent="0.35">
      <c r="A56" t="s">
        <v>1678</v>
      </c>
      <c r="B56" t="s">
        <v>1752</v>
      </c>
      <c r="C56" t="s">
        <v>1753</v>
      </c>
      <c r="D56" t="s">
        <v>1754</v>
      </c>
      <c r="E56" t="s">
        <v>1702</v>
      </c>
      <c r="F56" t="s">
        <v>1755</v>
      </c>
      <c r="G56" t="s">
        <v>1732</v>
      </c>
      <c r="H56" t="s">
        <v>1733</v>
      </c>
      <c r="I56" t="s">
        <v>1513</v>
      </c>
      <c r="J56" t="s">
        <v>1756</v>
      </c>
      <c r="K56" t="s">
        <v>21</v>
      </c>
      <c r="L56" s="32"/>
      <c r="M5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@PART[blue_streak_engine_mount_s1p5_1]:AFTER[CRE] // Blue Streak Size 1.5 Engine Mount
	{
}</v>
      </c>
      <c r="N56" s="36">
        <f>_xlfn.XLOOKUP(_xlfn.CONCAT(O56,P56),Templates!$G$1:$G$2037,Templates!$A$1:$A$2037,"Not Found",0,1)</f>
        <v>0</v>
      </c>
      <c r="O56" s="34"/>
      <c r="P56" s="34"/>
      <c r="Q56" s="35"/>
      <c r="R56" s="49"/>
      <c r="S56" s="33"/>
      <c r="T56" s="33"/>
      <c r="U56" s="33"/>
      <c r="V56" s="33"/>
      <c r="W56" s="33"/>
      <c r="X56" s="33"/>
      <c r="Y56" s="33"/>
      <c r="Z56" s="33"/>
      <c r="AA56" s="33"/>
      <c r="AB56" s="33"/>
      <c r="AC56" s="33"/>
      <c r="AD56" s="33"/>
      <c r="AE56" s="33"/>
      <c r="AF56" s="33"/>
      <c r="AG56" s="33"/>
      <c r="AH56" s="33"/>
      <c r="AI5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6" s="33"/>
      <c r="AK56" s="33"/>
      <c r="AL56" s="33"/>
      <c r="AM56" s="33"/>
      <c r="AN56" s="33"/>
      <c r="AO56" s="33"/>
      <c r="AP56" s="33"/>
      <c r="AQ56" s="33"/>
      <c r="AR56" s="33"/>
      <c r="AS56" s="33"/>
      <c r="AT56" s="33"/>
      <c r="AU56" s="33"/>
      <c r="AV5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6" s="56" t="str">
        <f>_xlfn.CONCAT(IF(Parts[[#This Row],[title]]&lt;&gt;"",_xlfn.CONCAT(CHAR(10),"@PART[",Parts[[#This Row],[name]],"]:NEEDS[!002_CommunityPartsTitles]:AFTER[",Parts[[#This Row],[mod]],"] // ",_xlfn.CONCAT(S56," (",D56,")"),CHAR(10),"{",CHAR(10),"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6" s="41" t="str">
        <f>_xlfn.CONCAT(IF(Parts[[#This Row],[title]]&lt;&gt;"",_xlfn.CONCAT("#LOC_KTT_",A56,"_",C56,"_Title = ",Parts[[#This Row],[title]],CHAR(10)),""),IF(Parts[[#This Row],[engineName]]&lt;&gt;"",_xlfn.CONCAT("#LOC_KTT_",Parts[[#This Row],[mod]],"_",Parts[[#This Row],[name]],"_EngineName = ",Parts[[#This Row],[engineName]]),""))</f>
        <v/>
      </c>
      <c r="BA56" s="39" t="e">
        <f ca="1">MIN(Parts[[#This Row],[techTier]]+1,MAX(INDIRECT(O56)))</f>
        <v>#REF!</v>
      </c>
      <c r="BB56" s="39" t="e">
        <f ca="1">MIN(Parts[[#This Row],[techTier]]+2,MAX(INDIRECT(O56)))</f>
        <v>#REF!</v>
      </c>
      <c r="BC56" s="55" t="str">
        <f>RIGHT(LEFT(Parts[[#This Row],[folder]],FIND(CHAR(1),SUBSTITUTE(Parts[[#This Row],[folder]],"/",CHAR(1),LEN(Parts[[#This Row],[folder]])-LEN(SUBSTITUTE(Parts[[#This Row],[folder]],"/",""))))-1),FIND(CHAR(1),SUBSTITUTE(Parts[[#This Row],[folder]],"/",CHAR(1),LEN(Parts[[#This Row],[folder]])-LEN(SUBSTITUTE(Parts[[#This Row],[folder]],"/",""))))-41)</f>
        <v>CRE/parts/_misc_engine_mount/blue_streak</v>
      </c>
    </row>
    <row r="57" spans="1:55" ht="29.5" x14ac:dyDescent="0.35">
      <c r="A57" t="s">
        <v>1678</v>
      </c>
      <c r="B57" t="s">
        <v>1757</v>
      </c>
      <c r="C57" t="s">
        <v>1758</v>
      </c>
      <c r="D57" t="s">
        <v>1759</v>
      </c>
      <c r="E57" t="s">
        <v>1708</v>
      </c>
      <c r="F57" t="s">
        <v>1522</v>
      </c>
      <c r="G57" t="s">
        <v>1760</v>
      </c>
      <c r="H57" t="s">
        <v>1603</v>
      </c>
      <c r="I57" t="s">
        <v>1694</v>
      </c>
      <c r="J57" t="s">
        <v>1685</v>
      </c>
      <c r="K57" t="s">
        <v>0</v>
      </c>
      <c r="L57" s="32"/>
      <c r="M5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@PART[black_arrow_fairing_s0p5_1]:AFTER[CRE] // Black Arrow Size 0.5 Fairing Base
	{
}</v>
      </c>
      <c r="N57" s="36">
        <f>_xlfn.XLOOKUP(_xlfn.CONCAT(O57,P57),Templates!$G$1:$G$2037,Templates!$A$1:$A$2037,"Not Found",0,1)</f>
        <v>0</v>
      </c>
      <c r="O57" s="34"/>
      <c r="P57" s="34"/>
      <c r="Q57" s="35"/>
      <c r="R57" s="49"/>
      <c r="S57" s="33"/>
      <c r="T57" s="33"/>
      <c r="U57" s="33"/>
      <c r="V57" s="33"/>
      <c r="W57" s="33"/>
      <c r="X57" s="33"/>
      <c r="Y57" s="33"/>
      <c r="Z57" s="33"/>
      <c r="AA57" s="33"/>
      <c r="AB57" s="33"/>
      <c r="AC57" s="33"/>
      <c r="AD57" s="33"/>
      <c r="AE57" s="33"/>
      <c r="AF57" s="33"/>
      <c r="AG57" s="33"/>
      <c r="AH57" s="33"/>
      <c r="AI5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7" s="33"/>
      <c r="AK57" s="33"/>
      <c r="AL57" s="33"/>
      <c r="AM57" s="33"/>
      <c r="AN57" s="33"/>
      <c r="AO57" s="33"/>
      <c r="AP57" s="33"/>
      <c r="AQ57" s="33"/>
      <c r="AR57" s="33"/>
      <c r="AS57" s="33"/>
      <c r="AT57" s="33"/>
      <c r="AU57" s="33"/>
      <c r="AV5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7" s="56" t="str">
        <f>_xlfn.CONCAT(IF(Parts[[#This Row],[title]]&lt;&gt;"",_xlfn.CONCAT(CHAR(10),"@PART[",Parts[[#This Row],[name]],"]:NEEDS[!002_CommunityPartsTitles]:AFTER[",Parts[[#This Row],[mod]],"] // ",_xlfn.CONCAT(S57," (",D57,")"),CHAR(10),"{",CHAR(10),"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7" s="41" t="str">
        <f>_xlfn.CONCAT(IF(Parts[[#This Row],[title]]&lt;&gt;"",_xlfn.CONCAT("#LOC_KTT_",A57,"_",C57,"_Title = ",Parts[[#This Row],[title]],CHAR(10)),""),IF(Parts[[#This Row],[engineName]]&lt;&gt;"",_xlfn.CONCAT("#LOC_KTT_",Parts[[#This Row],[mod]],"_",Parts[[#This Row],[name]],"_EngineName = ",Parts[[#This Row],[engineName]]),""))</f>
        <v/>
      </c>
      <c r="BA57" s="39" t="e">
        <f ca="1">MIN(Parts[[#This Row],[techTier]]+1,MAX(INDIRECT(O57)))</f>
        <v>#REF!</v>
      </c>
      <c r="BB57" s="39" t="e">
        <f ca="1">MIN(Parts[[#This Row],[techTier]]+2,MAX(INDIRECT(O57)))</f>
        <v>#REF!</v>
      </c>
      <c r="BC57" s="55" t="str">
        <f>RIGHT(LEFT(Parts[[#This Row],[folder]],FIND(CHAR(1),SUBSTITUTE(Parts[[#This Row],[folder]],"/",CHAR(1),LEN(Parts[[#This Row],[folder]])-LEN(SUBSTITUTE(Parts[[#This Row],[folder]],"/",""))))-1),FIND(CHAR(1),SUBSTITUTE(Parts[[#This Row],[folder]],"/",CHAR(1),LEN(Parts[[#This Row],[folder]])-LEN(SUBSTITUTE(Parts[[#This Row],[folder]],"/",""))))-41)</f>
        <v>CRE/parts/_misc_fairing/black_arrow</v>
      </c>
    </row>
    <row r="58" spans="1:55" ht="29.5" x14ac:dyDescent="0.35">
      <c r="A58" t="s">
        <v>1678</v>
      </c>
      <c r="B58" t="s">
        <v>1761</v>
      </c>
      <c r="C58" t="s">
        <v>1762</v>
      </c>
      <c r="D58" t="s">
        <v>1763</v>
      </c>
      <c r="E58" t="s">
        <v>1708</v>
      </c>
      <c r="F58" t="s">
        <v>1522</v>
      </c>
      <c r="G58" t="s">
        <v>1567</v>
      </c>
      <c r="H58" t="s">
        <v>1581</v>
      </c>
      <c r="I58" t="s">
        <v>1628</v>
      </c>
      <c r="J58" t="s">
        <v>1115</v>
      </c>
      <c r="K58" t="s">
        <v>0</v>
      </c>
      <c r="L58" s="32"/>
      <c r="M5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@PART[black_arrow_fairing_s0_1]:AFTER[CRE] // Black Arrow Size 0 Fairing Base
	{
}</v>
      </c>
      <c r="N58" s="36">
        <f>_xlfn.XLOOKUP(_xlfn.CONCAT(O58,P58),Templates!$G$1:$G$2037,Templates!$A$1:$A$2037,"Not Found",0,1)</f>
        <v>0</v>
      </c>
      <c r="O58" s="34"/>
      <c r="P58" s="34"/>
      <c r="Q58" s="35"/>
      <c r="R58" s="49"/>
      <c r="S58" s="33"/>
      <c r="T58" s="33"/>
      <c r="U58" s="33"/>
      <c r="V58" s="33"/>
      <c r="W58" s="33"/>
      <c r="X58" s="33"/>
      <c r="Y58" s="33"/>
      <c r="Z58" s="33"/>
      <c r="AA58" s="33"/>
      <c r="AB58" s="33"/>
      <c r="AC58" s="33"/>
      <c r="AD58" s="33"/>
      <c r="AE58" s="33"/>
      <c r="AF58" s="33"/>
      <c r="AG58" s="33"/>
      <c r="AH58" s="33"/>
      <c r="AI5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8" s="33"/>
      <c r="AK58" s="33"/>
      <c r="AL58" s="33"/>
      <c r="AM58" s="33"/>
      <c r="AN58" s="33"/>
      <c r="AO58" s="33"/>
      <c r="AP58" s="33"/>
      <c r="AQ58" s="33"/>
      <c r="AR58" s="33"/>
      <c r="AS58" s="33"/>
      <c r="AT58" s="33"/>
      <c r="AU58" s="33"/>
      <c r="AV5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8" s="56" t="str">
        <f>_xlfn.CONCAT(IF(Parts[[#This Row],[title]]&lt;&gt;"",_xlfn.CONCAT(CHAR(10),"@PART[",Parts[[#This Row],[name]],"]:NEEDS[!002_CommunityPartsTitles]:AFTER[",Parts[[#This Row],[mod]],"] // ",_xlfn.CONCAT(S58," (",D58,")"),CHAR(10),"{",CHAR(10),"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8" s="41" t="str">
        <f>_xlfn.CONCAT(IF(Parts[[#This Row],[title]]&lt;&gt;"",_xlfn.CONCAT("#LOC_KTT_",A58,"_",C58,"_Title = ",Parts[[#This Row],[title]],CHAR(10)),""),IF(Parts[[#This Row],[engineName]]&lt;&gt;"",_xlfn.CONCAT("#LOC_KTT_",Parts[[#This Row],[mod]],"_",Parts[[#This Row],[name]],"_EngineName = ",Parts[[#This Row],[engineName]]),""))</f>
        <v/>
      </c>
      <c r="BA58" s="39" t="e">
        <f ca="1">MIN(Parts[[#This Row],[techTier]]+1,MAX(INDIRECT(O58)))</f>
        <v>#REF!</v>
      </c>
      <c r="BB58" s="39" t="e">
        <f ca="1">MIN(Parts[[#This Row],[techTier]]+2,MAX(INDIRECT(O58)))</f>
        <v>#REF!</v>
      </c>
      <c r="BC58" s="55" t="str">
        <f>RIGHT(LEFT(Parts[[#This Row],[folder]],FIND(CHAR(1),SUBSTITUTE(Parts[[#This Row],[folder]],"/",CHAR(1),LEN(Parts[[#This Row],[folder]])-LEN(SUBSTITUTE(Parts[[#This Row],[folder]],"/",""))))-1),FIND(CHAR(1),SUBSTITUTE(Parts[[#This Row],[folder]],"/",CHAR(1),LEN(Parts[[#This Row],[folder]])-LEN(SUBSTITUTE(Parts[[#This Row],[folder]],"/",""))))-41)</f>
        <v>CRE/parts/_misc_fairing/black_arrow</v>
      </c>
    </row>
    <row r="59" spans="1:55" ht="29.5" x14ac:dyDescent="0.35">
      <c r="A59" t="s">
        <v>1678</v>
      </c>
      <c r="B59" t="s">
        <v>1764</v>
      </c>
      <c r="C59" t="s">
        <v>1765</v>
      </c>
      <c r="D59" t="s">
        <v>1766</v>
      </c>
      <c r="E59" t="s">
        <v>1708</v>
      </c>
      <c r="F59" t="s">
        <v>1522</v>
      </c>
      <c r="G59" t="s">
        <v>1683</v>
      </c>
      <c r="H59" t="s">
        <v>1684</v>
      </c>
      <c r="I59" t="s">
        <v>1568</v>
      </c>
      <c r="J59" t="s">
        <v>1117</v>
      </c>
      <c r="K59" t="s">
        <v>0</v>
      </c>
      <c r="L59" s="32"/>
      <c r="M5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@PART[black_arrow_fairing_s1p5_1]:AFTER[CRE] // Black Arrow Size 1.5 Fairing Base
	{
}</v>
      </c>
      <c r="N59" s="36">
        <f>_xlfn.XLOOKUP(_xlfn.CONCAT(O59,P59),Templates!$G$1:$G$2037,Templates!$A$1:$A$2037,"Not Found",0,1)</f>
        <v>0</v>
      </c>
      <c r="O59" s="34"/>
      <c r="P59" s="34"/>
      <c r="Q59" s="35"/>
      <c r="R59" s="49"/>
      <c r="S59" s="33"/>
      <c r="T59" s="33"/>
      <c r="U59" s="33"/>
      <c r="V59" s="33"/>
      <c r="W59" s="33"/>
      <c r="X59" s="33"/>
      <c r="Y59" s="33"/>
      <c r="Z59" s="33"/>
      <c r="AA59" s="33"/>
      <c r="AB59" s="33"/>
      <c r="AC59" s="33"/>
      <c r="AD59" s="33"/>
      <c r="AE59" s="33"/>
      <c r="AF59" s="33"/>
      <c r="AG59" s="33"/>
      <c r="AH59" s="33"/>
      <c r="AI5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9" s="33"/>
      <c r="AK59" s="33"/>
      <c r="AL59" s="33"/>
      <c r="AM59" s="33"/>
      <c r="AN59" s="33"/>
      <c r="AO59" s="33"/>
      <c r="AP59" s="33"/>
      <c r="AQ59" s="33"/>
      <c r="AR59" s="33"/>
      <c r="AS59" s="33"/>
      <c r="AT59" s="33"/>
      <c r="AU59" s="33"/>
      <c r="AV5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9" s="56" t="str">
        <f>_xlfn.CONCAT(IF(Parts[[#This Row],[title]]&lt;&gt;"",_xlfn.CONCAT(CHAR(10),"@PART[",Parts[[#This Row],[name]],"]:NEEDS[!002_CommunityPartsTitles]:AFTER[",Parts[[#This Row],[mod]],"] // ",_xlfn.CONCAT(S59," (",D59,")"),CHAR(10),"{",CHAR(10),"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9" s="41" t="str">
        <f>_xlfn.CONCAT(IF(Parts[[#This Row],[title]]&lt;&gt;"",_xlfn.CONCAT("#LOC_KTT_",A59,"_",C59,"_Title = ",Parts[[#This Row],[title]],CHAR(10)),""),IF(Parts[[#This Row],[engineName]]&lt;&gt;"",_xlfn.CONCAT("#LOC_KTT_",Parts[[#This Row],[mod]],"_",Parts[[#This Row],[name]],"_EngineName = ",Parts[[#This Row],[engineName]]),""))</f>
        <v/>
      </c>
      <c r="BA59" s="39" t="e">
        <f ca="1">MIN(Parts[[#This Row],[techTier]]+1,MAX(INDIRECT(O59)))</f>
        <v>#REF!</v>
      </c>
      <c r="BB59" s="39" t="e">
        <f ca="1">MIN(Parts[[#This Row],[techTier]]+2,MAX(INDIRECT(O59)))</f>
        <v>#REF!</v>
      </c>
      <c r="BC59" s="55" t="str">
        <f>RIGHT(LEFT(Parts[[#This Row],[folder]],FIND(CHAR(1),SUBSTITUTE(Parts[[#This Row],[folder]],"/",CHAR(1),LEN(Parts[[#This Row],[folder]])-LEN(SUBSTITUTE(Parts[[#This Row],[folder]],"/",""))))-1),FIND(CHAR(1),SUBSTITUTE(Parts[[#This Row],[folder]],"/",CHAR(1),LEN(Parts[[#This Row],[folder]])-LEN(SUBSTITUTE(Parts[[#This Row],[folder]],"/",""))))-41)</f>
        <v>CRE/parts/_misc_fairing/black_arrow</v>
      </c>
    </row>
    <row r="60" spans="1:55" ht="29.5" x14ac:dyDescent="0.35">
      <c r="A60" t="s">
        <v>1678</v>
      </c>
      <c r="B60" t="s">
        <v>1767</v>
      </c>
      <c r="C60" t="s">
        <v>1768</v>
      </c>
      <c r="D60" t="s">
        <v>1769</v>
      </c>
      <c r="E60" t="s">
        <v>1708</v>
      </c>
      <c r="F60" t="s">
        <v>1522</v>
      </c>
      <c r="G60" t="s">
        <v>1523</v>
      </c>
      <c r="H60" t="s">
        <v>1524</v>
      </c>
      <c r="I60" t="s">
        <v>1513</v>
      </c>
      <c r="J60" t="s">
        <v>1116</v>
      </c>
      <c r="K60" t="s">
        <v>0</v>
      </c>
      <c r="L60" s="32"/>
      <c r="M6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@PART[black_arrow_fairing_s1_1]:AFTER[CRE] // Black Arrow Size 1 Fairing Base
	{
}</v>
      </c>
      <c r="N60" s="36">
        <f>_xlfn.XLOOKUP(_xlfn.CONCAT(O60,P60),Templates!$G$1:$G$2037,Templates!$A$1:$A$2037,"Not Found",0,1)</f>
        <v>0</v>
      </c>
      <c r="O60" s="34"/>
      <c r="P60" s="34"/>
      <c r="Q60" s="35"/>
      <c r="R60" s="49"/>
      <c r="S60" s="33"/>
      <c r="T60" s="33"/>
      <c r="U60" s="33"/>
      <c r="V60" s="33"/>
      <c r="W60" s="33"/>
      <c r="X60" s="33"/>
      <c r="Y60" s="33"/>
      <c r="Z60" s="33"/>
      <c r="AA60" s="33"/>
      <c r="AB60" s="33"/>
      <c r="AC60" s="33"/>
      <c r="AD60" s="33"/>
      <c r="AE60" s="33"/>
      <c r="AF60" s="33"/>
      <c r="AG60" s="33"/>
      <c r="AH60" s="33"/>
      <c r="AI6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0" s="33"/>
      <c r="AK60" s="33"/>
      <c r="AL60" s="33"/>
      <c r="AM60" s="33"/>
      <c r="AN60" s="33"/>
      <c r="AO60" s="33"/>
      <c r="AP60" s="33"/>
      <c r="AQ60" s="33"/>
      <c r="AR60" s="33"/>
      <c r="AS60" s="33"/>
      <c r="AT60" s="33"/>
      <c r="AU60" s="33"/>
      <c r="AV6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0" s="56" t="str">
        <f>_xlfn.CONCAT(IF(Parts[[#This Row],[title]]&lt;&gt;"",_xlfn.CONCAT(CHAR(10),"@PART[",Parts[[#This Row],[name]],"]:NEEDS[!002_CommunityPartsTitles]:AFTER[",Parts[[#This Row],[mod]],"] // ",_xlfn.CONCAT(S60," (",D60,")"),CHAR(10),"{",CHAR(10),"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0" s="41" t="str">
        <f>_xlfn.CONCAT(IF(Parts[[#This Row],[title]]&lt;&gt;"",_xlfn.CONCAT("#LOC_KTT_",A60,"_",C60,"_Title = ",Parts[[#This Row],[title]],CHAR(10)),""),IF(Parts[[#This Row],[engineName]]&lt;&gt;"",_xlfn.CONCAT("#LOC_KTT_",Parts[[#This Row],[mod]],"_",Parts[[#This Row],[name]],"_EngineName = ",Parts[[#This Row],[engineName]]),""))</f>
        <v/>
      </c>
      <c r="BA60" s="39" t="e">
        <f ca="1">MIN(Parts[[#This Row],[techTier]]+1,MAX(INDIRECT(O60)))</f>
        <v>#REF!</v>
      </c>
      <c r="BB60" s="39" t="e">
        <f ca="1">MIN(Parts[[#This Row],[techTier]]+2,MAX(INDIRECT(O60)))</f>
        <v>#REF!</v>
      </c>
      <c r="BC60" s="55" t="str">
        <f>RIGHT(LEFT(Parts[[#This Row],[folder]],FIND(CHAR(1),SUBSTITUTE(Parts[[#This Row],[folder]],"/",CHAR(1),LEN(Parts[[#This Row],[folder]])-LEN(SUBSTITUTE(Parts[[#This Row],[folder]],"/",""))))-1),FIND(CHAR(1),SUBSTITUTE(Parts[[#This Row],[folder]],"/",CHAR(1),LEN(Parts[[#This Row],[folder]])-LEN(SUBSTITUTE(Parts[[#This Row],[folder]],"/",""))))-41)</f>
        <v>CRE/parts/_misc_fairing/black_arrow</v>
      </c>
    </row>
    <row r="61" spans="1:55" ht="29.5" x14ac:dyDescent="0.35">
      <c r="A61" t="s">
        <v>1678</v>
      </c>
      <c r="B61" t="s">
        <v>1770</v>
      </c>
      <c r="C61" t="s">
        <v>1771</v>
      </c>
      <c r="D61" t="s">
        <v>1772</v>
      </c>
      <c r="E61" t="s">
        <v>1708</v>
      </c>
      <c r="F61" t="s">
        <v>1575</v>
      </c>
      <c r="G61" t="s">
        <v>1523</v>
      </c>
      <c r="H61" t="s">
        <v>1524</v>
      </c>
      <c r="I61" t="s">
        <v>1525</v>
      </c>
      <c r="J61" t="s">
        <v>1116</v>
      </c>
      <c r="K61" t="s">
        <v>33</v>
      </c>
      <c r="L61" s="32"/>
      <c r="M6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@PART[black_anvil_fuel_tank_s1_1]:AFTER[CRE] // Black Anvil Size 1 Fuel Tank A
	{
}</v>
      </c>
      <c r="N61" s="36">
        <f>_xlfn.XLOOKUP(_xlfn.CONCAT(O61,P61),Templates!$G$1:$G$2037,Templates!$A$1:$A$2037,"Not Found",0,1)</f>
        <v>0</v>
      </c>
      <c r="O61" s="34"/>
      <c r="P61" s="34"/>
      <c r="Q61" s="35"/>
      <c r="R61" s="49"/>
      <c r="S61" s="33"/>
      <c r="T61" s="33"/>
      <c r="U61" s="33"/>
      <c r="V61" s="33"/>
      <c r="W61" s="33"/>
      <c r="X61" s="33"/>
      <c r="Y61" s="33"/>
      <c r="Z61" s="33"/>
      <c r="AA61" s="33"/>
      <c r="AB61" s="33"/>
      <c r="AC61" s="33"/>
      <c r="AD61" s="33"/>
      <c r="AE61" s="33"/>
      <c r="AF61" s="33"/>
      <c r="AG61" s="33"/>
      <c r="AH61" s="33"/>
      <c r="AI6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1" s="33"/>
      <c r="AK61" s="33"/>
      <c r="AL61" s="33"/>
      <c r="AM61" s="33"/>
      <c r="AN61" s="33"/>
      <c r="AO61" s="33"/>
      <c r="AP61" s="33"/>
      <c r="AQ61" s="33"/>
      <c r="AR61" s="33"/>
      <c r="AS61" s="33"/>
      <c r="AT61" s="33"/>
      <c r="AU61" s="33"/>
      <c r="AV6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1" s="56" t="str">
        <f>_xlfn.CONCAT(IF(Parts[[#This Row],[title]]&lt;&gt;"",_xlfn.CONCAT(CHAR(10),"@PART[",Parts[[#This Row],[name]],"]:NEEDS[!002_CommunityPartsTitles]:AFTER[",Parts[[#This Row],[mod]],"] // ",_xlfn.CONCAT(S61," (",D61,")"),CHAR(10),"{",CHAR(10),"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1" s="41" t="str">
        <f>_xlfn.CONCAT(IF(Parts[[#This Row],[title]]&lt;&gt;"",_xlfn.CONCAT("#LOC_KTT_",A61,"_",C61,"_Title = ",Parts[[#This Row],[title]],CHAR(10)),""),IF(Parts[[#This Row],[engineName]]&lt;&gt;"",_xlfn.CONCAT("#LOC_KTT_",Parts[[#This Row],[mod]],"_",Parts[[#This Row],[name]],"_EngineName = ",Parts[[#This Row],[engineName]]),""))</f>
        <v/>
      </c>
      <c r="BA61" s="39" t="e">
        <f ca="1">MIN(Parts[[#This Row],[techTier]]+1,MAX(INDIRECT(O61)))</f>
        <v>#REF!</v>
      </c>
      <c r="BB61" s="39" t="e">
        <f ca="1">MIN(Parts[[#This Row],[techTier]]+2,MAX(INDIRECT(O61)))</f>
        <v>#REF!</v>
      </c>
      <c r="BC61" s="55" t="str">
        <f>RIGHT(LEFT(Parts[[#This Row],[folder]],FIND(CHAR(1),SUBSTITUTE(Parts[[#This Row],[folder]],"/",CHAR(1),LEN(Parts[[#This Row],[folder]])-LEN(SUBSTITUTE(Parts[[#This Row],[folder]],"/",""))))-1),FIND(CHAR(1),SUBSTITUTE(Parts[[#This Row],[folder]],"/",CHAR(1),LEN(Parts[[#This Row],[folder]])-LEN(SUBSTITUTE(Parts[[#This Row],[folder]],"/",""))))-41)</f>
        <v>CRE/parts/_misc_fuel_tank/black_anvil</v>
      </c>
    </row>
    <row r="62" spans="1:55" ht="29.5" x14ac:dyDescent="0.35">
      <c r="A62" t="s">
        <v>1678</v>
      </c>
      <c r="B62" t="s">
        <v>1773</v>
      </c>
      <c r="C62" t="s">
        <v>1774</v>
      </c>
      <c r="D62" t="s">
        <v>1775</v>
      </c>
      <c r="E62" t="s">
        <v>1708</v>
      </c>
      <c r="F62" t="s">
        <v>1575</v>
      </c>
      <c r="G62" t="s">
        <v>1698</v>
      </c>
      <c r="H62" t="s">
        <v>1540</v>
      </c>
      <c r="I62" t="s">
        <v>1628</v>
      </c>
      <c r="J62" t="s">
        <v>1116</v>
      </c>
      <c r="K62" t="s">
        <v>33</v>
      </c>
      <c r="L62" s="32"/>
      <c r="M6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@PART[black_anvil_fuel_tank_s1_2]:AFTER[CRE] // Black Anvil Size 1 Fuel Tank B
	{
}</v>
      </c>
      <c r="N62" s="36">
        <f>_xlfn.XLOOKUP(_xlfn.CONCAT(O62,P62),Templates!$G$1:$G$2037,Templates!$A$1:$A$2037,"Not Found",0,1)</f>
        <v>0</v>
      </c>
      <c r="O62" s="34"/>
      <c r="P62" s="34"/>
      <c r="Q62" s="35"/>
      <c r="R62" s="49"/>
      <c r="S62" s="33"/>
      <c r="T62" s="33"/>
      <c r="U62" s="33"/>
      <c r="V62" s="33"/>
      <c r="W62" s="33"/>
      <c r="X62" s="33"/>
      <c r="Y62" s="33"/>
      <c r="Z62" s="33"/>
      <c r="AA62" s="33"/>
      <c r="AB62" s="33"/>
      <c r="AC62" s="33"/>
      <c r="AD62" s="33"/>
      <c r="AE62" s="33"/>
      <c r="AF62" s="33"/>
      <c r="AG62" s="33"/>
      <c r="AH62" s="33"/>
      <c r="AI6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2" s="33"/>
      <c r="AK62" s="33"/>
      <c r="AL62" s="33"/>
      <c r="AM62" s="33"/>
      <c r="AN62" s="33"/>
      <c r="AO62" s="33"/>
      <c r="AP62" s="33"/>
      <c r="AQ62" s="33"/>
      <c r="AR62" s="33"/>
      <c r="AS62" s="33"/>
      <c r="AT62" s="33"/>
      <c r="AU62" s="33"/>
      <c r="AV6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2" s="56" t="str">
        <f>_xlfn.CONCAT(IF(Parts[[#This Row],[title]]&lt;&gt;"",_xlfn.CONCAT(CHAR(10),"@PART[",Parts[[#This Row],[name]],"]:NEEDS[!002_CommunityPartsTitles]:AFTER[",Parts[[#This Row],[mod]],"] // ",_xlfn.CONCAT(S62," (",D62,")"),CHAR(10),"{",CHAR(10),"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2" s="41" t="str">
        <f>_xlfn.CONCAT(IF(Parts[[#This Row],[title]]&lt;&gt;"",_xlfn.CONCAT("#LOC_KTT_",A62,"_",C62,"_Title = ",Parts[[#This Row],[title]],CHAR(10)),""),IF(Parts[[#This Row],[engineName]]&lt;&gt;"",_xlfn.CONCAT("#LOC_KTT_",Parts[[#This Row],[mod]],"_",Parts[[#This Row],[name]],"_EngineName = ",Parts[[#This Row],[engineName]]),""))</f>
        <v/>
      </c>
      <c r="BA62" s="39" t="e">
        <f ca="1">MIN(Parts[[#This Row],[techTier]]+1,MAX(INDIRECT(O62)))</f>
        <v>#REF!</v>
      </c>
      <c r="BB62" s="39" t="e">
        <f ca="1">MIN(Parts[[#This Row],[techTier]]+2,MAX(INDIRECT(O62)))</f>
        <v>#REF!</v>
      </c>
      <c r="BC62" s="55" t="str">
        <f>RIGHT(LEFT(Parts[[#This Row],[folder]],FIND(CHAR(1),SUBSTITUTE(Parts[[#This Row],[folder]],"/",CHAR(1),LEN(Parts[[#This Row],[folder]])-LEN(SUBSTITUTE(Parts[[#This Row],[folder]],"/",""))))-1),FIND(CHAR(1),SUBSTITUTE(Parts[[#This Row],[folder]],"/",CHAR(1),LEN(Parts[[#This Row],[folder]])-LEN(SUBSTITUTE(Parts[[#This Row],[folder]],"/",""))))-41)</f>
        <v>CRE/parts/_misc_fuel_tank/black_anvil</v>
      </c>
    </row>
    <row r="63" spans="1:55" ht="29.5" x14ac:dyDescent="0.35">
      <c r="A63" t="s">
        <v>1678</v>
      </c>
      <c r="B63" t="s">
        <v>1776</v>
      </c>
      <c r="C63" t="s">
        <v>1777</v>
      </c>
      <c r="D63" t="s">
        <v>1778</v>
      </c>
      <c r="E63" t="s">
        <v>1708</v>
      </c>
      <c r="F63" t="s">
        <v>1575</v>
      </c>
      <c r="G63" t="s">
        <v>1779</v>
      </c>
      <c r="H63" t="s">
        <v>1529</v>
      </c>
      <c r="I63" t="s">
        <v>1513</v>
      </c>
      <c r="J63" t="s">
        <v>1116</v>
      </c>
      <c r="K63" t="s">
        <v>33</v>
      </c>
      <c r="L63" s="32"/>
      <c r="M6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@PART[black_anvil_fuel_tank_s1_3]:AFTER[CRE] // Black Anvil Size 1 Fuel Tank C
	{
}</v>
      </c>
      <c r="N63" s="36">
        <f>_xlfn.XLOOKUP(_xlfn.CONCAT(O63,P63),Templates!$G$1:$G$2037,Templates!$A$1:$A$2037,"Not Found",0,1)</f>
        <v>0</v>
      </c>
      <c r="O63" s="34"/>
      <c r="P63" s="34"/>
      <c r="Q63" s="35"/>
      <c r="R63" s="49"/>
      <c r="S63" s="33"/>
      <c r="T63" s="33"/>
      <c r="U63" s="33"/>
      <c r="V63" s="33"/>
      <c r="W63" s="33"/>
      <c r="X63" s="33"/>
      <c r="Y63" s="33"/>
      <c r="Z63" s="33"/>
      <c r="AA63" s="33"/>
      <c r="AB63" s="33"/>
      <c r="AC63" s="33"/>
      <c r="AD63" s="33"/>
      <c r="AE63" s="33"/>
      <c r="AF63" s="33"/>
      <c r="AG63" s="33"/>
      <c r="AH63" s="33"/>
      <c r="AI6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3" s="33"/>
      <c r="AK63" s="33"/>
      <c r="AL63" s="33"/>
      <c r="AM63" s="33"/>
      <c r="AN63" s="33"/>
      <c r="AO63" s="33"/>
      <c r="AP63" s="33"/>
      <c r="AQ63" s="33"/>
      <c r="AR63" s="33"/>
      <c r="AS63" s="33"/>
      <c r="AT63" s="33"/>
      <c r="AU63" s="33"/>
      <c r="AV6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3" s="56" t="str">
        <f>_xlfn.CONCAT(IF(Parts[[#This Row],[title]]&lt;&gt;"",_xlfn.CONCAT(CHAR(10),"@PART[",Parts[[#This Row],[name]],"]:NEEDS[!002_CommunityPartsTitles]:AFTER[",Parts[[#This Row],[mod]],"] // ",_xlfn.CONCAT(S63," (",D63,")"),CHAR(10),"{",CHAR(10),"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3" s="41" t="str">
        <f>_xlfn.CONCAT(IF(Parts[[#This Row],[title]]&lt;&gt;"",_xlfn.CONCAT("#LOC_KTT_",A63,"_",C63,"_Title = ",Parts[[#This Row],[title]],CHAR(10)),""),IF(Parts[[#This Row],[engineName]]&lt;&gt;"",_xlfn.CONCAT("#LOC_KTT_",Parts[[#This Row],[mod]],"_",Parts[[#This Row],[name]],"_EngineName = ",Parts[[#This Row],[engineName]]),""))</f>
        <v/>
      </c>
      <c r="BA63" s="39" t="e">
        <f ca="1">MIN(Parts[[#This Row],[techTier]]+1,MAX(INDIRECT(O63)))</f>
        <v>#REF!</v>
      </c>
      <c r="BB63" s="39" t="e">
        <f ca="1">MIN(Parts[[#This Row],[techTier]]+2,MAX(INDIRECT(O63)))</f>
        <v>#REF!</v>
      </c>
      <c r="BC63" s="55" t="str">
        <f>RIGHT(LEFT(Parts[[#This Row],[folder]],FIND(CHAR(1),SUBSTITUTE(Parts[[#This Row],[folder]],"/",CHAR(1),LEN(Parts[[#This Row],[folder]])-LEN(SUBSTITUTE(Parts[[#This Row],[folder]],"/",""))))-1),FIND(CHAR(1),SUBSTITUTE(Parts[[#This Row],[folder]],"/",CHAR(1),LEN(Parts[[#This Row],[folder]])-LEN(SUBSTITUTE(Parts[[#This Row],[folder]],"/",""))))-41)</f>
        <v>CRE/parts/_misc_fuel_tank/black_anvil</v>
      </c>
    </row>
    <row r="64" spans="1:55" ht="29.5" x14ac:dyDescent="0.35">
      <c r="A64" t="s">
        <v>1678</v>
      </c>
      <c r="B64" t="s">
        <v>1780</v>
      </c>
      <c r="C64" t="s">
        <v>1781</v>
      </c>
      <c r="D64" t="s">
        <v>1782</v>
      </c>
      <c r="E64" t="s">
        <v>1708</v>
      </c>
      <c r="F64" t="s">
        <v>1575</v>
      </c>
      <c r="G64" t="s">
        <v>1567</v>
      </c>
      <c r="H64" t="s">
        <v>1581</v>
      </c>
      <c r="I64" t="s">
        <v>1783</v>
      </c>
      <c r="J64" t="s">
        <v>1558</v>
      </c>
      <c r="K64" t="s">
        <v>33</v>
      </c>
      <c r="L64" s="32"/>
      <c r="M6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@PART[black_anvil_hemisphere_fuel_tank_s1_1]:AFTER[CRE] // Black Anvil Size 1 Hemisphere Fuel Tank
	{
}</v>
      </c>
      <c r="N64" s="36">
        <f>_xlfn.XLOOKUP(_xlfn.CONCAT(O64,P64),Templates!$G$1:$G$2037,Templates!$A$1:$A$2037,"Not Found",0,1)</f>
        <v>0</v>
      </c>
      <c r="O64" s="34"/>
      <c r="P64" s="34"/>
      <c r="Q64" s="35"/>
      <c r="R64" s="49"/>
      <c r="S64" s="33"/>
      <c r="T64" s="33"/>
      <c r="U64" s="33"/>
      <c r="V64" s="33"/>
      <c r="W64" s="33"/>
      <c r="X64" s="33"/>
      <c r="Y64" s="33"/>
      <c r="Z64" s="33"/>
      <c r="AA64" s="33"/>
      <c r="AB64" s="33"/>
      <c r="AC64" s="33"/>
      <c r="AD64" s="33"/>
      <c r="AE64" s="33"/>
      <c r="AF64" s="33"/>
      <c r="AG64" s="33"/>
      <c r="AH64" s="33"/>
      <c r="AI6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4" s="33"/>
      <c r="AK64" s="33"/>
      <c r="AL64" s="33"/>
      <c r="AM64" s="33"/>
      <c r="AN64" s="33"/>
      <c r="AO64" s="33"/>
      <c r="AP64" s="33"/>
      <c r="AQ64" s="33"/>
      <c r="AR64" s="33"/>
      <c r="AS64" s="33"/>
      <c r="AT64" s="33"/>
      <c r="AU64" s="33"/>
      <c r="AV6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4" s="56" t="str">
        <f>_xlfn.CONCAT(IF(Parts[[#This Row],[title]]&lt;&gt;"",_xlfn.CONCAT(CHAR(10),"@PART[",Parts[[#This Row],[name]],"]:NEEDS[!002_CommunityPartsTitles]:AFTER[",Parts[[#This Row],[mod]],"] // ",_xlfn.CONCAT(S64," (",D64,")"),CHAR(10),"{",CHAR(10),"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4" s="41" t="str">
        <f>_xlfn.CONCAT(IF(Parts[[#This Row],[title]]&lt;&gt;"",_xlfn.CONCAT("#LOC_KTT_",A64,"_",C64,"_Title = ",Parts[[#This Row],[title]],CHAR(10)),""),IF(Parts[[#This Row],[engineName]]&lt;&gt;"",_xlfn.CONCAT("#LOC_KTT_",Parts[[#This Row],[mod]],"_",Parts[[#This Row],[name]],"_EngineName = ",Parts[[#This Row],[engineName]]),""))</f>
        <v/>
      </c>
      <c r="BA64" s="39" t="e">
        <f ca="1">MIN(Parts[[#This Row],[techTier]]+1,MAX(INDIRECT(O64)))</f>
        <v>#REF!</v>
      </c>
      <c r="BB64" s="39" t="e">
        <f ca="1">MIN(Parts[[#This Row],[techTier]]+2,MAX(INDIRECT(O64)))</f>
        <v>#REF!</v>
      </c>
      <c r="BC64" s="55" t="str">
        <f>RIGHT(LEFT(Parts[[#This Row],[folder]],FIND(CHAR(1),SUBSTITUTE(Parts[[#This Row],[folder]],"/",CHAR(1),LEN(Parts[[#This Row],[folder]])-LEN(SUBSTITUTE(Parts[[#This Row],[folder]],"/",""))))-1),FIND(CHAR(1),SUBSTITUTE(Parts[[#This Row],[folder]],"/",CHAR(1),LEN(Parts[[#This Row],[folder]])-LEN(SUBSTITUTE(Parts[[#This Row],[folder]],"/",""))))-41)</f>
        <v>CRE/parts/_misc_fuel_tank/black_anvil</v>
      </c>
    </row>
    <row r="65" spans="1:55" ht="29.5" x14ac:dyDescent="0.35">
      <c r="A65" t="s">
        <v>1678</v>
      </c>
      <c r="B65" t="s">
        <v>1784</v>
      </c>
      <c r="C65" t="s">
        <v>1785</v>
      </c>
      <c r="D65" t="s">
        <v>1786</v>
      </c>
      <c r="E65" t="s">
        <v>1708</v>
      </c>
      <c r="F65" t="s">
        <v>1575</v>
      </c>
      <c r="G65" t="s">
        <v>1535</v>
      </c>
      <c r="H65" t="s">
        <v>1787</v>
      </c>
      <c r="I65" t="s">
        <v>1611</v>
      </c>
      <c r="J65" t="s">
        <v>1685</v>
      </c>
      <c r="K65" t="s">
        <v>11</v>
      </c>
      <c r="L65" s="32"/>
      <c r="M6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@PART[black_arrow_fuel_tank_s0p5_1]:AFTER[CRE] // Black Arrow Size 0.5 Fuel Tank A
	{
}</v>
      </c>
      <c r="N65" s="36">
        <f>_xlfn.XLOOKUP(_xlfn.CONCAT(O65,P65),Templates!$G$1:$G$2037,Templates!$A$1:$A$2037,"Not Found",0,1)</f>
        <v>0</v>
      </c>
      <c r="O65" s="34"/>
      <c r="P65" s="34"/>
      <c r="Q65" s="35"/>
      <c r="R65" s="49"/>
      <c r="S65" s="33"/>
      <c r="T65" s="33"/>
      <c r="U65" s="33"/>
      <c r="V65" s="33"/>
      <c r="W65" s="33"/>
      <c r="X65" s="33"/>
      <c r="Y65" s="33"/>
      <c r="Z65" s="33"/>
      <c r="AA65" s="33"/>
      <c r="AB65" s="33"/>
      <c r="AC65" s="33"/>
      <c r="AD65" s="33"/>
      <c r="AE65" s="33"/>
      <c r="AF65" s="33"/>
      <c r="AG65" s="33"/>
      <c r="AH65" s="33"/>
      <c r="AI6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5" s="33"/>
      <c r="AK65" s="33"/>
      <c r="AL65" s="33"/>
      <c r="AM65" s="33"/>
      <c r="AN65" s="33"/>
      <c r="AO65" s="33"/>
      <c r="AP65" s="33"/>
      <c r="AQ65" s="33"/>
      <c r="AR65" s="33"/>
      <c r="AS65" s="33"/>
      <c r="AT65" s="33"/>
      <c r="AU65" s="33"/>
      <c r="AV6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5" s="56" t="str">
        <f>_xlfn.CONCAT(IF(Parts[[#This Row],[title]]&lt;&gt;"",_xlfn.CONCAT(CHAR(10),"@PART[",Parts[[#This Row],[name]],"]:NEEDS[!002_CommunityPartsTitles]:AFTER[",Parts[[#This Row],[mod]],"] // ",_xlfn.CONCAT(S65," (",D65,")"),CHAR(10),"{",CHAR(10),"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5" s="41" t="str">
        <f>_xlfn.CONCAT(IF(Parts[[#This Row],[title]]&lt;&gt;"",_xlfn.CONCAT("#LOC_KTT_",A65,"_",C65,"_Title = ",Parts[[#This Row],[title]],CHAR(10)),""),IF(Parts[[#This Row],[engineName]]&lt;&gt;"",_xlfn.CONCAT("#LOC_KTT_",Parts[[#This Row],[mod]],"_",Parts[[#This Row],[name]],"_EngineName = ",Parts[[#This Row],[engineName]]),""))</f>
        <v/>
      </c>
      <c r="BA65" s="39" t="e">
        <f ca="1">MIN(Parts[[#This Row],[techTier]]+1,MAX(INDIRECT(O65)))</f>
        <v>#REF!</v>
      </c>
      <c r="BB65" s="39" t="e">
        <f ca="1">MIN(Parts[[#This Row],[techTier]]+2,MAX(INDIRECT(O65)))</f>
        <v>#REF!</v>
      </c>
      <c r="BC65" s="55" t="str">
        <f>RIGHT(LEFT(Parts[[#This Row],[folder]],FIND(CHAR(1),SUBSTITUTE(Parts[[#This Row],[folder]],"/",CHAR(1),LEN(Parts[[#This Row],[folder]])-LEN(SUBSTITUTE(Parts[[#This Row],[folder]],"/",""))))-1),FIND(CHAR(1),SUBSTITUTE(Parts[[#This Row],[folder]],"/",CHAR(1),LEN(Parts[[#This Row],[folder]])-LEN(SUBSTITUTE(Parts[[#This Row],[folder]],"/",""))))-41)</f>
        <v>CRE/parts/_misc_fuel_tank/black_arrow</v>
      </c>
    </row>
    <row r="66" spans="1:55" ht="29.5" x14ac:dyDescent="0.35">
      <c r="A66" t="s">
        <v>1678</v>
      </c>
      <c r="B66" t="s">
        <v>1788</v>
      </c>
      <c r="C66" t="s">
        <v>1789</v>
      </c>
      <c r="D66" t="s">
        <v>1790</v>
      </c>
      <c r="E66" t="s">
        <v>1708</v>
      </c>
      <c r="F66" t="s">
        <v>1575</v>
      </c>
      <c r="G66" t="s">
        <v>1562</v>
      </c>
      <c r="H66" t="s">
        <v>1610</v>
      </c>
      <c r="I66" t="s">
        <v>1620</v>
      </c>
      <c r="J66" t="s">
        <v>1685</v>
      </c>
      <c r="K66" t="s">
        <v>11</v>
      </c>
      <c r="L66" s="32"/>
      <c r="M6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@PART[black_arrow_fuel_tank_s0p5_2]:AFTER[CRE] // Black Arrow Size 0.5 Fuel Tank B
	{
}</v>
      </c>
      <c r="N66" s="36">
        <f>_xlfn.XLOOKUP(_xlfn.CONCAT(O66,P66),Templates!$G$1:$G$2037,Templates!$A$1:$A$2037,"Not Found",0,1)</f>
        <v>0</v>
      </c>
      <c r="O66" s="34"/>
      <c r="P66" s="34"/>
      <c r="Q66" s="35"/>
      <c r="R66" s="49"/>
      <c r="S66" s="33"/>
      <c r="T66" s="33"/>
      <c r="U66" s="33"/>
      <c r="V66" s="33"/>
      <c r="W66" s="33"/>
      <c r="X66" s="33"/>
      <c r="Y66" s="33"/>
      <c r="Z66" s="33"/>
      <c r="AA66" s="33"/>
      <c r="AB66" s="33"/>
      <c r="AC66" s="33"/>
      <c r="AD66" s="33"/>
      <c r="AE66" s="33"/>
      <c r="AF66" s="33"/>
      <c r="AG66" s="33"/>
      <c r="AH66" s="33"/>
      <c r="AI6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6" s="33"/>
      <c r="AK66" s="33"/>
      <c r="AL66" s="33"/>
      <c r="AM66" s="33"/>
      <c r="AN66" s="33"/>
      <c r="AO66" s="33"/>
      <c r="AP66" s="33"/>
      <c r="AQ66" s="33"/>
      <c r="AR66" s="33"/>
      <c r="AS66" s="33"/>
      <c r="AT66" s="33"/>
      <c r="AU66" s="33"/>
      <c r="AV6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6" s="56" t="str">
        <f>_xlfn.CONCAT(IF(Parts[[#This Row],[title]]&lt;&gt;"",_xlfn.CONCAT(CHAR(10),"@PART[",Parts[[#This Row],[name]],"]:NEEDS[!002_CommunityPartsTitles]:AFTER[",Parts[[#This Row],[mod]],"] // ",_xlfn.CONCAT(S66," (",D66,")"),CHAR(10),"{",CHAR(10),"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6" s="41" t="str">
        <f>_xlfn.CONCAT(IF(Parts[[#This Row],[title]]&lt;&gt;"",_xlfn.CONCAT("#LOC_KTT_",A66,"_",C66,"_Title = ",Parts[[#This Row],[title]],CHAR(10)),""),IF(Parts[[#This Row],[engineName]]&lt;&gt;"",_xlfn.CONCAT("#LOC_KTT_",Parts[[#This Row],[mod]],"_",Parts[[#This Row],[name]],"_EngineName = ",Parts[[#This Row],[engineName]]),""))</f>
        <v/>
      </c>
      <c r="BA66" s="39" t="e">
        <f ca="1">MIN(Parts[[#This Row],[techTier]]+1,MAX(INDIRECT(O66)))</f>
        <v>#REF!</v>
      </c>
      <c r="BB66" s="39" t="e">
        <f ca="1">MIN(Parts[[#This Row],[techTier]]+2,MAX(INDIRECT(O66)))</f>
        <v>#REF!</v>
      </c>
      <c r="BC66" s="55" t="str">
        <f>RIGHT(LEFT(Parts[[#This Row],[folder]],FIND(CHAR(1),SUBSTITUTE(Parts[[#This Row],[folder]],"/",CHAR(1),LEN(Parts[[#This Row],[folder]])-LEN(SUBSTITUTE(Parts[[#This Row],[folder]],"/",""))))-1),FIND(CHAR(1),SUBSTITUTE(Parts[[#This Row],[folder]],"/",CHAR(1),LEN(Parts[[#This Row],[folder]])-LEN(SUBSTITUTE(Parts[[#This Row],[folder]],"/",""))))-41)</f>
        <v>CRE/parts/_misc_fuel_tank/black_arrow</v>
      </c>
    </row>
    <row r="67" spans="1:55" ht="29.5" x14ac:dyDescent="0.35">
      <c r="A67" t="s">
        <v>1678</v>
      </c>
      <c r="B67" t="s">
        <v>1791</v>
      </c>
      <c r="C67" t="s">
        <v>1792</v>
      </c>
      <c r="D67" t="s">
        <v>1793</v>
      </c>
      <c r="E67" t="s">
        <v>1708</v>
      </c>
      <c r="F67" t="s">
        <v>1575</v>
      </c>
      <c r="G67" t="s">
        <v>1550</v>
      </c>
      <c r="H67" t="s">
        <v>1598</v>
      </c>
      <c r="I67" t="s">
        <v>1719</v>
      </c>
      <c r="J67" t="s">
        <v>1685</v>
      </c>
      <c r="K67" t="s">
        <v>11</v>
      </c>
      <c r="L67" s="32"/>
      <c r="M6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@PART[black_arrow_fuel_tank_s0p5_3]:AFTER[CRE] // Black Arrow Size 0.5 Fuel Tank C
	{
}</v>
      </c>
      <c r="N67" s="36">
        <f>_xlfn.XLOOKUP(_xlfn.CONCAT(O67,P67),Templates!$G$1:$G$2037,Templates!$A$1:$A$2037,"Not Found",0,1)</f>
        <v>0</v>
      </c>
      <c r="O67" s="34"/>
      <c r="P67" s="34"/>
      <c r="Q67" s="35"/>
      <c r="R67" s="49"/>
      <c r="S67" s="33"/>
      <c r="T67" s="33"/>
      <c r="U67" s="33"/>
      <c r="V67" s="33"/>
      <c r="W67" s="33"/>
      <c r="X67" s="33"/>
      <c r="Y67" s="33"/>
      <c r="Z67" s="33"/>
      <c r="AA67" s="33"/>
      <c r="AB67" s="33"/>
      <c r="AC67" s="33"/>
      <c r="AD67" s="33"/>
      <c r="AE67" s="33"/>
      <c r="AF67" s="33"/>
      <c r="AG67" s="33"/>
      <c r="AH67" s="33"/>
      <c r="AI6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7" s="33"/>
      <c r="AK67" s="33"/>
      <c r="AL67" s="33"/>
      <c r="AM67" s="33"/>
      <c r="AN67" s="33"/>
      <c r="AO67" s="33"/>
      <c r="AP67" s="33"/>
      <c r="AQ67" s="33"/>
      <c r="AR67" s="33"/>
      <c r="AS67" s="33"/>
      <c r="AT67" s="33"/>
      <c r="AU67" s="33"/>
      <c r="AV6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7" s="56" t="str">
        <f>_xlfn.CONCAT(IF(Parts[[#This Row],[title]]&lt;&gt;"",_xlfn.CONCAT(CHAR(10),"@PART[",Parts[[#This Row],[name]],"]:NEEDS[!002_CommunityPartsTitles]:AFTER[",Parts[[#This Row],[mod]],"] // ",_xlfn.CONCAT(S67," (",D67,")"),CHAR(10),"{",CHAR(10),"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7" s="41" t="str">
        <f>_xlfn.CONCAT(IF(Parts[[#This Row],[title]]&lt;&gt;"",_xlfn.CONCAT("#LOC_KTT_",A67,"_",C67,"_Title = ",Parts[[#This Row],[title]],CHAR(10)),""),IF(Parts[[#This Row],[engineName]]&lt;&gt;"",_xlfn.CONCAT("#LOC_KTT_",Parts[[#This Row],[mod]],"_",Parts[[#This Row],[name]],"_EngineName = ",Parts[[#This Row],[engineName]]),""))</f>
        <v/>
      </c>
      <c r="BA67" s="39" t="e">
        <f ca="1">MIN(Parts[[#This Row],[techTier]]+1,MAX(INDIRECT(O67)))</f>
        <v>#REF!</v>
      </c>
      <c r="BB67" s="39" t="e">
        <f ca="1">MIN(Parts[[#This Row],[techTier]]+2,MAX(INDIRECT(O67)))</f>
        <v>#REF!</v>
      </c>
      <c r="BC67" s="55" t="str">
        <f>RIGHT(LEFT(Parts[[#This Row],[folder]],FIND(CHAR(1),SUBSTITUTE(Parts[[#This Row],[folder]],"/",CHAR(1),LEN(Parts[[#This Row],[folder]])-LEN(SUBSTITUTE(Parts[[#This Row],[folder]],"/",""))))-1),FIND(CHAR(1),SUBSTITUTE(Parts[[#This Row],[folder]],"/",CHAR(1),LEN(Parts[[#This Row],[folder]])-LEN(SUBSTITUTE(Parts[[#This Row],[folder]],"/",""))))-41)</f>
        <v>CRE/parts/_misc_fuel_tank/black_arrow</v>
      </c>
    </row>
    <row r="68" spans="1:55" ht="29.5" x14ac:dyDescent="0.35">
      <c r="A68" t="s">
        <v>1678</v>
      </c>
      <c r="B68" t="s">
        <v>1794</v>
      </c>
      <c r="C68" t="s">
        <v>1795</v>
      </c>
      <c r="D68" t="s">
        <v>1793</v>
      </c>
      <c r="E68" t="s">
        <v>1708</v>
      </c>
      <c r="F68" t="s">
        <v>1575</v>
      </c>
      <c r="G68" t="s">
        <v>1550</v>
      </c>
      <c r="H68" t="s">
        <v>1598</v>
      </c>
      <c r="I68" t="s">
        <v>1723</v>
      </c>
      <c r="J68" t="s">
        <v>1685</v>
      </c>
      <c r="K68" t="s">
        <v>11</v>
      </c>
      <c r="L68" s="32"/>
      <c r="M6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@PART[black_arrow_fuel_tank_s0p5_4]:AFTER[CRE] // Black Arrow Size 0.5 Fuel Tank C
	{
}</v>
      </c>
      <c r="N68" s="36">
        <f>_xlfn.XLOOKUP(_xlfn.CONCAT(O68,P68),Templates!$G$1:$G$2037,Templates!$A$1:$A$2037,"Not Found",0,1)</f>
        <v>0</v>
      </c>
      <c r="O68" s="34"/>
      <c r="P68" s="34"/>
      <c r="Q68" s="35"/>
      <c r="R68" s="49"/>
      <c r="S68" s="33"/>
      <c r="T68" s="33"/>
      <c r="U68" s="33"/>
      <c r="V68" s="33"/>
      <c r="W68" s="33"/>
      <c r="X68" s="33"/>
      <c r="Y68" s="33"/>
      <c r="Z68" s="33"/>
      <c r="AA68" s="33"/>
      <c r="AB68" s="33"/>
      <c r="AC68" s="33"/>
      <c r="AD68" s="33"/>
      <c r="AE68" s="33"/>
      <c r="AF68" s="33"/>
      <c r="AG68" s="33"/>
      <c r="AH68" s="33"/>
      <c r="AI6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8" s="33"/>
      <c r="AK68" s="33"/>
      <c r="AL68" s="33"/>
      <c r="AM68" s="33"/>
      <c r="AN68" s="33"/>
      <c r="AO68" s="33"/>
      <c r="AP68" s="33"/>
      <c r="AQ68" s="33"/>
      <c r="AR68" s="33"/>
      <c r="AS68" s="33"/>
      <c r="AT68" s="33"/>
      <c r="AU68" s="33"/>
      <c r="AV6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8" s="56" t="str">
        <f>_xlfn.CONCAT(IF(Parts[[#This Row],[title]]&lt;&gt;"",_xlfn.CONCAT(CHAR(10),"@PART[",Parts[[#This Row],[name]],"]:NEEDS[!002_CommunityPartsTitles]:AFTER[",Parts[[#This Row],[mod]],"] // ",_xlfn.CONCAT(S68," (",D68,")"),CHAR(10),"{",CHAR(10),"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8" s="41" t="str">
        <f>_xlfn.CONCAT(IF(Parts[[#This Row],[title]]&lt;&gt;"",_xlfn.CONCAT("#LOC_KTT_",A68,"_",C68,"_Title = ",Parts[[#This Row],[title]],CHAR(10)),""),IF(Parts[[#This Row],[engineName]]&lt;&gt;"",_xlfn.CONCAT("#LOC_KTT_",Parts[[#This Row],[mod]],"_",Parts[[#This Row],[name]],"_EngineName = ",Parts[[#This Row],[engineName]]),""))</f>
        <v/>
      </c>
      <c r="BA68" s="39" t="e">
        <f ca="1">MIN(Parts[[#This Row],[techTier]]+1,MAX(INDIRECT(O68)))</f>
        <v>#REF!</v>
      </c>
      <c r="BB68" s="39" t="e">
        <f ca="1">MIN(Parts[[#This Row],[techTier]]+2,MAX(INDIRECT(O68)))</f>
        <v>#REF!</v>
      </c>
      <c r="BC68" s="55" t="str">
        <f>RIGHT(LEFT(Parts[[#This Row],[folder]],FIND(CHAR(1),SUBSTITUTE(Parts[[#This Row],[folder]],"/",CHAR(1),LEN(Parts[[#This Row],[folder]])-LEN(SUBSTITUTE(Parts[[#This Row],[folder]],"/",""))))-1),FIND(CHAR(1),SUBSTITUTE(Parts[[#This Row],[folder]],"/",CHAR(1),LEN(Parts[[#This Row],[folder]])-LEN(SUBSTITUTE(Parts[[#This Row],[folder]],"/",""))))-41)</f>
        <v>CRE/parts/_misc_fuel_tank/black_arrow</v>
      </c>
    </row>
    <row r="69" spans="1:55" ht="29.5" x14ac:dyDescent="0.35">
      <c r="A69" t="s">
        <v>1678</v>
      </c>
      <c r="B69" t="s">
        <v>1796</v>
      </c>
      <c r="C69" t="s">
        <v>1797</v>
      </c>
      <c r="D69" t="s">
        <v>1798</v>
      </c>
      <c r="E69" t="s">
        <v>1708</v>
      </c>
      <c r="F69" t="s">
        <v>1575</v>
      </c>
      <c r="G69" t="s">
        <v>1567</v>
      </c>
      <c r="H69" t="s">
        <v>1581</v>
      </c>
      <c r="I69" t="s">
        <v>1536</v>
      </c>
      <c r="J69" t="s">
        <v>1116</v>
      </c>
      <c r="K69" t="s">
        <v>11</v>
      </c>
      <c r="L69" s="32"/>
      <c r="M6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@PART[black_arrow_fuel_tank_s1_1]:AFTER[CRE] // Black Arrow Size 1 Fuel Tank A
	{
}</v>
      </c>
      <c r="N69" s="36">
        <f>_xlfn.XLOOKUP(_xlfn.CONCAT(O69,P69),Templates!$G$1:$G$2037,Templates!$A$1:$A$2037,"Not Found",0,1)</f>
        <v>0</v>
      </c>
      <c r="O69" s="34"/>
      <c r="P69" s="34"/>
      <c r="Q69" s="35"/>
      <c r="R69" s="49"/>
      <c r="S69" s="33"/>
      <c r="T69" s="33"/>
      <c r="U69" s="33"/>
      <c r="V69" s="33"/>
      <c r="W69" s="33"/>
      <c r="X69" s="33"/>
      <c r="Y69" s="33"/>
      <c r="Z69" s="33"/>
      <c r="AA69" s="33"/>
      <c r="AB69" s="33"/>
      <c r="AC69" s="33"/>
      <c r="AD69" s="33"/>
      <c r="AE69" s="33"/>
      <c r="AF69" s="33"/>
      <c r="AG69" s="33"/>
      <c r="AH69" s="33"/>
      <c r="AI6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9" s="33"/>
      <c r="AK69" s="33"/>
      <c r="AL69" s="33"/>
      <c r="AM69" s="33"/>
      <c r="AN69" s="33"/>
      <c r="AO69" s="33"/>
      <c r="AP69" s="33"/>
      <c r="AQ69" s="33"/>
      <c r="AR69" s="33"/>
      <c r="AS69" s="33"/>
      <c r="AT69" s="33"/>
      <c r="AU69" s="33"/>
      <c r="AV6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9" s="56" t="str">
        <f>_xlfn.CONCAT(IF(Parts[[#This Row],[title]]&lt;&gt;"",_xlfn.CONCAT(CHAR(10),"@PART[",Parts[[#This Row],[name]],"]:NEEDS[!002_CommunityPartsTitles]:AFTER[",Parts[[#This Row],[mod]],"] // ",_xlfn.CONCAT(S69," (",D69,")"),CHAR(10),"{",CHAR(10),"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9" s="41" t="str">
        <f>_xlfn.CONCAT(IF(Parts[[#This Row],[title]]&lt;&gt;"",_xlfn.CONCAT("#LOC_KTT_",A69,"_",C69,"_Title = ",Parts[[#This Row],[title]],CHAR(10)),""),IF(Parts[[#This Row],[engineName]]&lt;&gt;"",_xlfn.CONCAT("#LOC_KTT_",Parts[[#This Row],[mod]],"_",Parts[[#This Row],[name]],"_EngineName = ",Parts[[#This Row],[engineName]]),""))</f>
        <v/>
      </c>
      <c r="BA69" s="39" t="e">
        <f ca="1">MIN(Parts[[#This Row],[techTier]]+1,MAX(INDIRECT(O69)))</f>
        <v>#REF!</v>
      </c>
      <c r="BB69" s="39" t="e">
        <f ca="1">MIN(Parts[[#This Row],[techTier]]+2,MAX(INDIRECT(O69)))</f>
        <v>#REF!</v>
      </c>
      <c r="BC69" s="55" t="str">
        <f>RIGHT(LEFT(Parts[[#This Row],[folder]],FIND(CHAR(1),SUBSTITUTE(Parts[[#This Row],[folder]],"/",CHAR(1),LEN(Parts[[#This Row],[folder]])-LEN(SUBSTITUTE(Parts[[#This Row],[folder]],"/",""))))-1),FIND(CHAR(1),SUBSTITUTE(Parts[[#This Row],[folder]],"/",CHAR(1),LEN(Parts[[#This Row],[folder]])-LEN(SUBSTITUTE(Parts[[#This Row],[folder]],"/",""))))-41)</f>
        <v>CRE/parts/_misc_fuel_tank/black_arrow</v>
      </c>
    </row>
    <row r="70" spans="1:55" ht="29.5" x14ac:dyDescent="0.35">
      <c r="A70" t="s">
        <v>1678</v>
      </c>
      <c r="B70" t="s">
        <v>1799</v>
      </c>
      <c r="C70" t="s">
        <v>1800</v>
      </c>
      <c r="D70" t="s">
        <v>1801</v>
      </c>
      <c r="E70" t="s">
        <v>1708</v>
      </c>
      <c r="F70" t="s">
        <v>1575</v>
      </c>
      <c r="G70" t="s">
        <v>1523</v>
      </c>
      <c r="H70" t="s">
        <v>1524</v>
      </c>
      <c r="I70" t="s">
        <v>1586</v>
      </c>
      <c r="J70" t="s">
        <v>1116</v>
      </c>
      <c r="K70" t="s">
        <v>11</v>
      </c>
      <c r="L70" s="32"/>
      <c r="M7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@PART[black_arrow_fuel_tank_s1_2]:AFTER[CRE] // Black Arrow Size 1 Fuel Tank B
	{
}</v>
      </c>
      <c r="N70" s="36">
        <f>_xlfn.XLOOKUP(_xlfn.CONCAT(O70,P70),Templates!$G$1:$G$2037,Templates!$A$1:$A$2037,"Not Found",0,1)</f>
        <v>0</v>
      </c>
      <c r="O70" s="34"/>
      <c r="P70" s="34"/>
      <c r="Q70" s="35"/>
      <c r="R70" s="49"/>
      <c r="S70" s="33"/>
      <c r="T70" s="33"/>
      <c r="U70" s="33"/>
      <c r="V70" s="33"/>
      <c r="W70" s="33"/>
      <c r="X70" s="33"/>
      <c r="Y70" s="33"/>
      <c r="Z70" s="33"/>
      <c r="AA70" s="33"/>
      <c r="AB70" s="33"/>
      <c r="AC70" s="33"/>
      <c r="AD70" s="33"/>
      <c r="AE70" s="33"/>
      <c r="AF70" s="33"/>
      <c r="AG70" s="33"/>
      <c r="AH70" s="33"/>
      <c r="AI7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0" s="33"/>
      <c r="AK70" s="33"/>
      <c r="AL70" s="33"/>
      <c r="AM70" s="33"/>
      <c r="AN70" s="33"/>
      <c r="AO70" s="33"/>
      <c r="AP70" s="33"/>
      <c r="AQ70" s="33"/>
      <c r="AR70" s="33"/>
      <c r="AS70" s="33"/>
      <c r="AT70" s="33"/>
      <c r="AU70" s="33"/>
      <c r="AV7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0" s="56" t="str">
        <f>_xlfn.CONCAT(IF(Parts[[#This Row],[title]]&lt;&gt;"",_xlfn.CONCAT(CHAR(10),"@PART[",Parts[[#This Row],[name]],"]:NEEDS[!002_CommunityPartsTitles]:AFTER[",Parts[[#This Row],[mod]],"] // ",_xlfn.CONCAT(S70," (",D70,")"),CHAR(10),"{",CHAR(10),"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0" s="41" t="str">
        <f>_xlfn.CONCAT(IF(Parts[[#This Row],[title]]&lt;&gt;"",_xlfn.CONCAT("#LOC_KTT_",A70,"_",C70,"_Title = ",Parts[[#This Row],[title]],CHAR(10)),""),IF(Parts[[#This Row],[engineName]]&lt;&gt;"",_xlfn.CONCAT("#LOC_KTT_",Parts[[#This Row],[mod]],"_",Parts[[#This Row],[name]],"_EngineName = ",Parts[[#This Row],[engineName]]),""))</f>
        <v/>
      </c>
      <c r="BA70" s="39" t="e">
        <f ca="1">MIN(Parts[[#This Row],[techTier]]+1,MAX(INDIRECT(O70)))</f>
        <v>#REF!</v>
      </c>
      <c r="BB70" s="39" t="e">
        <f ca="1">MIN(Parts[[#This Row],[techTier]]+2,MAX(INDIRECT(O70)))</f>
        <v>#REF!</v>
      </c>
      <c r="BC70" s="55" t="str">
        <f>RIGHT(LEFT(Parts[[#This Row],[folder]],FIND(CHAR(1),SUBSTITUTE(Parts[[#This Row],[folder]],"/",CHAR(1),LEN(Parts[[#This Row],[folder]])-LEN(SUBSTITUTE(Parts[[#This Row],[folder]],"/",""))))-1),FIND(CHAR(1),SUBSTITUTE(Parts[[#This Row],[folder]],"/",CHAR(1),LEN(Parts[[#This Row],[folder]])-LEN(SUBSTITUTE(Parts[[#This Row],[folder]],"/",""))))-41)</f>
        <v>CRE/parts/_misc_fuel_tank/black_arrow</v>
      </c>
    </row>
    <row r="71" spans="1:55" ht="29.5" x14ac:dyDescent="0.35">
      <c r="A71" t="s">
        <v>1678</v>
      </c>
      <c r="B71" t="s">
        <v>1802</v>
      </c>
      <c r="C71" t="s">
        <v>1803</v>
      </c>
      <c r="D71" t="s">
        <v>1804</v>
      </c>
      <c r="E71" t="s">
        <v>1708</v>
      </c>
      <c r="F71" t="s">
        <v>1575</v>
      </c>
      <c r="G71" t="s">
        <v>1698</v>
      </c>
      <c r="H71" t="s">
        <v>1540</v>
      </c>
      <c r="I71" t="s">
        <v>1805</v>
      </c>
      <c r="J71" t="s">
        <v>1116</v>
      </c>
      <c r="K71" t="s">
        <v>11</v>
      </c>
      <c r="L71" s="32"/>
      <c r="M7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@PART[black_arrow_fuel_tank_s1_3]:AFTER[CRE] // Black Arrow Size 1 Fuel Tank C
	{
}</v>
      </c>
      <c r="N71" s="36">
        <f>_xlfn.XLOOKUP(_xlfn.CONCAT(O71,P71),Templates!$G$1:$G$2037,Templates!$A$1:$A$2037,"Not Found",0,1)</f>
        <v>0</v>
      </c>
      <c r="O71" s="34"/>
      <c r="P71" s="34"/>
      <c r="Q71" s="35"/>
      <c r="R71" s="49"/>
      <c r="S71" s="33"/>
      <c r="T71" s="33"/>
      <c r="U71" s="33"/>
      <c r="V71" s="33"/>
      <c r="W71" s="33"/>
      <c r="X71" s="33"/>
      <c r="Y71" s="33"/>
      <c r="Z71" s="33"/>
      <c r="AA71" s="33"/>
      <c r="AB71" s="33"/>
      <c r="AC71" s="33"/>
      <c r="AD71" s="33"/>
      <c r="AE71" s="33"/>
      <c r="AF71" s="33"/>
      <c r="AG71" s="33"/>
      <c r="AH71" s="33"/>
      <c r="AI7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1" s="33"/>
      <c r="AK71" s="33"/>
      <c r="AL71" s="33"/>
      <c r="AM71" s="33"/>
      <c r="AN71" s="33"/>
      <c r="AO71" s="33"/>
      <c r="AP71" s="33"/>
      <c r="AQ71" s="33"/>
      <c r="AR71" s="33"/>
      <c r="AS71" s="33"/>
      <c r="AT71" s="33"/>
      <c r="AU71" s="33"/>
      <c r="AV7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1" s="56" t="str">
        <f>_xlfn.CONCAT(IF(Parts[[#This Row],[title]]&lt;&gt;"",_xlfn.CONCAT(CHAR(10),"@PART[",Parts[[#This Row],[name]],"]:NEEDS[!002_CommunityPartsTitles]:AFTER[",Parts[[#This Row],[mod]],"] // ",_xlfn.CONCAT(S71," (",D71,")"),CHAR(10),"{",CHAR(10),"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1" s="41" t="str">
        <f>_xlfn.CONCAT(IF(Parts[[#This Row],[title]]&lt;&gt;"",_xlfn.CONCAT("#LOC_KTT_",A71,"_",C71,"_Title = ",Parts[[#This Row],[title]],CHAR(10)),""),IF(Parts[[#This Row],[engineName]]&lt;&gt;"",_xlfn.CONCAT("#LOC_KTT_",Parts[[#This Row],[mod]],"_",Parts[[#This Row],[name]],"_EngineName = ",Parts[[#This Row],[engineName]]),""))</f>
        <v/>
      </c>
      <c r="BA71" s="39" t="e">
        <f ca="1">MIN(Parts[[#This Row],[techTier]]+1,MAX(INDIRECT(O71)))</f>
        <v>#REF!</v>
      </c>
      <c r="BB71" s="39" t="e">
        <f ca="1">MIN(Parts[[#This Row],[techTier]]+2,MAX(INDIRECT(O71)))</f>
        <v>#REF!</v>
      </c>
      <c r="BC71" s="55" t="str">
        <f>RIGHT(LEFT(Parts[[#This Row],[folder]],FIND(CHAR(1),SUBSTITUTE(Parts[[#This Row],[folder]],"/",CHAR(1),LEN(Parts[[#This Row],[folder]])-LEN(SUBSTITUTE(Parts[[#This Row],[folder]],"/",""))))-1),FIND(CHAR(1),SUBSTITUTE(Parts[[#This Row],[folder]],"/",CHAR(1),LEN(Parts[[#This Row],[folder]])-LEN(SUBSTITUTE(Parts[[#This Row],[folder]],"/",""))))-41)</f>
        <v>CRE/parts/_misc_fuel_tank/black_arrow</v>
      </c>
    </row>
    <row r="72" spans="1:55" ht="29.5" x14ac:dyDescent="0.35">
      <c r="A72" t="s">
        <v>1678</v>
      </c>
      <c r="B72" t="s">
        <v>1806</v>
      </c>
      <c r="C72" t="s">
        <v>1807</v>
      </c>
      <c r="D72" t="s">
        <v>1808</v>
      </c>
      <c r="E72" t="s">
        <v>1708</v>
      </c>
      <c r="F72" t="s">
        <v>1575</v>
      </c>
      <c r="G72" t="s">
        <v>1779</v>
      </c>
      <c r="H72" t="s">
        <v>1529</v>
      </c>
      <c r="I72" t="s">
        <v>537</v>
      </c>
      <c r="J72" t="s">
        <v>1116</v>
      </c>
      <c r="K72" t="s">
        <v>11</v>
      </c>
      <c r="L72" s="32"/>
      <c r="M7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@PART[black_arrow_fuel_tank_s1_4]:AFTER[CRE] // Black Arrow Size 1 Fuel Tank D
	{
}</v>
      </c>
      <c r="N72" s="36">
        <f>_xlfn.XLOOKUP(_xlfn.CONCAT(O72,P72),Templates!$G$1:$G$2037,Templates!$A$1:$A$2037,"Not Found",0,1)</f>
        <v>0</v>
      </c>
      <c r="O72" s="34"/>
      <c r="P72" s="34"/>
      <c r="Q72" s="35"/>
      <c r="R72" s="49"/>
      <c r="S72" s="33"/>
      <c r="T72" s="33"/>
      <c r="U72" s="33"/>
      <c r="V72" s="33"/>
      <c r="W72" s="33"/>
      <c r="X72" s="33"/>
      <c r="Y72" s="33"/>
      <c r="Z72" s="33"/>
      <c r="AA72" s="33"/>
      <c r="AB72" s="33"/>
      <c r="AC72" s="33"/>
      <c r="AD72" s="33"/>
      <c r="AE72" s="33"/>
      <c r="AF72" s="33"/>
      <c r="AG72" s="33"/>
      <c r="AH72" s="33"/>
      <c r="AI7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2" s="33"/>
      <c r="AK72" s="33"/>
      <c r="AL72" s="33"/>
      <c r="AM72" s="33"/>
      <c r="AN72" s="33"/>
      <c r="AO72" s="33"/>
      <c r="AP72" s="33"/>
      <c r="AQ72" s="33"/>
      <c r="AR72" s="33"/>
      <c r="AS72" s="33"/>
      <c r="AT72" s="33"/>
      <c r="AU72" s="33"/>
      <c r="AV7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2" s="56" t="str">
        <f>_xlfn.CONCAT(IF(Parts[[#This Row],[title]]&lt;&gt;"",_xlfn.CONCAT(CHAR(10),"@PART[",Parts[[#This Row],[name]],"]:NEEDS[!002_CommunityPartsTitles]:AFTER[",Parts[[#This Row],[mod]],"] // ",_xlfn.CONCAT(S72," (",D72,")"),CHAR(10),"{",CHAR(10),"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2" s="41" t="str">
        <f>_xlfn.CONCAT(IF(Parts[[#This Row],[title]]&lt;&gt;"",_xlfn.CONCAT("#LOC_KTT_",A72,"_",C72,"_Title = ",Parts[[#This Row],[title]],CHAR(10)),""),IF(Parts[[#This Row],[engineName]]&lt;&gt;"",_xlfn.CONCAT("#LOC_KTT_",Parts[[#This Row],[mod]],"_",Parts[[#This Row],[name]],"_EngineName = ",Parts[[#This Row],[engineName]]),""))</f>
        <v/>
      </c>
      <c r="BA72" s="39" t="e">
        <f ca="1">MIN(Parts[[#This Row],[techTier]]+1,MAX(INDIRECT(O72)))</f>
        <v>#REF!</v>
      </c>
      <c r="BB72" s="39" t="e">
        <f ca="1">MIN(Parts[[#This Row],[techTier]]+2,MAX(INDIRECT(O72)))</f>
        <v>#REF!</v>
      </c>
      <c r="BC72" s="55" t="str">
        <f>RIGHT(LEFT(Parts[[#This Row],[folder]],FIND(CHAR(1),SUBSTITUTE(Parts[[#This Row],[folder]],"/",CHAR(1),LEN(Parts[[#This Row],[folder]])-LEN(SUBSTITUTE(Parts[[#This Row],[folder]],"/",""))))-1),FIND(CHAR(1),SUBSTITUTE(Parts[[#This Row],[folder]],"/",CHAR(1),LEN(Parts[[#This Row],[folder]])-LEN(SUBSTITUTE(Parts[[#This Row],[folder]],"/",""))))-41)</f>
        <v>CRE/parts/_misc_fuel_tank/black_arrow</v>
      </c>
    </row>
    <row r="73" spans="1:55" ht="29.5" x14ac:dyDescent="0.35">
      <c r="A73" t="s">
        <v>1678</v>
      </c>
      <c r="B73" t="s">
        <v>1809</v>
      </c>
      <c r="C73" t="s">
        <v>1810</v>
      </c>
      <c r="D73" t="s">
        <v>1811</v>
      </c>
      <c r="E73" t="s">
        <v>1812</v>
      </c>
      <c r="F73" t="s">
        <v>1575</v>
      </c>
      <c r="G73" t="s">
        <v>1556</v>
      </c>
      <c r="H73" t="s">
        <v>1813</v>
      </c>
      <c r="I73" t="s">
        <v>1628</v>
      </c>
      <c r="J73" t="s">
        <v>1115</v>
      </c>
      <c r="K73" t="s">
        <v>0</v>
      </c>
      <c r="L73" s="32"/>
      <c r="M7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@PART[black_knight_fuel_tank_s0_1]:AFTER[CRE] // Black Knight Size 0 Fuel Tank A
	{
}</v>
      </c>
      <c r="N73" s="36">
        <f>_xlfn.XLOOKUP(_xlfn.CONCAT(O73,P73),Templates!$G$1:$G$2037,Templates!$A$1:$A$2037,"Not Found",0,1)</f>
        <v>0</v>
      </c>
      <c r="O73" s="34"/>
      <c r="P73" s="34"/>
      <c r="Q73" s="35"/>
      <c r="R73" s="49"/>
      <c r="S73" s="33"/>
      <c r="T73" s="33"/>
      <c r="U73" s="33"/>
      <c r="V73" s="33"/>
      <c r="W73" s="33"/>
      <c r="X73" s="33"/>
      <c r="Y73" s="33"/>
      <c r="Z73" s="33"/>
      <c r="AA73" s="33"/>
      <c r="AB73" s="33"/>
      <c r="AC73" s="33"/>
      <c r="AD73" s="33"/>
      <c r="AE73" s="33"/>
      <c r="AF73" s="33"/>
      <c r="AG73" s="33"/>
      <c r="AH73" s="33"/>
      <c r="AI7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3" s="33"/>
      <c r="AK73" s="33"/>
      <c r="AL73" s="33"/>
      <c r="AM73" s="33"/>
      <c r="AN73" s="33"/>
      <c r="AO73" s="33"/>
      <c r="AP73" s="33"/>
      <c r="AQ73" s="33"/>
      <c r="AR73" s="33"/>
      <c r="AS73" s="33"/>
      <c r="AT73" s="33"/>
      <c r="AU73" s="33"/>
      <c r="AV7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3" s="56" t="str">
        <f>_xlfn.CONCAT(IF(Parts[[#This Row],[title]]&lt;&gt;"",_xlfn.CONCAT(CHAR(10),"@PART[",Parts[[#This Row],[name]],"]:NEEDS[!002_CommunityPartsTitles]:AFTER[",Parts[[#This Row],[mod]],"] // ",_xlfn.CONCAT(S73," (",D73,")"),CHAR(10),"{",CHAR(10),"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3" s="41" t="str">
        <f>_xlfn.CONCAT(IF(Parts[[#This Row],[title]]&lt;&gt;"",_xlfn.CONCAT("#LOC_KTT_",A73,"_",C73,"_Title = ",Parts[[#This Row],[title]],CHAR(10)),""),IF(Parts[[#This Row],[engineName]]&lt;&gt;"",_xlfn.CONCAT("#LOC_KTT_",Parts[[#This Row],[mod]],"_",Parts[[#This Row],[name]],"_EngineName = ",Parts[[#This Row],[engineName]]),""))</f>
        <v/>
      </c>
      <c r="BA73" s="39" t="e">
        <f ca="1">MIN(Parts[[#This Row],[techTier]]+1,MAX(INDIRECT(O73)))</f>
        <v>#REF!</v>
      </c>
      <c r="BB73" s="39" t="e">
        <f ca="1">MIN(Parts[[#This Row],[techTier]]+2,MAX(INDIRECT(O73)))</f>
        <v>#REF!</v>
      </c>
      <c r="BC73" s="55" t="str">
        <f>RIGHT(LEFT(Parts[[#This Row],[folder]],FIND(CHAR(1),SUBSTITUTE(Parts[[#This Row],[folder]],"/",CHAR(1),LEN(Parts[[#This Row],[folder]])-LEN(SUBSTITUTE(Parts[[#This Row],[folder]],"/",""))))-1),FIND(CHAR(1),SUBSTITUTE(Parts[[#This Row],[folder]],"/",CHAR(1),LEN(Parts[[#This Row],[folder]])-LEN(SUBSTITUTE(Parts[[#This Row],[folder]],"/",""))))-41)</f>
        <v>CRE/parts/_misc_fuel_tank/black_knight</v>
      </c>
    </row>
    <row r="74" spans="1:55" ht="29.5" x14ac:dyDescent="0.35">
      <c r="A74" t="s">
        <v>1678</v>
      </c>
      <c r="B74" t="s">
        <v>1814</v>
      </c>
      <c r="C74" t="s">
        <v>1815</v>
      </c>
      <c r="D74" t="s">
        <v>1816</v>
      </c>
      <c r="E74" t="s">
        <v>1812</v>
      </c>
      <c r="F74" t="s">
        <v>1575</v>
      </c>
      <c r="G74" t="s">
        <v>1817</v>
      </c>
      <c r="H74" t="s">
        <v>1818</v>
      </c>
      <c r="I74" t="s">
        <v>1513</v>
      </c>
      <c r="J74" t="s">
        <v>1115</v>
      </c>
      <c r="K74" t="s">
        <v>0</v>
      </c>
      <c r="L74" s="32"/>
      <c r="M7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@PART[black_knight_fuel_tank_s0_2]:AFTER[CRE] // Black Knight Size 0 Fuel Tank B
	{
}</v>
      </c>
      <c r="N74" s="36">
        <f>_xlfn.XLOOKUP(_xlfn.CONCAT(O74,P74),Templates!$G$1:$G$2037,Templates!$A$1:$A$2037,"Not Found",0,1)</f>
        <v>0</v>
      </c>
      <c r="O74" s="34"/>
      <c r="P74" s="34"/>
      <c r="Q74" s="35"/>
      <c r="R74" s="49"/>
      <c r="S74" s="33"/>
      <c r="T74" s="33"/>
      <c r="U74" s="33"/>
      <c r="V74" s="33"/>
      <c r="W74" s="33"/>
      <c r="X74" s="33"/>
      <c r="Y74" s="33"/>
      <c r="Z74" s="33"/>
      <c r="AA74" s="33"/>
      <c r="AB74" s="33"/>
      <c r="AC74" s="33"/>
      <c r="AD74" s="33"/>
      <c r="AE74" s="33"/>
      <c r="AF74" s="33"/>
      <c r="AG74" s="33"/>
      <c r="AH74" s="33"/>
      <c r="AI7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4" s="33"/>
      <c r="AK74" s="33"/>
      <c r="AL74" s="33"/>
      <c r="AM74" s="33"/>
      <c r="AN74" s="33"/>
      <c r="AO74" s="33"/>
      <c r="AP74" s="33"/>
      <c r="AQ74" s="33"/>
      <c r="AR74" s="33"/>
      <c r="AS74" s="33"/>
      <c r="AT74" s="33"/>
      <c r="AU74" s="33"/>
      <c r="AV7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4" s="56" t="str">
        <f>_xlfn.CONCAT(IF(Parts[[#This Row],[title]]&lt;&gt;"",_xlfn.CONCAT(CHAR(10),"@PART[",Parts[[#This Row],[name]],"]:NEEDS[!002_CommunityPartsTitles]:AFTER[",Parts[[#This Row],[mod]],"] // ",_xlfn.CONCAT(S74," (",D74,")"),CHAR(10),"{",CHAR(10),"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4" s="41" t="str">
        <f>_xlfn.CONCAT(IF(Parts[[#This Row],[title]]&lt;&gt;"",_xlfn.CONCAT("#LOC_KTT_",A74,"_",C74,"_Title = ",Parts[[#This Row],[title]],CHAR(10)),""),IF(Parts[[#This Row],[engineName]]&lt;&gt;"",_xlfn.CONCAT("#LOC_KTT_",Parts[[#This Row],[mod]],"_",Parts[[#This Row],[name]],"_EngineName = ",Parts[[#This Row],[engineName]]),""))</f>
        <v/>
      </c>
      <c r="BA74" s="39" t="e">
        <f ca="1">MIN(Parts[[#This Row],[techTier]]+1,MAX(INDIRECT(O74)))</f>
        <v>#REF!</v>
      </c>
      <c r="BB74" s="39" t="e">
        <f ca="1">MIN(Parts[[#This Row],[techTier]]+2,MAX(INDIRECT(O74)))</f>
        <v>#REF!</v>
      </c>
      <c r="BC74" s="55" t="str">
        <f>RIGHT(LEFT(Parts[[#This Row],[folder]],FIND(CHAR(1),SUBSTITUTE(Parts[[#This Row],[folder]],"/",CHAR(1),LEN(Parts[[#This Row],[folder]])-LEN(SUBSTITUTE(Parts[[#This Row],[folder]],"/",""))))-1),FIND(CHAR(1),SUBSTITUTE(Parts[[#This Row],[folder]],"/",CHAR(1),LEN(Parts[[#This Row],[folder]])-LEN(SUBSTITUTE(Parts[[#This Row],[folder]],"/",""))))-41)</f>
        <v>CRE/parts/_misc_fuel_tank/black_knight</v>
      </c>
    </row>
    <row r="75" spans="1:55" ht="29.5" x14ac:dyDescent="0.35">
      <c r="A75" t="s">
        <v>1678</v>
      </c>
      <c r="B75" t="s">
        <v>1819</v>
      </c>
      <c r="C75" t="s">
        <v>1820</v>
      </c>
      <c r="D75" t="s">
        <v>1821</v>
      </c>
      <c r="E75" t="s">
        <v>1812</v>
      </c>
      <c r="F75" t="s">
        <v>1575</v>
      </c>
      <c r="G75" t="s">
        <v>1822</v>
      </c>
      <c r="H75" t="s">
        <v>1823</v>
      </c>
      <c r="I75" t="s">
        <v>1644</v>
      </c>
      <c r="J75" t="s">
        <v>1115</v>
      </c>
      <c r="K75" t="s">
        <v>0</v>
      </c>
      <c r="L75" s="32"/>
      <c r="M7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@PART[black_knight_fuel_tank_s0_3]:AFTER[CRE] // Black Knight Size 0 Fuel Tank C
	{
}</v>
      </c>
      <c r="N75" s="36">
        <f>_xlfn.XLOOKUP(_xlfn.CONCAT(O75,P75),Templates!$G$1:$G$2037,Templates!$A$1:$A$2037,"Not Found",0,1)</f>
        <v>0</v>
      </c>
      <c r="O75" s="34"/>
      <c r="P75" s="34"/>
      <c r="Q75" s="35"/>
      <c r="R75" s="49"/>
      <c r="S75" s="33"/>
      <c r="T75" s="33"/>
      <c r="U75" s="33"/>
      <c r="V75" s="33"/>
      <c r="W75" s="33"/>
      <c r="X75" s="33"/>
      <c r="Y75" s="33"/>
      <c r="Z75" s="33"/>
      <c r="AA75" s="33"/>
      <c r="AB75" s="33"/>
      <c r="AC75" s="33"/>
      <c r="AD75" s="33"/>
      <c r="AE75" s="33"/>
      <c r="AF75" s="33"/>
      <c r="AG75" s="33"/>
      <c r="AH75" s="33"/>
      <c r="AI7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5" s="33"/>
      <c r="AK75" s="33"/>
      <c r="AL75" s="33"/>
      <c r="AM75" s="33"/>
      <c r="AN75" s="33"/>
      <c r="AO75" s="33"/>
      <c r="AP75" s="33"/>
      <c r="AQ75" s="33"/>
      <c r="AR75" s="33"/>
      <c r="AS75" s="33"/>
      <c r="AT75" s="33"/>
      <c r="AU75" s="33"/>
      <c r="AV7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5" s="56" t="str">
        <f>_xlfn.CONCAT(IF(Parts[[#This Row],[title]]&lt;&gt;"",_xlfn.CONCAT(CHAR(10),"@PART[",Parts[[#This Row],[name]],"]:NEEDS[!002_CommunityPartsTitles]:AFTER[",Parts[[#This Row],[mod]],"] // ",_xlfn.CONCAT(S75," (",D75,")"),CHAR(10),"{",CHAR(10),"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5" s="41" t="str">
        <f>_xlfn.CONCAT(IF(Parts[[#This Row],[title]]&lt;&gt;"",_xlfn.CONCAT("#LOC_KTT_",A75,"_",C75,"_Title = ",Parts[[#This Row],[title]],CHAR(10)),""),IF(Parts[[#This Row],[engineName]]&lt;&gt;"",_xlfn.CONCAT("#LOC_KTT_",Parts[[#This Row],[mod]],"_",Parts[[#This Row],[name]],"_EngineName = ",Parts[[#This Row],[engineName]]),""))</f>
        <v/>
      </c>
      <c r="BA75" s="39" t="e">
        <f ca="1">MIN(Parts[[#This Row],[techTier]]+1,MAX(INDIRECT(O75)))</f>
        <v>#REF!</v>
      </c>
      <c r="BB75" s="39" t="e">
        <f ca="1">MIN(Parts[[#This Row],[techTier]]+2,MAX(INDIRECT(O75)))</f>
        <v>#REF!</v>
      </c>
      <c r="BC75" s="55" t="str">
        <f>RIGHT(LEFT(Parts[[#This Row],[folder]],FIND(CHAR(1),SUBSTITUTE(Parts[[#This Row],[folder]],"/",CHAR(1),LEN(Parts[[#This Row],[folder]])-LEN(SUBSTITUTE(Parts[[#This Row],[folder]],"/",""))))-1),FIND(CHAR(1),SUBSTITUTE(Parts[[#This Row],[folder]],"/",CHAR(1),LEN(Parts[[#This Row],[folder]])-LEN(SUBSTITUTE(Parts[[#This Row],[folder]],"/",""))))-41)</f>
        <v>CRE/parts/_misc_fuel_tank/black_knight</v>
      </c>
    </row>
    <row r="76" spans="1:55" ht="29.5" x14ac:dyDescent="0.35">
      <c r="A76" t="s">
        <v>1678</v>
      </c>
      <c r="B76" t="s">
        <v>1824</v>
      </c>
      <c r="C76" t="s">
        <v>1825</v>
      </c>
      <c r="D76" t="s">
        <v>1826</v>
      </c>
      <c r="E76" t="s">
        <v>1812</v>
      </c>
      <c r="F76" t="s">
        <v>1575</v>
      </c>
      <c r="G76" t="s">
        <v>1827</v>
      </c>
      <c r="H76" t="s">
        <v>1828</v>
      </c>
      <c r="I76" t="s">
        <v>1829</v>
      </c>
      <c r="J76" t="s">
        <v>1115</v>
      </c>
      <c r="K76" t="s">
        <v>0</v>
      </c>
      <c r="L76" s="32"/>
      <c r="M7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@PART[black_knight_fuel_tank_s0_4]:AFTER[CRE] // Black Knight Size 0 Fuel Tank D
	{
}</v>
      </c>
      <c r="N76" s="36">
        <f>_xlfn.XLOOKUP(_xlfn.CONCAT(O76,P76),Templates!$G$1:$G$2037,Templates!$A$1:$A$2037,"Not Found",0,1)</f>
        <v>0</v>
      </c>
      <c r="O76" s="34"/>
      <c r="P76" s="34"/>
      <c r="Q76" s="35"/>
      <c r="R76" s="49"/>
      <c r="S76" s="33"/>
      <c r="T76" s="33"/>
      <c r="U76" s="33"/>
      <c r="V76" s="33"/>
      <c r="W76" s="33"/>
      <c r="X76" s="33"/>
      <c r="Y76" s="33"/>
      <c r="Z76" s="33"/>
      <c r="AA76" s="33"/>
      <c r="AB76" s="33"/>
      <c r="AC76" s="33"/>
      <c r="AD76" s="33"/>
      <c r="AE76" s="33"/>
      <c r="AF76" s="33"/>
      <c r="AG76" s="33"/>
      <c r="AH76" s="33"/>
      <c r="AI7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6" s="33"/>
      <c r="AK76" s="33"/>
      <c r="AL76" s="33"/>
      <c r="AM76" s="33"/>
      <c r="AN76" s="33"/>
      <c r="AO76" s="33"/>
      <c r="AP76" s="33"/>
      <c r="AQ76" s="33"/>
      <c r="AR76" s="33"/>
      <c r="AS76" s="33"/>
      <c r="AT76" s="33"/>
      <c r="AU76" s="33"/>
      <c r="AV7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6" s="56" t="str">
        <f>_xlfn.CONCAT(IF(Parts[[#This Row],[title]]&lt;&gt;"",_xlfn.CONCAT(CHAR(10),"@PART[",Parts[[#This Row],[name]],"]:NEEDS[!002_CommunityPartsTitles]:AFTER[",Parts[[#This Row],[mod]],"] // ",_xlfn.CONCAT(S76," (",D76,")"),CHAR(10),"{",CHAR(10),"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6" s="41" t="str">
        <f>_xlfn.CONCAT(IF(Parts[[#This Row],[title]]&lt;&gt;"",_xlfn.CONCAT("#LOC_KTT_",A76,"_",C76,"_Title = ",Parts[[#This Row],[title]],CHAR(10)),""),IF(Parts[[#This Row],[engineName]]&lt;&gt;"",_xlfn.CONCAT("#LOC_KTT_",Parts[[#This Row],[mod]],"_",Parts[[#This Row],[name]],"_EngineName = ",Parts[[#This Row],[engineName]]),""))</f>
        <v/>
      </c>
      <c r="BA76" s="39" t="e">
        <f ca="1">MIN(Parts[[#This Row],[techTier]]+1,MAX(INDIRECT(O76)))</f>
        <v>#REF!</v>
      </c>
      <c r="BB76" s="39" t="e">
        <f ca="1">MIN(Parts[[#This Row],[techTier]]+2,MAX(INDIRECT(O76)))</f>
        <v>#REF!</v>
      </c>
      <c r="BC76" s="55" t="str">
        <f>RIGHT(LEFT(Parts[[#This Row],[folder]],FIND(CHAR(1),SUBSTITUTE(Parts[[#This Row],[folder]],"/",CHAR(1),LEN(Parts[[#This Row],[folder]])-LEN(SUBSTITUTE(Parts[[#This Row],[folder]],"/",""))))-1),FIND(CHAR(1),SUBSTITUTE(Parts[[#This Row],[folder]],"/",CHAR(1),LEN(Parts[[#This Row],[folder]])-LEN(SUBSTITUTE(Parts[[#This Row],[folder]],"/",""))))-41)</f>
        <v>CRE/parts/_misc_fuel_tank/black_knight</v>
      </c>
    </row>
    <row r="77" spans="1:55" ht="29.5" x14ac:dyDescent="0.35">
      <c r="A77" t="s">
        <v>1678</v>
      </c>
      <c r="B77" t="s">
        <v>1830</v>
      </c>
      <c r="C77" t="s">
        <v>1831</v>
      </c>
      <c r="D77" t="s">
        <v>1832</v>
      </c>
      <c r="E77" t="s">
        <v>1702</v>
      </c>
      <c r="F77" t="s">
        <v>1575</v>
      </c>
      <c r="G77" t="s">
        <v>1523</v>
      </c>
      <c r="H77" t="s">
        <v>1524</v>
      </c>
      <c r="I77" t="s">
        <v>1833</v>
      </c>
      <c r="J77" t="s">
        <v>1117</v>
      </c>
      <c r="K77" t="s">
        <v>21</v>
      </c>
      <c r="L77" s="32"/>
      <c r="M7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@PART[blue_streak_fuel_tank_s1p5_1]:AFTER[CRE] // Blue Streak Size 1.5 Fuel Tank A
	{
}</v>
      </c>
      <c r="N77" s="36">
        <f>_xlfn.XLOOKUP(_xlfn.CONCAT(O77,P77),Templates!$G$1:$G$2037,Templates!$A$1:$A$2037,"Not Found",0,1)</f>
        <v>0</v>
      </c>
      <c r="O77" s="34"/>
      <c r="P77" s="34"/>
      <c r="Q77" s="35"/>
      <c r="R77" s="49"/>
      <c r="S77" s="33"/>
      <c r="T77" s="33"/>
      <c r="U77" s="33"/>
      <c r="V77" s="33"/>
      <c r="W77" s="33"/>
      <c r="X77" s="33"/>
      <c r="Y77" s="33"/>
      <c r="Z77" s="33"/>
      <c r="AA77" s="33"/>
      <c r="AB77" s="33"/>
      <c r="AC77" s="33"/>
      <c r="AD77" s="33"/>
      <c r="AE77" s="33"/>
      <c r="AF77" s="33"/>
      <c r="AG77" s="33"/>
      <c r="AH77" s="33"/>
      <c r="AI7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7" s="33"/>
      <c r="AK77" s="33"/>
      <c r="AL77" s="33"/>
      <c r="AM77" s="33"/>
      <c r="AN77" s="33"/>
      <c r="AO77" s="33"/>
      <c r="AP77" s="33"/>
      <c r="AQ77" s="33"/>
      <c r="AR77" s="33"/>
      <c r="AS77" s="33"/>
      <c r="AT77" s="33"/>
      <c r="AU77" s="33"/>
      <c r="AV7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7" s="56" t="str">
        <f>_xlfn.CONCAT(IF(Parts[[#This Row],[title]]&lt;&gt;"",_xlfn.CONCAT(CHAR(10),"@PART[",Parts[[#This Row],[name]],"]:NEEDS[!002_CommunityPartsTitles]:AFTER[",Parts[[#This Row],[mod]],"] // ",_xlfn.CONCAT(S77," (",D77,")"),CHAR(10),"{",CHAR(10),"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7" s="41" t="str">
        <f>_xlfn.CONCAT(IF(Parts[[#This Row],[title]]&lt;&gt;"",_xlfn.CONCAT("#LOC_KTT_",A77,"_",C77,"_Title = ",Parts[[#This Row],[title]],CHAR(10)),""),IF(Parts[[#This Row],[engineName]]&lt;&gt;"",_xlfn.CONCAT("#LOC_KTT_",Parts[[#This Row],[mod]],"_",Parts[[#This Row],[name]],"_EngineName = ",Parts[[#This Row],[engineName]]),""))</f>
        <v/>
      </c>
      <c r="BA77" s="39" t="e">
        <f ca="1">MIN(Parts[[#This Row],[techTier]]+1,MAX(INDIRECT(O77)))</f>
        <v>#REF!</v>
      </c>
      <c r="BB77" s="39" t="e">
        <f ca="1">MIN(Parts[[#This Row],[techTier]]+2,MAX(INDIRECT(O77)))</f>
        <v>#REF!</v>
      </c>
      <c r="BC77" s="55" t="str">
        <f>RIGHT(LEFT(Parts[[#This Row],[folder]],FIND(CHAR(1),SUBSTITUTE(Parts[[#This Row],[folder]],"/",CHAR(1),LEN(Parts[[#This Row],[folder]])-LEN(SUBSTITUTE(Parts[[#This Row],[folder]],"/",""))))-1),FIND(CHAR(1),SUBSTITUTE(Parts[[#This Row],[folder]],"/",CHAR(1),LEN(Parts[[#This Row],[folder]])-LEN(SUBSTITUTE(Parts[[#This Row],[folder]],"/",""))))-41)</f>
        <v>CRE/parts/_misc_fuel_tank/blue_streak</v>
      </c>
    </row>
    <row r="78" spans="1:55" ht="29.5" x14ac:dyDescent="0.35">
      <c r="A78" t="s">
        <v>1678</v>
      </c>
      <c r="B78" t="s">
        <v>1834</v>
      </c>
      <c r="C78" t="s">
        <v>1835</v>
      </c>
      <c r="D78" t="s">
        <v>1836</v>
      </c>
      <c r="E78" t="s">
        <v>1702</v>
      </c>
      <c r="F78" t="s">
        <v>1575</v>
      </c>
      <c r="G78" t="s">
        <v>1698</v>
      </c>
      <c r="H78" t="s">
        <v>1540</v>
      </c>
      <c r="I78" t="s">
        <v>1837</v>
      </c>
      <c r="J78" t="s">
        <v>1117</v>
      </c>
      <c r="K78" t="s">
        <v>21</v>
      </c>
      <c r="L78" s="32"/>
      <c r="M7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@PART[blue_streak_fuel_tank_s1p5_2]:AFTER[CRE] // Blue Streak Size 1.5 Fuel Tank B
	{
}</v>
      </c>
      <c r="N78" s="36">
        <f>_xlfn.XLOOKUP(_xlfn.CONCAT(O78,P78),Templates!$G$1:$G$2037,Templates!$A$1:$A$2037,"Not Found",0,1)</f>
        <v>0</v>
      </c>
      <c r="O78" s="34"/>
      <c r="P78" s="34"/>
      <c r="Q78" s="35"/>
      <c r="R78" s="49"/>
      <c r="S78" s="33"/>
      <c r="T78" s="33"/>
      <c r="U78" s="33"/>
      <c r="V78" s="33"/>
      <c r="W78" s="33"/>
      <c r="X78" s="33"/>
      <c r="Y78" s="33"/>
      <c r="Z78" s="33"/>
      <c r="AA78" s="33"/>
      <c r="AB78" s="33"/>
      <c r="AC78" s="33"/>
      <c r="AD78" s="33"/>
      <c r="AE78" s="33"/>
      <c r="AF78" s="33"/>
      <c r="AG78" s="33"/>
      <c r="AH78" s="33"/>
      <c r="AI7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8" s="33"/>
      <c r="AK78" s="33"/>
      <c r="AL78" s="33"/>
      <c r="AM78" s="33"/>
      <c r="AN78" s="33"/>
      <c r="AO78" s="33"/>
      <c r="AP78" s="33"/>
      <c r="AQ78" s="33"/>
      <c r="AR78" s="33"/>
      <c r="AS78" s="33"/>
      <c r="AT78" s="33"/>
      <c r="AU78" s="33"/>
      <c r="AV7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8" s="56" t="str">
        <f>_xlfn.CONCAT(IF(Parts[[#This Row],[title]]&lt;&gt;"",_xlfn.CONCAT(CHAR(10),"@PART[",Parts[[#This Row],[name]],"]:NEEDS[!002_CommunityPartsTitles]:AFTER[",Parts[[#This Row],[mod]],"] // ",_xlfn.CONCAT(S78," (",D78,")"),CHAR(10),"{",CHAR(10),"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8" s="41" t="str">
        <f>_xlfn.CONCAT(IF(Parts[[#This Row],[title]]&lt;&gt;"",_xlfn.CONCAT("#LOC_KTT_",A78,"_",C78,"_Title = ",Parts[[#This Row],[title]],CHAR(10)),""),IF(Parts[[#This Row],[engineName]]&lt;&gt;"",_xlfn.CONCAT("#LOC_KTT_",Parts[[#This Row],[mod]],"_",Parts[[#This Row],[name]],"_EngineName = ",Parts[[#This Row],[engineName]]),""))</f>
        <v/>
      </c>
      <c r="BA78" s="39" t="e">
        <f ca="1">MIN(Parts[[#This Row],[techTier]]+1,MAX(INDIRECT(O78)))</f>
        <v>#REF!</v>
      </c>
      <c r="BB78" s="39" t="e">
        <f ca="1">MIN(Parts[[#This Row],[techTier]]+2,MAX(INDIRECT(O78)))</f>
        <v>#REF!</v>
      </c>
      <c r="BC78" s="55" t="str">
        <f>RIGHT(LEFT(Parts[[#This Row],[folder]],FIND(CHAR(1),SUBSTITUTE(Parts[[#This Row],[folder]],"/",CHAR(1),LEN(Parts[[#This Row],[folder]])-LEN(SUBSTITUTE(Parts[[#This Row],[folder]],"/",""))))-1),FIND(CHAR(1),SUBSTITUTE(Parts[[#This Row],[folder]],"/",CHAR(1),LEN(Parts[[#This Row],[folder]])-LEN(SUBSTITUTE(Parts[[#This Row],[folder]],"/",""))))-41)</f>
        <v>CRE/parts/_misc_fuel_tank/blue_streak</v>
      </c>
    </row>
    <row r="79" spans="1:55" ht="29.5" x14ac:dyDescent="0.35">
      <c r="A79" t="s">
        <v>1678</v>
      </c>
      <c r="B79" t="s">
        <v>1838</v>
      </c>
      <c r="C79" t="s">
        <v>1839</v>
      </c>
      <c r="D79" t="s">
        <v>1840</v>
      </c>
      <c r="E79" t="s">
        <v>1702</v>
      </c>
      <c r="F79" t="s">
        <v>1575</v>
      </c>
      <c r="G79" t="s">
        <v>1779</v>
      </c>
      <c r="H79" t="s">
        <v>1540</v>
      </c>
      <c r="I79" t="s">
        <v>1841</v>
      </c>
      <c r="J79" t="s">
        <v>1117</v>
      </c>
      <c r="K79" t="s">
        <v>21</v>
      </c>
      <c r="L79" s="32"/>
      <c r="M7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@PART[blue_streak_fuel_tank_s1p5_3]:AFTER[CRE] // Blue Streak Size 1.5 Fuel Tank C
	{
}</v>
      </c>
      <c r="N79" s="36">
        <f>_xlfn.XLOOKUP(_xlfn.CONCAT(O79,P79),Templates!$G$1:$G$2037,Templates!$A$1:$A$2037,"Not Found",0,1)</f>
        <v>0</v>
      </c>
      <c r="O79" s="34"/>
      <c r="P79" s="34"/>
      <c r="Q79" s="35"/>
      <c r="R79" s="49"/>
      <c r="S79" s="33"/>
      <c r="T79" s="33"/>
      <c r="U79" s="33"/>
      <c r="V79" s="33"/>
      <c r="W79" s="33"/>
      <c r="X79" s="33"/>
      <c r="Y79" s="33"/>
      <c r="Z79" s="33"/>
      <c r="AA79" s="33"/>
      <c r="AB79" s="33"/>
      <c r="AC79" s="33"/>
      <c r="AD79" s="33"/>
      <c r="AE79" s="33"/>
      <c r="AF79" s="33"/>
      <c r="AG79" s="33"/>
      <c r="AH79" s="33"/>
      <c r="AI7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9" s="33"/>
      <c r="AK79" s="33"/>
      <c r="AL79" s="33"/>
      <c r="AM79" s="33"/>
      <c r="AN79" s="33"/>
      <c r="AO79" s="33"/>
      <c r="AP79" s="33"/>
      <c r="AQ79" s="33"/>
      <c r="AR79" s="33"/>
      <c r="AS79" s="33"/>
      <c r="AT79" s="33"/>
      <c r="AU79" s="33"/>
      <c r="AV7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9" s="56" t="str">
        <f>_xlfn.CONCAT(IF(Parts[[#This Row],[title]]&lt;&gt;"",_xlfn.CONCAT(CHAR(10),"@PART[",Parts[[#This Row],[name]],"]:NEEDS[!002_CommunityPartsTitles]:AFTER[",Parts[[#This Row],[mod]],"] // ",_xlfn.CONCAT(S79," (",D79,")"),CHAR(10),"{",CHAR(10),"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9" s="41" t="str">
        <f>_xlfn.CONCAT(IF(Parts[[#This Row],[title]]&lt;&gt;"",_xlfn.CONCAT("#LOC_KTT_",A79,"_",C79,"_Title = ",Parts[[#This Row],[title]],CHAR(10)),""),IF(Parts[[#This Row],[engineName]]&lt;&gt;"",_xlfn.CONCAT("#LOC_KTT_",Parts[[#This Row],[mod]],"_",Parts[[#This Row],[name]],"_EngineName = ",Parts[[#This Row],[engineName]]),""))</f>
        <v/>
      </c>
      <c r="BA79" s="39" t="e">
        <f ca="1">MIN(Parts[[#This Row],[techTier]]+1,MAX(INDIRECT(O79)))</f>
        <v>#REF!</v>
      </c>
      <c r="BB79" s="39" t="e">
        <f ca="1">MIN(Parts[[#This Row],[techTier]]+2,MAX(INDIRECT(O79)))</f>
        <v>#REF!</v>
      </c>
      <c r="BC79" s="55" t="str">
        <f>RIGHT(LEFT(Parts[[#This Row],[folder]],FIND(CHAR(1),SUBSTITUTE(Parts[[#This Row],[folder]],"/",CHAR(1),LEN(Parts[[#This Row],[folder]])-LEN(SUBSTITUTE(Parts[[#This Row],[folder]],"/",""))))-1),FIND(CHAR(1),SUBSTITUTE(Parts[[#This Row],[folder]],"/",CHAR(1),LEN(Parts[[#This Row],[folder]])-LEN(SUBSTITUTE(Parts[[#This Row],[folder]],"/",""))))-41)</f>
        <v>CRE/parts/_misc_fuel_tank/blue_streak</v>
      </c>
    </row>
    <row r="80" spans="1:55" ht="29.5" x14ac:dyDescent="0.35">
      <c r="A80" t="s">
        <v>1678</v>
      </c>
      <c r="B80" t="s">
        <v>1842</v>
      </c>
      <c r="C80" t="s">
        <v>1843</v>
      </c>
      <c r="D80" t="s">
        <v>1844</v>
      </c>
      <c r="E80" t="s">
        <v>1702</v>
      </c>
      <c r="F80" t="s">
        <v>1575</v>
      </c>
      <c r="G80" t="s">
        <v>1523</v>
      </c>
      <c r="H80" t="s">
        <v>1524</v>
      </c>
      <c r="I80" t="s">
        <v>1833</v>
      </c>
      <c r="J80" t="s">
        <v>1845</v>
      </c>
      <c r="K80" t="s">
        <v>21</v>
      </c>
      <c r="L80" s="32"/>
      <c r="M8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@PART[blue_streak_fuel_tank_s1p5_s1_1]:AFTER[CRE] // Blue Streak Size 1.5 to Size 1 Adapter A
	{
}</v>
      </c>
      <c r="N80" s="36">
        <f>_xlfn.XLOOKUP(_xlfn.CONCAT(O80,P80),Templates!$G$1:$G$2037,Templates!$A$1:$A$2037,"Not Found",0,1)</f>
        <v>0</v>
      </c>
      <c r="O80" s="34"/>
      <c r="P80" s="34"/>
      <c r="Q80" s="35"/>
      <c r="R80" s="49"/>
      <c r="S80" s="33"/>
      <c r="T80" s="33"/>
      <c r="U80" s="33"/>
      <c r="V80" s="33"/>
      <c r="W80" s="33"/>
      <c r="X80" s="33"/>
      <c r="Y80" s="33"/>
      <c r="Z80" s="33"/>
      <c r="AA80" s="33"/>
      <c r="AB80" s="33"/>
      <c r="AC80" s="33"/>
      <c r="AD80" s="33"/>
      <c r="AE80" s="33"/>
      <c r="AF80" s="33"/>
      <c r="AG80" s="33"/>
      <c r="AH80" s="33"/>
      <c r="AI8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80" s="33"/>
      <c r="AK80" s="33"/>
      <c r="AL80" s="33"/>
      <c r="AM80" s="33"/>
      <c r="AN80" s="33"/>
      <c r="AO80" s="33"/>
      <c r="AP80" s="33"/>
      <c r="AQ80" s="33"/>
      <c r="AR80" s="33"/>
      <c r="AS80" s="33"/>
      <c r="AT80" s="33"/>
      <c r="AU80" s="33"/>
      <c r="AV8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8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80" s="56" t="str">
        <f>_xlfn.CONCAT(IF(Parts[[#This Row],[title]]&lt;&gt;"",_xlfn.CONCAT(CHAR(10),"@PART[",Parts[[#This Row],[name]],"]:NEEDS[!002_CommunityPartsTitles]:AFTER[",Parts[[#This Row],[mod]],"] // ",_xlfn.CONCAT(S80," (",D80,")"),CHAR(10),"{",CHAR(10),"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8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80" s="41" t="str">
        <f>_xlfn.CONCAT(IF(Parts[[#This Row],[title]]&lt;&gt;"",_xlfn.CONCAT("#LOC_KTT_",A80,"_",C80,"_Title = ",Parts[[#This Row],[title]],CHAR(10)),""),IF(Parts[[#This Row],[engineName]]&lt;&gt;"",_xlfn.CONCAT("#LOC_KTT_",Parts[[#This Row],[mod]],"_",Parts[[#This Row],[name]],"_EngineName = ",Parts[[#This Row],[engineName]]),""))</f>
        <v/>
      </c>
      <c r="BA80" s="39" t="e">
        <f ca="1">MIN(Parts[[#This Row],[techTier]]+1,MAX(INDIRECT(O80)))</f>
        <v>#REF!</v>
      </c>
      <c r="BB80" s="39" t="e">
        <f ca="1">MIN(Parts[[#This Row],[techTier]]+2,MAX(INDIRECT(O80)))</f>
        <v>#REF!</v>
      </c>
      <c r="BC80" s="55" t="str">
        <f>RIGHT(LEFT(Parts[[#This Row],[folder]],FIND(CHAR(1),SUBSTITUTE(Parts[[#This Row],[folder]],"/",CHAR(1),LEN(Parts[[#This Row],[folder]])-LEN(SUBSTITUTE(Parts[[#This Row],[folder]],"/",""))))-1),FIND(CHAR(1),SUBSTITUTE(Parts[[#This Row],[folder]],"/",CHAR(1),LEN(Parts[[#This Row],[folder]])-LEN(SUBSTITUTE(Parts[[#This Row],[folder]],"/",""))))-41)</f>
        <v>CRE/parts/_misc_fuel_tank/blue_streak</v>
      </c>
    </row>
    <row r="81" spans="1:55" ht="29.5" x14ac:dyDescent="0.35">
      <c r="A81" t="s">
        <v>1678</v>
      </c>
      <c r="B81" t="s">
        <v>1846</v>
      </c>
      <c r="C81" t="s">
        <v>1847</v>
      </c>
      <c r="D81" t="s">
        <v>1848</v>
      </c>
      <c r="E81" t="s">
        <v>1702</v>
      </c>
      <c r="F81" t="s">
        <v>1575</v>
      </c>
      <c r="G81" t="s">
        <v>1698</v>
      </c>
      <c r="H81" t="s">
        <v>1540</v>
      </c>
      <c r="I81" t="s">
        <v>1837</v>
      </c>
      <c r="J81" t="s">
        <v>1845</v>
      </c>
      <c r="K81" t="s">
        <v>21</v>
      </c>
      <c r="L81" s="32"/>
      <c r="M8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@PART[blue_streak_fuel_tank_s1p5_s1_2]:AFTER[CRE] // Blue Streak Size 1.5 to Size 1 Adapter B
	{
}</v>
      </c>
      <c r="N81" s="36">
        <f>_xlfn.XLOOKUP(_xlfn.CONCAT(O81,P81),Templates!$G$1:$G$2037,Templates!$A$1:$A$2037,"Not Found",0,1)</f>
        <v>0</v>
      </c>
      <c r="O81" s="34"/>
      <c r="P81" s="34"/>
      <c r="Q81" s="35"/>
      <c r="R81" s="49"/>
      <c r="S81" s="33"/>
      <c r="T81" s="33"/>
      <c r="U81" s="33"/>
      <c r="V81" s="33"/>
      <c r="W81" s="33"/>
      <c r="X81" s="33"/>
      <c r="Y81" s="33"/>
      <c r="Z81" s="33"/>
      <c r="AA81" s="33"/>
      <c r="AB81" s="33"/>
      <c r="AC81" s="33"/>
      <c r="AD81" s="33"/>
      <c r="AE81" s="33"/>
      <c r="AF81" s="33"/>
      <c r="AG81" s="33"/>
      <c r="AH81" s="33"/>
      <c r="AI8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81" s="33"/>
      <c r="AK81" s="33"/>
      <c r="AL81" s="33"/>
      <c r="AM81" s="33"/>
      <c r="AN81" s="33"/>
      <c r="AO81" s="33"/>
      <c r="AP81" s="33"/>
      <c r="AQ81" s="33"/>
      <c r="AR81" s="33"/>
      <c r="AS81" s="33"/>
      <c r="AT81" s="33"/>
      <c r="AU81" s="33"/>
      <c r="AV8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8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81" s="56" t="str">
        <f>_xlfn.CONCAT(IF(Parts[[#This Row],[title]]&lt;&gt;"",_xlfn.CONCAT(CHAR(10),"@PART[",Parts[[#This Row],[name]],"]:NEEDS[!002_CommunityPartsTitles]:AFTER[",Parts[[#This Row],[mod]],"] // ",_xlfn.CONCAT(S81," (",D81,")"),CHAR(10),"{",CHAR(10),"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8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81" s="41" t="str">
        <f>_xlfn.CONCAT(IF(Parts[[#This Row],[title]]&lt;&gt;"",_xlfn.CONCAT("#LOC_KTT_",A81,"_",C81,"_Title = ",Parts[[#This Row],[title]],CHAR(10)),""),IF(Parts[[#This Row],[engineName]]&lt;&gt;"",_xlfn.CONCAT("#LOC_KTT_",Parts[[#This Row],[mod]],"_",Parts[[#This Row],[name]],"_EngineName = ",Parts[[#This Row],[engineName]]),""))</f>
        <v/>
      </c>
      <c r="BA81" s="39" t="e">
        <f ca="1">MIN(Parts[[#This Row],[techTier]]+1,MAX(INDIRECT(O81)))</f>
        <v>#REF!</v>
      </c>
      <c r="BB81" s="39" t="e">
        <f ca="1">MIN(Parts[[#This Row],[techTier]]+2,MAX(INDIRECT(O81)))</f>
        <v>#REF!</v>
      </c>
      <c r="BC81" s="55" t="str">
        <f>RIGHT(LEFT(Parts[[#This Row],[folder]],FIND(CHAR(1),SUBSTITUTE(Parts[[#This Row],[folder]],"/",CHAR(1),LEN(Parts[[#This Row],[folder]])-LEN(SUBSTITUTE(Parts[[#This Row],[folder]],"/",""))))-1),FIND(CHAR(1),SUBSTITUTE(Parts[[#This Row],[folder]],"/",CHAR(1),LEN(Parts[[#This Row],[folder]])-LEN(SUBSTITUTE(Parts[[#This Row],[folder]],"/",""))))-41)</f>
        <v>CRE/parts/_misc_fuel_tank/blue_streak</v>
      </c>
    </row>
    <row r="82" spans="1:55" ht="29.5" x14ac:dyDescent="0.35">
      <c r="A82" t="s">
        <v>1678</v>
      </c>
      <c r="B82" t="s">
        <v>1849</v>
      </c>
      <c r="C82" t="s">
        <v>1850</v>
      </c>
      <c r="D82" t="s">
        <v>1851</v>
      </c>
      <c r="E82" t="s">
        <v>1812</v>
      </c>
      <c r="F82" t="s">
        <v>1510</v>
      </c>
      <c r="G82" t="s">
        <v>1638</v>
      </c>
      <c r="H82" t="s">
        <v>1852</v>
      </c>
      <c r="I82" t="s">
        <v>1525</v>
      </c>
      <c r="J82" t="s">
        <v>1115</v>
      </c>
      <c r="K82" t="s">
        <v>0</v>
      </c>
      <c r="L82" s="32"/>
      <c r="M8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@PART[black_arrow_nose_cone_s0_1]:AFTER[CRE] // #LOC_cre_black_arrow_nose_cone_s0_1
	{
}</v>
      </c>
      <c r="N82" s="36">
        <f>_xlfn.XLOOKUP(_xlfn.CONCAT(O82,P82),Templates!$G$1:$G$2037,Templates!$A$1:$A$2037,"Not Found",0,1)</f>
        <v>0</v>
      </c>
      <c r="O82" s="34"/>
      <c r="P82" s="34"/>
      <c r="Q82" s="35"/>
      <c r="R82" s="49"/>
      <c r="S82" s="33"/>
      <c r="T82" s="33"/>
      <c r="U82" s="33"/>
      <c r="V82" s="33"/>
      <c r="W82" s="33"/>
      <c r="X82" s="33"/>
      <c r="Y82" s="33"/>
      <c r="Z82" s="33"/>
      <c r="AA82" s="33"/>
      <c r="AB82" s="33"/>
      <c r="AC82" s="33"/>
      <c r="AD82" s="33"/>
      <c r="AE82" s="33"/>
      <c r="AF82" s="33"/>
      <c r="AG82" s="33"/>
      <c r="AH82" s="33"/>
      <c r="AI8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82" s="33"/>
      <c r="AK82" s="33"/>
      <c r="AL82" s="33"/>
      <c r="AM82" s="33"/>
      <c r="AN82" s="33"/>
      <c r="AO82" s="33"/>
      <c r="AP82" s="33"/>
      <c r="AQ82" s="33"/>
      <c r="AR82" s="33"/>
      <c r="AS82" s="33"/>
      <c r="AT82" s="33"/>
      <c r="AU82" s="33"/>
      <c r="AV8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8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82" s="56" t="str">
        <f>_xlfn.CONCAT(IF(Parts[[#This Row],[title]]&lt;&gt;"",_xlfn.CONCAT(CHAR(10),"@PART[",Parts[[#This Row],[name]],"]:NEEDS[!002_CommunityPartsTitles]:AFTER[",Parts[[#This Row],[mod]],"] // ",_xlfn.CONCAT(S82," (",D82,")"),CHAR(10),"{",CHAR(10),"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8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82" s="41" t="str">
        <f>_xlfn.CONCAT(IF(Parts[[#This Row],[title]]&lt;&gt;"",_xlfn.CONCAT("#LOC_KTT_",A82,"_",C82,"_Title = ",Parts[[#This Row],[title]],CHAR(10)),""),IF(Parts[[#This Row],[engineName]]&lt;&gt;"",_xlfn.CONCAT("#LOC_KTT_",Parts[[#This Row],[mod]],"_",Parts[[#This Row],[name]],"_EngineName = ",Parts[[#This Row],[engineName]]),""))</f>
        <v/>
      </c>
      <c r="BA82" s="39" t="e">
        <f ca="1">MIN(Parts[[#This Row],[techTier]]+1,MAX(INDIRECT(O82)))</f>
        <v>#REF!</v>
      </c>
      <c r="BB82" s="39" t="e">
        <f ca="1">MIN(Parts[[#This Row],[techTier]]+2,MAX(INDIRECT(O82)))</f>
        <v>#REF!</v>
      </c>
      <c r="BC82" s="55" t="str">
        <f>RIGHT(LEFT(Parts[[#This Row],[folder]],FIND(CHAR(1),SUBSTITUTE(Parts[[#This Row],[folder]],"/",CHAR(1),LEN(Parts[[#This Row],[folder]])-LEN(SUBSTITUTE(Parts[[#This Row],[folder]],"/",""))))-1),FIND(CHAR(1),SUBSTITUTE(Parts[[#This Row],[folder]],"/",CHAR(1),LEN(Parts[[#This Row],[folder]])-LEN(SUBSTITUTE(Parts[[#This Row],[folder]],"/",""))))-41)</f>
        <v>CRE/parts/_misc_nose_cone/black_arrow</v>
      </c>
    </row>
    <row r="83" spans="1:55" ht="29.5" x14ac:dyDescent="0.35">
      <c r="A83" t="s">
        <v>1678</v>
      </c>
      <c r="B83" t="s">
        <v>1853</v>
      </c>
      <c r="C83" t="s">
        <v>1854</v>
      </c>
      <c r="D83" t="s">
        <v>1855</v>
      </c>
      <c r="E83" t="s">
        <v>1812</v>
      </c>
      <c r="F83" t="s">
        <v>1510</v>
      </c>
      <c r="G83" t="s">
        <v>1638</v>
      </c>
      <c r="H83" t="s">
        <v>1852</v>
      </c>
      <c r="I83" t="s">
        <v>1525</v>
      </c>
      <c r="J83" t="s">
        <v>1115</v>
      </c>
      <c r="K83" t="s">
        <v>0</v>
      </c>
      <c r="L83" s="32"/>
      <c r="M8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@PART[black_arrow_nose_cone_s0_2]:AFTER[CRE] // #LOC_cre_black_arrow_nose_cone_s0_2
	{
}</v>
      </c>
      <c r="N83" s="36">
        <f>_xlfn.XLOOKUP(_xlfn.CONCAT(O83,P83),Templates!$G$1:$G$2037,Templates!$A$1:$A$2037,"Not Found",0,1)</f>
        <v>0</v>
      </c>
      <c r="O83" s="34"/>
      <c r="P83" s="34"/>
      <c r="Q83" s="35"/>
      <c r="R83" s="49"/>
      <c r="S83" s="33"/>
      <c r="T83" s="33"/>
      <c r="U83" s="33"/>
      <c r="V83" s="33"/>
      <c r="W83" s="33"/>
      <c r="X83" s="33"/>
      <c r="Y83" s="33"/>
      <c r="Z83" s="33"/>
      <c r="AA83" s="33"/>
      <c r="AB83" s="33"/>
      <c r="AC83" s="33"/>
      <c r="AD83" s="33"/>
      <c r="AE83" s="33"/>
      <c r="AF83" s="33"/>
      <c r="AG83" s="33"/>
      <c r="AH83" s="33"/>
      <c r="AI8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83" s="33"/>
      <c r="AK83" s="33"/>
      <c r="AL83" s="33"/>
      <c r="AM83" s="33"/>
      <c r="AN83" s="33"/>
      <c r="AO83" s="33"/>
      <c r="AP83" s="33"/>
      <c r="AQ83" s="33"/>
      <c r="AR83" s="33"/>
      <c r="AS83" s="33"/>
      <c r="AT83" s="33"/>
      <c r="AU83" s="33"/>
      <c r="AV8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8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83" s="56" t="str">
        <f>_xlfn.CONCAT(IF(Parts[[#This Row],[title]]&lt;&gt;"",_xlfn.CONCAT(CHAR(10),"@PART[",Parts[[#This Row],[name]],"]:NEEDS[!002_CommunityPartsTitles]:AFTER[",Parts[[#This Row],[mod]],"] // ",_xlfn.CONCAT(S83," (",D83,")"),CHAR(10),"{",CHAR(10),"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8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83" s="41" t="str">
        <f>_xlfn.CONCAT(IF(Parts[[#This Row],[title]]&lt;&gt;"",_xlfn.CONCAT("#LOC_KTT_",A83,"_",C83,"_Title = ",Parts[[#This Row],[title]],CHAR(10)),""),IF(Parts[[#This Row],[engineName]]&lt;&gt;"",_xlfn.CONCAT("#LOC_KTT_",Parts[[#This Row],[mod]],"_",Parts[[#This Row],[name]],"_EngineName = ",Parts[[#This Row],[engineName]]),""))</f>
        <v/>
      </c>
      <c r="BA83" s="39" t="e">
        <f ca="1">MIN(Parts[[#This Row],[techTier]]+1,MAX(INDIRECT(O83)))</f>
        <v>#REF!</v>
      </c>
      <c r="BB83" s="39" t="e">
        <f ca="1">MIN(Parts[[#This Row],[techTier]]+2,MAX(INDIRECT(O83)))</f>
        <v>#REF!</v>
      </c>
      <c r="BC83" s="55" t="str">
        <f>RIGHT(LEFT(Parts[[#This Row],[folder]],FIND(CHAR(1),SUBSTITUTE(Parts[[#This Row],[folder]],"/",CHAR(1),LEN(Parts[[#This Row],[folder]])-LEN(SUBSTITUTE(Parts[[#This Row],[folder]],"/",""))))-1),FIND(CHAR(1),SUBSTITUTE(Parts[[#This Row],[folder]],"/",CHAR(1),LEN(Parts[[#This Row],[folder]])-LEN(SUBSTITUTE(Parts[[#This Row],[folder]],"/",""))))-41)</f>
        <v>CRE/parts/_misc_nose_cone/black_arrow</v>
      </c>
    </row>
    <row r="84" spans="1:55" ht="29.5" x14ac:dyDescent="0.35">
      <c r="A84" t="s">
        <v>1678</v>
      </c>
      <c r="B84" t="s">
        <v>1856</v>
      </c>
      <c r="C84" t="s">
        <v>1857</v>
      </c>
      <c r="D84" t="s">
        <v>1858</v>
      </c>
      <c r="E84" t="s">
        <v>1812</v>
      </c>
      <c r="F84" t="s">
        <v>1544</v>
      </c>
      <c r="G84" t="s">
        <v>1698</v>
      </c>
      <c r="H84" t="s">
        <v>1540</v>
      </c>
      <c r="I84" t="s">
        <v>1513</v>
      </c>
      <c r="J84" t="s">
        <v>1115</v>
      </c>
      <c r="K84" t="s">
        <v>7</v>
      </c>
      <c r="L84" s="32"/>
      <c r="M8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@PART[red_herald_probe_core_s0_1]:AFTER[CRE] // Red Herald "CNC" Probe Core
	{
}</v>
      </c>
      <c r="N84" s="36">
        <f>_xlfn.XLOOKUP(_xlfn.CONCAT(O84,P84),Templates!$G$1:$G$2037,Templates!$A$1:$A$2037,"Not Found",0,1)</f>
        <v>0</v>
      </c>
      <c r="O84" s="34"/>
      <c r="P84" s="34"/>
      <c r="Q84" s="35"/>
      <c r="R84" s="49"/>
      <c r="S84" s="33"/>
      <c r="T84" s="33"/>
      <c r="U84" s="33"/>
      <c r="V84" s="33"/>
      <c r="W84" s="33"/>
      <c r="X84" s="33"/>
      <c r="Y84" s="33"/>
      <c r="Z84" s="33"/>
      <c r="AA84" s="33"/>
      <c r="AB84" s="33"/>
      <c r="AC84" s="33"/>
      <c r="AD84" s="33"/>
      <c r="AE84" s="33"/>
      <c r="AF84" s="33"/>
      <c r="AG84" s="33"/>
      <c r="AH84" s="33"/>
      <c r="AI8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84" s="33"/>
      <c r="AK84" s="33"/>
      <c r="AL84" s="33"/>
      <c r="AM84" s="33"/>
      <c r="AN84" s="33"/>
      <c r="AO84" s="33"/>
      <c r="AP84" s="33"/>
      <c r="AQ84" s="33"/>
      <c r="AR84" s="33"/>
      <c r="AS84" s="33"/>
      <c r="AT84" s="33"/>
      <c r="AU84" s="33"/>
      <c r="AV8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8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84" s="56" t="str">
        <f>_xlfn.CONCAT(IF(Parts[[#This Row],[title]]&lt;&gt;"",_xlfn.CONCAT(CHAR(10),"@PART[",Parts[[#This Row],[name]],"]:NEEDS[!002_CommunityPartsTitles]:AFTER[",Parts[[#This Row],[mod]],"] // ",_xlfn.CONCAT(S84," (",D84,")"),CHAR(10),"{",CHAR(10),"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8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84" s="41" t="str">
        <f>_xlfn.CONCAT(IF(Parts[[#This Row],[title]]&lt;&gt;"",_xlfn.CONCAT("#LOC_KTT_",A84,"_",C84,"_Title = ",Parts[[#This Row],[title]],CHAR(10)),""),IF(Parts[[#This Row],[engineName]]&lt;&gt;"",_xlfn.CONCAT("#LOC_KTT_",Parts[[#This Row],[mod]],"_",Parts[[#This Row],[name]],"_EngineName = ",Parts[[#This Row],[engineName]]),""))</f>
        <v/>
      </c>
      <c r="BA84" s="39" t="e">
        <f ca="1">MIN(Parts[[#This Row],[techTier]]+1,MAX(INDIRECT(O84)))</f>
        <v>#REF!</v>
      </c>
      <c r="BB84" s="39" t="e">
        <f ca="1">MIN(Parts[[#This Row],[techTier]]+2,MAX(INDIRECT(O84)))</f>
        <v>#REF!</v>
      </c>
      <c r="BC84" s="55" t="str">
        <f>RIGHT(LEFT(Parts[[#This Row],[folder]],FIND(CHAR(1),SUBSTITUTE(Parts[[#This Row],[folder]],"/",CHAR(1),LEN(Parts[[#This Row],[folder]])-LEN(SUBSTITUTE(Parts[[#This Row],[folder]],"/",""))))-1),FIND(CHAR(1),SUBSTITUTE(Parts[[#This Row],[folder]],"/",CHAR(1),LEN(Parts[[#This Row],[folder]])-LEN(SUBSTITUTE(Parts[[#This Row],[folder]],"/",""))))-41)</f>
        <v>CRE/parts/_misc_probe_core/red_herald</v>
      </c>
    </row>
    <row r="85" spans="1:55" ht="29.5" x14ac:dyDescent="0.35">
      <c r="A85" t="s">
        <v>1678</v>
      </c>
      <c r="B85" t="s">
        <v>1859</v>
      </c>
      <c r="C85" t="s">
        <v>1860</v>
      </c>
      <c r="D85" t="s">
        <v>1861</v>
      </c>
      <c r="E85" t="s">
        <v>1812</v>
      </c>
      <c r="F85" t="s">
        <v>1544</v>
      </c>
      <c r="G85" t="s">
        <v>1550</v>
      </c>
      <c r="H85" t="s">
        <v>1598</v>
      </c>
      <c r="I85" t="s">
        <v>1628</v>
      </c>
      <c r="J85" t="s">
        <v>1115</v>
      </c>
      <c r="K85" t="s">
        <v>0</v>
      </c>
      <c r="L85" s="32"/>
      <c r="M8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@PART[violet_sun_probe_core_s0_1]:AFTER[CRE] // Violet Sun "ORBA" Probe Core
	{
}</v>
      </c>
      <c r="N85" s="36">
        <f>_xlfn.XLOOKUP(_xlfn.CONCAT(O85,P85),Templates!$G$1:$G$2037,Templates!$A$1:$A$2037,"Not Found",0,1)</f>
        <v>0</v>
      </c>
      <c r="O85" s="34"/>
      <c r="P85" s="34"/>
      <c r="Q85" s="35"/>
      <c r="R85" s="49"/>
      <c r="S85" s="33"/>
      <c r="T85" s="33"/>
      <c r="U85" s="33"/>
      <c r="V85" s="33"/>
      <c r="W85" s="33"/>
      <c r="X85" s="33"/>
      <c r="Y85" s="33"/>
      <c r="Z85" s="33"/>
      <c r="AA85" s="33"/>
      <c r="AB85" s="33"/>
      <c r="AC85" s="33"/>
      <c r="AD85" s="33"/>
      <c r="AE85" s="33"/>
      <c r="AF85" s="33"/>
      <c r="AG85" s="33"/>
      <c r="AH85" s="33"/>
      <c r="AI8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85" s="33"/>
      <c r="AK85" s="33"/>
      <c r="AL85" s="33"/>
      <c r="AM85" s="33"/>
      <c r="AN85" s="33"/>
      <c r="AO85" s="33"/>
      <c r="AP85" s="33"/>
      <c r="AQ85" s="33"/>
      <c r="AR85" s="33"/>
      <c r="AS85" s="33"/>
      <c r="AT85" s="33"/>
      <c r="AU85" s="33"/>
      <c r="AV8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8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85" s="56" t="str">
        <f>_xlfn.CONCAT(IF(Parts[[#This Row],[title]]&lt;&gt;"",_xlfn.CONCAT(CHAR(10),"@PART[",Parts[[#This Row],[name]],"]:NEEDS[!002_CommunityPartsTitles]:AFTER[",Parts[[#This Row],[mod]],"] // ",_xlfn.CONCAT(S85," (",D85,")"),CHAR(10),"{",CHAR(10),"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8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85" s="41" t="str">
        <f>_xlfn.CONCAT(IF(Parts[[#This Row],[title]]&lt;&gt;"",_xlfn.CONCAT("#LOC_KTT_",A85,"_",C85,"_Title = ",Parts[[#This Row],[title]],CHAR(10)),""),IF(Parts[[#This Row],[engineName]]&lt;&gt;"",_xlfn.CONCAT("#LOC_KTT_",Parts[[#This Row],[mod]],"_",Parts[[#This Row],[name]],"_EngineName = ",Parts[[#This Row],[engineName]]),""))</f>
        <v/>
      </c>
      <c r="BA85" s="39" t="e">
        <f ca="1">MIN(Parts[[#This Row],[techTier]]+1,MAX(INDIRECT(O85)))</f>
        <v>#REF!</v>
      </c>
      <c r="BB85" s="39" t="e">
        <f ca="1">MIN(Parts[[#This Row],[techTier]]+2,MAX(INDIRECT(O85)))</f>
        <v>#REF!</v>
      </c>
      <c r="BC85" s="55" t="str">
        <f>RIGHT(LEFT(Parts[[#This Row],[folder]],FIND(CHAR(1),SUBSTITUTE(Parts[[#This Row],[folder]],"/",CHAR(1),LEN(Parts[[#This Row],[folder]])-LEN(SUBSTITUTE(Parts[[#This Row],[folder]],"/",""))))-1),FIND(CHAR(1),SUBSTITUTE(Parts[[#This Row],[folder]],"/",CHAR(1),LEN(Parts[[#This Row],[folder]])-LEN(SUBSTITUTE(Parts[[#This Row],[folder]],"/",""))))-41)</f>
        <v>CRE/parts/_misc_probe_core/violet_sun</v>
      </c>
    </row>
    <row r="86" spans="1:55" ht="29.5" x14ac:dyDescent="0.35">
      <c r="A86" t="s">
        <v>1678</v>
      </c>
      <c r="B86" t="s">
        <v>1862</v>
      </c>
      <c r="C86" t="s">
        <v>1863</v>
      </c>
      <c r="D86" t="s">
        <v>1864</v>
      </c>
      <c r="E86" t="s">
        <v>1865</v>
      </c>
      <c r="F86" t="s">
        <v>1510</v>
      </c>
      <c r="G86" t="s">
        <v>1733</v>
      </c>
      <c r="H86" t="s">
        <v>1423</v>
      </c>
      <c r="I86" t="s">
        <v>1866</v>
      </c>
      <c r="J86" t="s">
        <v>1606</v>
      </c>
      <c r="K86" t="s">
        <v>0</v>
      </c>
      <c r="L86" s="32"/>
      <c r="M8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@PART[black_knight_winglet_srf_1]:AFTER[CRE] // Black Knight Mk1 Guidance Fin
	{
}</v>
      </c>
      <c r="N86" s="36">
        <f>_xlfn.XLOOKUP(_xlfn.CONCAT(O86,P86),Templates!$G$1:$G$2037,Templates!$A$1:$A$2037,"Not Found",0,1)</f>
        <v>0</v>
      </c>
      <c r="O86" s="34"/>
      <c r="P86" s="34"/>
      <c r="Q86" s="35"/>
      <c r="R86" s="49"/>
      <c r="S86" s="33"/>
      <c r="T86" s="33"/>
      <c r="U86" s="33"/>
      <c r="V86" s="33"/>
      <c r="W86" s="33"/>
      <c r="X86" s="33"/>
      <c r="Y86" s="33"/>
      <c r="Z86" s="33"/>
      <c r="AA86" s="33"/>
      <c r="AB86" s="33"/>
      <c r="AC86" s="33"/>
      <c r="AD86" s="33"/>
      <c r="AE86" s="33"/>
      <c r="AF86" s="33"/>
      <c r="AG86" s="33"/>
      <c r="AH86" s="33"/>
      <c r="AI8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86" s="33"/>
      <c r="AK86" s="33"/>
      <c r="AL86" s="33"/>
      <c r="AM86" s="33"/>
      <c r="AN86" s="33"/>
      <c r="AO86" s="33"/>
      <c r="AP86" s="33"/>
      <c r="AQ86" s="33"/>
      <c r="AR86" s="33"/>
      <c r="AS86" s="33"/>
      <c r="AT86" s="33"/>
      <c r="AU86" s="33"/>
      <c r="AV8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8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86" s="56" t="str">
        <f>_xlfn.CONCAT(IF(Parts[[#This Row],[title]]&lt;&gt;"",_xlfn.CONCAT(CHAR(10),"@PART[",Parts[[#This Row],[name]],"]:NEEDS[!002_CommunityPartsTitles]:AFTER[",Parts[[#This Row],[mod]],"] // ",_xlfn.CONCAT(S86," (",D86,")"),CHAR(10),"{",CHAR(10),"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8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86" s="41" t="str">
        <f>_xlfn.CONCAT(IF(Parts[[#This Row],[title]]&lt;&gt;"",_xlfn.CONCAT("#LOC_KTT_",A86,"_",C86,"_Title = ",Parts[[#This Row],[title]],CHAR(10)),""),IF(Parts[[#This Row],[engineName]]&lt;&gt;"",_xlfn.CONCAT("#LOC_KTT_",Parts[[#This Row],[mod]],"_",Parts[[#This Row],[name]],"_EngineName = ",Parts[[#This Row],[engineName]]),""))</f>
        <v/>
      </c>
      <c r="BA86" s="39" t="e">
        <f ca="1">MIN(Parts[[#This Row],[techTier]]+1,MAX(INDIRECT(O86)))</f>
        <v>#REF!</v>
      </c>
      <c r="BB86" s="39" t="e">
        <f ca="1">MIN(Parts[[#This Row],[techTier]]+2,MAX(INDIRECT(O86)))</f>
        <v>#REF!</v>
      </c>
      <c r="BC86" s="55" t="str">
        <f>RIGHT(LEFT(Parts[[#This Row],[folder]],FIND(CHAR(1),SUBSTITUTE(Parts[[#This Row],[folder]],"/",CHAR(1),LEN(Parts[[#This Row],[folder]])-LEN(SUBSTITUTE(Parts[[#This Row],[folder]],"/",""))))-1),FIND(CHAR(1),SUBSTITUTE(Parts[[#This Row],[folder]],"/",CHAR(1),LEN(Parts[[#This Row],[folder]])-LEN(SUBSTITUTE(Parts[[#This Row],[folder]],"/",""))))-41)</f>
        <v>CRE/parts/_misc_wing/black_knight</v>
      </c>
    </row>
    <row r="87" spans="1:55" ht="29.5" x14ac:dyDescent="0.35">
      <c r="A87" t="s">
        <v>4053</v>
      </c>
      <c r="B87" t="s">
        <v>4054</v>
      </c>
      <c r="C87" t="s">
        <v>4055</v>
      </c>
      <c r="D87" t="s">
        <v>4056</v>
      </c>
      <c r="E87" t="s">
        <v>4057</v>
      </c>
      <c r="F87" t="s">
        <v>1098</v>
      </c>
      <c r="G87" t="s">
        <v>1610</v>
      </c>
      <c r="H87" t="s">
        <v>1852</v>
      </c>
      <c r="I87" t="s">
        <v>3494</v>
      </c>
      <c r="J87" t="s">
        <v>1606</v>
      </c>
      <c r="K87" t="s">
        <v>43</v>
      </c>
      <c r="L87" s="32"/>
      <c r="M8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@PART[nesdmk1windshieldbig]:AFTER[OpenCockpit] // DTE "Barnstormer" Windshield
	{
}</v>
      </c>
      <c r="N87" s="36">
        <f>_xlfn.XLOOKUP(_xlfn.CONCAT(O87,P87),Templates!$G$1:$G$2037,Templates!$A$1:$A$2037,"Not Found",0,1)</f>
        <v>0</v>
      </c>
      <c r="O87" s="34"/>
      <c r="P87" s="34"/>
      <c r="Q87" s="35"/>
      <c r="R87" s="49"/>
      <c r="S87" s="33"/>
      <c r="T87" s="33"/>
      <c r="U87" s="33"/>
      <c r="V87" s="33"/>
      <c r="W87" s="33"/>
      <c r="X87" s="33"/>
      <c r="Y87" s="33"/>
      <c r="Z87" s="33"/>
      <c r="AA87" s="33"/>
      <c r="AB87" s="33"/>
      <c r="AC87" s="33"/>
      <c r="AD87" s="33"/>
      <c r="AE87" s="33"/>
      <c r="AF87" s="33"/>
      <c r="AG87" s="33"/>
      <c r="AH87" s="33"/>
      <c r="AI8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87" s="33"/>
      <c r="AK87" s="33"/>
      <c r="AL87" s="33"/>
      <c r="AM87" s="33"/>
      <c r="AN87" s="33"/>
      <c r="AO87" s="33"/>
      <c r="AP87" s="33"/>
      <c r="AQ87" s="33"/>
      <c r="AR87" s="33"/>
      <c r="AS87" s="33"/>
      <c r="AT87" s="33"/>
      <c r="AU87" s="33"/>
      <c r="AV8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8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87" s="56" t="str">
        <f>_xlfn.CONCAT(IF(Parts[[#This Row],[title]]&lt;&gt;"",_xlfn.CONCAT(CHAR(10),"@PART[",Parts[[#This Row],[name]],"]:NEEDS[!002_CommunityPartsTitles]:AFTER[",Parts[[#This Row],[mod]],"] // ",_xlfn.CONCAT(S87," (",D87,")"),CHAR(10),"{",CHAR(10),"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8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87" s="41" t="str">
        <f>_xlfn.CONCAT(IF(Parts[[#This Row],[title]]&lt;&gt;"",_xlfn.CONCAT("#LOC_KTT_",A87,"_",C87,"_Title = ",Parts[[#This Row],[title]],CHAR(10)),""),IF(Parts[[#This Row],[engineName]]&lt;&gt;"",_xlfn.CONCAT("#LOC_KTT_",Parts[[#This Row],[mod]],"_",Parts[[#This Row],[name]],"_EngineName = ",Parts[[#This Row],[engineName]]),""))</f>
        <v/>
      </c>
      <c r="BA87" s="39" t="e">
        <f ca="1">MIN(Parts[[#This Row],[techTier]]+1,MAX(INDIRECT(O87)))</f>
        <v>#REF!</v>
      </c>
      <c r="BB87" s="39" t="e">
        <f ca="1">MIN(Parts[[#This Row],[techTier]]+2,MAX(INDIRECT(O87)))</f>
        <v>#REF!</v>
      </c>
      <c r="BC87" s="55" t="str">
        <f>RIGHT(LEFT(Parts[[#This Row],[folder]],FIND(CHAR(1),SUBSTITUTE(Parts[[#This Row],[folder]],"/",CHAR(1),LEN(Parts[[#This Row],[folder]])-LEN(SUBSTITUTE(Parts[[#This Row],[folder]],"/",""))))-1),FIND(CHAR(1),SUBSTITUTE(Parts[[#This Row],[folder]],"/",CHAR(1),LEN(Parts[[#This Row],[folder]])-LEN(SUBSTITUTE(Parts[[#This Row],[folder]],"/",""))))-41)</f>
        <v>OpenCockpit/Parts/OC1</v>
      </c>
    </row>
    <row r="88" spans="1:55" ht="29.5" x14ac:dyDescent="0.35">
      <c r="A88" t="s">
        <v>4053</v>
      </c>
      <c r="B88" t="s">
        <v>4058</v>
      </c>
      <c r="C88" t="s">
        <v>4059</v>
      </c>
      <c r="D88" t="s">
        <v>4060</v>
      </c>
      <c r="E88" t="s">
        <v>4057</v>
      </c>
      <c r="F88" t="s">
        <v>1098</v>
      </c>
      <c r="G88" t="s">
        <v>1581</v>
      </c>
      <c r="H88" t="s">
        <v>1954</v>
      </c>
      <c r="I88" t="s">
        <v>1866</v>
      </c>
      <c r="J88" t="s">
        <v>1606</v>
      </c>
      <c r="K88" t="s">
        <v>43</v>
      </c>
      <c r="L88" s="32"/>
      <c r="M8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@PART[nesdmk1headrest]:AFTER[OpenCockpit] // DTE OC-1 Headrest
	{
}</v>
      </c>
      <c r="N88" s="36">
        <f>_xlfn.XLOOKUP(_xlfn.CONCAT(O88,P88),Templates!$G$1:$G$2037,Templates!$A$1:$A$2037,"Not Found",0,1)</f>
        <v>0</v>
      </c>
      <c r="O88" s="34"/>
      <c r="P88" s="34"/>
      <c r="Q88" s="35"/>
      <c r="R88" s="49"/>
      <c r="S88" s="33"/>
      <c r="T88" s="33"/>
      <c r="U88" s="33"/>
      <c r="V88" s="33"/>
      <c r="W88" s="33"/>
      <c r="X88" s="33"/>
      <c r="Y88" s="33"/>
      <c r="Z88" s="33"/>
      <c r="AA88" s="33"/>
      <c r="AB88" s="33"/>
      <c r="AC88" s="33"/>
      <c r="AD88" s="33"/>
      <c r="AE88" s="33"/>
      <c r="AF88" s="33"/>
      <c r="AG88" s="33"/>
      <c r="AH88" s="33"/>
      <c r="AI8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88" s="33"/>
      <c r="AK88" s="33"/>
      <c r="AL88" s="33"/>
      <c r="AM88" s="33"/>
      <c r="AN88" s="33"/>
      <c r="AO88" s="33"/>
      <c r="AP88" s="33"/>
      <c r="AQ88" s="33"/>
      <c r="AR88" s="33"/>
      <c r="AS88" s="33"/>
      <c r="AT88" s="33"/>
      <c r="AU88" s="33"/>
      <c r="AV8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8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88" s="56" t="str">
        <f>_xlfn.CONCAT(IF(Parts[[#This Row],[title]]&lt;&gt;"",_xlfn.CONCAT(CHAR(10),"@PART[",Parts[[#This Row],[name]],"]:NEEDS[!002_CommunityPartsTitles]:AFTER[",Parts[[#This Row],[mod]],"] // ",_xlfn.CONCAT(S88," (",D88,")"),CHAR(10),"{",CHAR(10),"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8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88" s="41" t="str">
        <f>_xlfn.CONCAT(IF(Parts[[#This Row],[title]]&lt;&gt;"",_xlfn.CONCAT("#LOC_KTT_",A88,"_",C88,"_Title = ",Parts[[#This Row],[title]],CHAR(10)),""),IF(Parts[[#This Row],[engineName]]&lt;&gt;"",_xlfn.CONCAT("#LOC_KTT_",Parts[[#This Row],[mod]],"_",Parts[[#This Row],[name]],"_EngineName = ",Parts[[#This Row],[engineName]]),""))</f>
        <v/>
      </c>
      <c r="BA88" s="39" t="e">
        <f ca="1">MIN(Parts[[#This Row],[techTier]]+1,MAX(INDIRECT(O88)))</f>
        <v>#REF!</v>
      </c>
      <c r="BB88" s="39" t="e">
        <f ca="1">MIN(Parts[[#This Row],[techTier]]+2,MAX(INDIRECT(O88)))</f>
        <v>#REF!</v>
      </c>
      <c r="BC88" s="55" t="str">
        <f>RIGHT(LEFT(Parts[[#This Row],[folder]],FIND(CHAR(1),SUBSTITUTE(Parts[[#This Row],[folder]],"/",CHAR(1),LEN(Parts[[#This Row],[folder]])-LEN(SUBSTITUTE(Parts[[#This Row],[folder]],"/",""))))-1),FIND(CHAR(1),SUBSTITUTE(Parts[[#This Row],[folder]],"/",CHAR(1),LEN(Parts[[#This Row],[folder]])-LEN(SUBSTITUTE(Parts[[#This Row],[folder]],"/",""))))-41)</f>
        <v>OpenCockpit/Parts/OC1</v>
      </c>
    </row>
    <row r="89" spans="1:55" ht="29.5" x14ac:dyDescent="0.35">
      <c r="A89" t="s">
        <v>4053</v>
      </c>
      <c r="B89" t="s">
        <v>4061</v>
      </c>
      <c r="C89" t="s">
        <v>4062</v>
      </c>
      <c r="D89" t="s">
        <v>4063</v>
      </c>
      <c r="E89" t="s">
        <v>4057</v>
      </c>
      <c r="F89" t="s">
        <v>1098</v>
      </c>
      <c r="G89" t="s">
        <v>1852</v>
      </c>
      <c r="H89" t="s">
        <v>556</v>
      </c>
      <c r="I89" t="s">
        <v>3349</v>
      </c>
      <c r="J89" t="s">
        <v>1606</v>
      </c>
      <c r="K89" t="s">
        <v>27</v>
      </c>
      <c r="L89" s="32"/>
      <c r="M8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@PART[nesdmk1windshieldsmall]:AFTER[OpenCockpit] // DTE "Flybuster" windshield
	{
}</v>
      </c>
      <c r="N89" s="36">
        <f>_xlfn.XLOOKUP(_xlfn.CONCAT(O89,P89),Templates!$G$1:$G$2037,Templates!$A$1:$A$2037,"Not Found",0,1)</f>
        <v>0</v>
      </c>
      <c r="O89" s="34"/>
      <c r="P89" s="34"/>
      <c r="Q89" s="35"/>
      <c r="R89" s="49"/>
      <c r="S89" s="33"/>
      <c r="T89" s="33"/>
      <c r="U89" s="33"/>
      <c r="V89" s="33"/>
      <c r="W89" s="33"/>
      <c r="X89" s="33"/>
      <c r="Y89" s="33"/>
      <c r="Z89" s="33"/>
      <c r="AA89" s="33"/>
      <c r="AB89" s="33"/>
      <c r="AC89" s="33"/>
      <c r="AD89" s="33"/>
      <c r="AE89" s="33"/>
      <c r="AF89" s="33"/>
      <c r="AG89" s="33"/>
      <c r="AH89" s="33"/>
      <c r="AI8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89" s="33"/>
      <c r="AK89" s="33"/>
      <c r="AL89" s="33"/>
      <c r="AM89" s="33"/>
      <c r="AN89" s="33"/>
      <c r="AO89" s="33"/>
      <c r="AP89" s="33"/>
      <c r="AQ89" s="33"/>
      <c r="AR89" s="33"/>
      <c r="AS89" s="33"/>
      <c r="AT89" s="33"/>
      <c r="AU89" s="33"/>
      <c r="AV8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8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89" s="56" t="str">
        <f>_xlfn.CONCAT(IF(Parts[[#This Row],[title]]&lt;&gt;"",_xlfn.CONCAT(CHAR(10),"@PART[",Parts[[#This Row],[name]],"]:NEEDS[!002_CommunityPartsTitles]:AFTER[",Parts[[#This Row],[mod]],"] // ",_xlfn.CONCAT(S89," (",D89,")"),CHAR(10),"{",CHAR(10),"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8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89" s="41" t="str">
        <f>_xlfn.CONCAT(IF(Parts[[#This Row],[title]]&lt;&gt;"",_xlfn.CONCAT("#LOC_KTT_",A89,"_",C89,"_Title = ",Parts[[#This Row],[title]],CHAR(10)),""),IF(Parts[[#This Row],[engineName]]&lt;&gt;"",_xlfn.CONCAT("#LOC_KTT_",Parts[[#This Row],[mod]],"_",Parts[[#This Row],[name]],"_EngineName = ",Parts[[#This Row],[engineName]]),""))</f>
        <v/>
      </c>
      <c r="BA89" s="39" t="e">
        <f ca="1">MIN(Parts[[#This Row],[techTier]]+1,MAX(INDIRECT(O89)))</f>
        <v>#REF!</v>
      </c>
      <c r="BB89" s="39" t="e">
        <f ca="1">MIN(Parts[[#This Row],[techTier]]+2,MAX(INDIRECT(O89)))</f>
        <v>#REF!</v>
      </c>
      <c r="BC89" s="55" t="str">
        <f>RIGHT(LEFT(Parts[[#This Row],[folder]],FIND(CHAR(1),SUBSTITUTE(Parts[[#This Row],[folder]],"/",CHAR(1),LEN(Parts[[#This Row],[folder]])-LEN(SUBSTITUTE(Parts[[#This Row],[folder]],"/",""))))-1),FIND(CHAR(1),SUBSTITUTE(Parts[[#This Row],[folder]],"/",CHAR(1),LEN(Parts[[#This Row],[folder]])-LEN(SUBSTITUTE(Parts[[#This Row],[folder]],"/",""))))-41)</f>
        <v>OpenCockpit/Parts/OC1</v>
      </c>
    </row>
    <row r="90" spans="1:55" ht="29.5" x14ac:dyDescent="0.35">
      <c r="A90" t="s">
        <v>4053</v>
      </c>
      <c r="B90" t="s">
        <v>4064</v>
      </c>
      <c r="C90" t="s">
        <v>4065</v>
      </c>
      <c r="D90" t="s">
        <v>4066</v>
      </c>
      <c r="E90" t="s">
        <v>4057</v>
      </c>
      <c r="F90" t="s">
        <v>1544</v>
      </c>
      <c r="G90" t="s">
        <v>1550</v>
      </c>
      <c r="H90" t="s">
        <v>4067</v>
      </c>
      <c r="I90" t="s">
        <v>1557</v>
      </c>
      <c r="J90" t="s">
        <v>1116</v>
      </c>
      <c r="K90" t="s">
        <v>27</v>
      </c>
      <c r="L90" s="32"/>
      <c r="M9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@PART[nesdmk1opencockpit]:AFTER[OpenCockpit] // DTE OC-1 "Barnstormer" Mk1 Open Cockpit
	{
}</v>
      </c>
      <c r="N90" s="36">
        <f>_xlfn.XLOOKUP(_xlfn.CONCAT(O90,P90),Templates!$G$1:$G$2037,Templates!$A$1:$A$2037,"Not Found",0,1)</f>
        <v>0</v>
      </c>
      <c r="O90" s="34"/>
      <c r="P90" s="34"/>
      <c r="Q90" s="35"/>
      <c r="R90" s="49"/>
      <c r="S90" s="33"/>
      <c r="T90" s="33"/>
      <c r="U90" s="33"/>
      <c r="V90" s="33"/>
      <c r="W90" s="33"/>
      <c r="X90" s="33"/>
      <c r="Y90" s="33"/>
      <c r="Z90" s="33"/>
      <c r="AA90" s="33"/>
      <c r="AB90" s="33"/>
      <c r="AC90" s="33"/>
      <c r="AD90" s="33"/>
      <c r="AE90" s="33"/>
      <c r="AF90" s="33"/>
      <c r="AG90" s="33"/>
      <c r="AH90" s="33"/>
      <c r="AI9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90" s="33"/>
      <c r="AK90" s="33"/>
      <c r="AL90" s="33"/>
      <c r="AM90" s="33"/>
      <c r="AN90" s="33"/>
      <c r="AO90" s="33"/>
      <c r="AP90" s="33"/>
      <c r="AQ90" s="33"/>
      <c r="AR90" s="33"/>
      <c r="AS90" s="33"/>
      <c r="AT90" s="33"/>
      <c r="AU90" s="33"/>
      <c r="AV9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9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90" s="56" t="str">
        <f>_xlfn.CONCAT(IF(Parts[[#This Row],[title]]&lt;&gt;"",_xlfn.CONCAT(CHAR(10),"@PART[",Parts[[#This Row],[name]],"]:NEEDS[!002_CommunityPartsTitles]:AFTER[",Parts[[#This Row],[mod]],"] // ",_xlfn.CONCAT(S90," (",D90,")"),CHAR(10),"{",CHAR(10),"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9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90" s="41" t="str">
        <f>_xlfn.CONCAT(IF(Parts[[#This Row],[title]]&lt;&gt;"",_xlfn.CONCAT("#LOC_KTT_",A90,"_",C90,"_Title = ",Parts[[#This Row],[title]],CHAR(10)),""),IF(Parts[[#This Row],[engineName]]&lt;&gt;"",_xlfn.CONCAT("#LOC_KTT_",Parts[[#This Row],[mod]],"_",Parts[[#This Row],[name]],"_EngineName = ",Parts[[#This Row],[engineName]]),""))</f>
        <v/>
      </c>
      <c r="BA90" s="39" t="e">
        <f ca="1">MIN(Parts[[#This Row],[techTier]]+1,MAX(INDIRECT(O90)))</f>
        <v>#REF!</v>
      </c>
      <c r="BB90" s="39" t="e">
        <f ca="1">MIN(Parts[[#This Row],[techTier]]+2,MAX(INDIRECT(O90)))</f>
        <v>#REF!</v>
      </c>
      <c r="BC90" s="55" t="str">
        <f>RIGHT(LEFT(Parts[[#This Row],[folder]],FIND(CHAR(1),SUBSTITUTE(Parts[[#This Row],[folder]],"/",CHAR(1),LEN(Parts[[#This Row],[folder]])-LEN(SUBSTITUTE(Parts[[#This Row],[folder]],"/",""))))-1),FIND(CHAR(1),SUBSTITUTE(Parts[[#This Row],[folder]],"/",CHAR(1),LEN(Parts[[#This Row],[folder]])-LEN(SUBSTITUTE(Parts[[#This Row],[folder]],"/",""))))-41)</f>
        <v>OpenCockpit/Parts/OC1</v>
      </c>
    </row>
    <row r="91" spans="1:55" ht="29.5" x14ac:dyDescent="0.35">
      <c r="A91" t="s">
        <v>4053</v>
      </c>
      <c r="B91" t="s">
        <v>4068</v>
      </c>
      <c r="C91" t="s">
        <v>4069</v>
      </c>
      <c r="D91" t="s">
        <v>4070</v>
      </c>
      <c r="E91" t="s">
        <v>4057</v>
      </c>
      <c r="F91" t="s">
        <v>1544</v>
      </c>
      <c r="G91" t="s">
        <v>4071</v>
      </c>
      <c r="H91" t="s">
        <v>3885</v>
      </c>
      <c r="I91" t="s">
        <v>1805</v>
      </c>
      <c r="J91" t="s">
        <v>1116</v>
      </c>
      <c r="K91" t="s">
        <v>141</v>
      </c>
      <c r="L91" s="32"/>
      <c r="M9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@PART[nesdmk1drone1]:AFTER[OpenCockpit] // DTE Mk1 Multirole drone core
	{
}</v>
      </c>
      <c r="N91" s="36">
        <f>_xlfn.XLOOKUP(_xlfn.CONCAT(O91,P91),Templates!$G$1:$G$2037,Templates!$A$1:$A$2037,"Not Found",0,1)</f>
        <v>0</v>
      </c>
      <c r="O91" s="34"/>
      <c r="P91" s="34"/>
      <c r="Q91" s="35"/>
      <c r="R91" s="49"/>
      <c r="S91" s="33"/>
      <c r="T91" s="33"/>
      <c r="U91" s="33"/>
      <c r="V91" s="33"/>
      <c r="W91" s="33"/>
      <c r="X91" s="33"/>
      <c r="Y91" s="33"/>
      <c r="Z91" s="33"/>
      <c r="AA91" s="33"/>
      <c r="AB91" s="33"/>
      <c r="AC91" s="33"/>
      <c r="AD91" s="33"/>
      <c r="AE91" s="33"/>
      <c r="AF91" s="33"/>
      <c r="AG91" s="33"/>
      <c r="AH91" s="33"/>
      <c r="AI9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91" s="33"/>
      <c r="AK91" s="33"/>
      <c r="AL91" s="33"/>
      <c r="AM91" s="33"/>
      <c r="AN91" s="33"/>
      <c r="AO91" s="33"/>
      <c r="AP91" s="33"/>
      <c r="AQ91" s="33"/>
      <c r="AR91" s="33"/>
      <c r="AS91" s="33"/>
      <c r="AT91" s="33"/>
      <c r="AU91" s="33"/>
      <c r="AV9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9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91" s="56" t="str">
        <f>_xlfn.CONCAT(IF(Parts[[#This Row],[title]]&lt;&gt;"",_xlfn.CONCAT(CHAR(10),"@PART[",Parts[[#This Row],[name]],"]:NEEDS[!002_CommunityPartsTitles]:AFTER[",Parts[[#This Row],[mod]],"] // ",_xlfn.CONCAT(S91," (",D91,")"),CHAR(10),"{",CHAR(10),"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9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91" s="41" t="str">
        <f>_xlfn.CONCAT(IF(Parts[[#This Row],[title]]&lt;&gt;"",_xlfn.CONCAT("#LOC_KTT_",A91,"_",C91,"_Title = ",Parts[[#This Row],[title]],CHAR(10)),""),IF(Parts[[#This Row],[engineName]]&lt;&gt;"",_xlfn.CONCAT("#LOC_KTT_",Parts[[#This Row],[mod]],"_",Parts[[#This Row],[name]],"_EngineName = ",Parts[[#This Row],[engineName]]),""))</f>
        <v/>
      </c>
      <c r="BA91" s="39" t="e">
        <f ca="1">MIN(Parts[[#This Row],[techTier]]+1,MAX(INDIRECT(O91)))</f>
        <v>#REF!</v>
      </c>
      <c r="BB91" s="39" t="e">
        <f ca="1">MIN(Parts[[#This Row],[techTier]]+2,MAX(INDIRECT(O91)))</f>
        <v>#REF!</v>
      </c>
      <c r="BC91" s="55" t="str">
        <f>RIGHT(LEFT(Parts[[#This Row],[folder]],FIND(CHAR(1),SUBSTITUTE(Parts[[#This Row],[folder]],"/",CHAR(1),LEN(Parts[[#This Row],[folder]])-LEN(SUBSTITUTE(Parts[[#This Row],[folder]],"/",""))))-1),FIND(CHAR(1),SUBSTITUTE(Parts[[#This Row],[folder]],"/",CHAR(1),LEN(Parts[[#This Row],[folder]])-LEN(SUBSTITUTE(Parts[[#This Row],[folder]],"/",""))))-41)</f>
        <v>OpenCockpit/Parts/OC2</v>
      </c>
    </row>
    <row r="92" spans="1:55" ht="29.5" x14ac:dyDescent="0.35">
      <c r="A92" t="s">
        <v>4053</v>
      </c>
      <c r="B92" t="s">
        <v>4072</v>
      </c>
      <c r="C92" t="s">
        <v>4073</v>
      </c>
      <c r="D92" t="s">
        <v>4074</v>
      </c>
      <c r="E92" t="s">
        <v>4057</v>
      </c>
      <c r="F92" t="s">
        <v>1602</v>
      </c>
      <c r="G92" t="s">
        <v>2095</v>
      </c>
      <c r="H92" t="s">
        <v>4075</v>
      </c>
      <c r="I92" t="s">
        <v>1568</v>
      </c>
      <c r="J92" t="s">
        <v>1116</v>
      </c>
      <c r="K92" t="s">
        <v>55</v>
      </c>
      <c r="L92" s="32"/>
      <c r="M9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@PART[nesdmk1support1]:AFTER[OpenCockpit] // DTE Mk1 Support Module
	{
}</v>
      </c>
      <c r="N92" s="36">
        <f>_xlfn.XLOOKUP(_xlfn.CONCAT(O92,P92),Templates!$G$1:$G$2037,Templates!$A$1:$A$2037,"Not Found",0,1)</f>
        <v>0</v>
      </c>
      <c r="O92" s="34"/>
      <c r="P92" s="34"/>
      <c r="Q92" s="35"/>
      <c r="R92" s="49"/>
      <c r="S92" s="33"/>
      <c r="T92" s="33"/>
      <c r="U92" s="33"/>
      <c r="V92" s="33"/>
      <c r="W92" s="33"/>
      <c r="X92" s="33"/>
      <c r="Y92" s="33"/>
      <c r="Z92" s="33"/>
      <c r="AA92" s="33"/>
      <c r="AB92" s="33"/>
      <c r="AC92" s="33"/>
      <c r="AD92" s="33"/>
      <c r="AE92" s="33"/>
      <c r="AF92" s="33"/>
      <c r="AG92" s="33"/>
      <c r="AH92" s="33"/>
      <c r="AI9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92" s="33"/>
      <c r="AK92" s="33"/>
      <c r="AL92" s="33"/>
      <c r="AM92" s="33"/>
      <c r="AN92" s="33"/>
      <c r="AO92" s="33"/>
      <c r="AP92" s="33"/>
      <c r="AQ92" s="33"/>
      <c r="AR92" s="33"/>
      <c r="AS92" s="33"/>
      <c r="AT92" s="33"/>
      <c r="AU92" s="33"/>
      <c r="AV9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9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92" s="56" t="str">
        <f>_xlfn.CONCAT(IF(Parts[[#This Row],[title]]&lt;&gt;"",_xlfn.CONCAT(CHAR(10),"@PART[",Parts[[#This Row],[name]],"]:NEEDS[!002_CommunityPartsTitles]:AFTER[",Parts[[#This Row],[mod]],"] // ",_xlfn.CONCAT(S92," (",D92,")"),CHAR(10),"{",CHAR(10),"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9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92" s="41" t="str">
        <f>_xlfn.CONCAT(IF(Parts[[#This Row],[title]]&lt;&gt;"",_xlfn.CONCAT("#LOC_KTT_",A92,"_",C92,"_Title = ",Parts[[#This Row],[title]],CHAR(10)),""),IF(Parts[[#This Row],[engineName]]&lt;&gt;"",_xlfn.CONCAT("#LOC_KTT_",Parts[[#This Row],[mod]],"_",Parts[[#This Row],[name]],"_EngineName = ",Parts[[#This Row],[engineName]]),""))</f>
        <v/>
      </c>
      <c r="BA92" s="39" t="e">
        <f ca="1">MIN(Parts[[#This Row],[techTier]]+1,MAX(INDIRECT(O92)))</f>
        <v>#REF!</v>
      </c>
      <c r="BB92" s="39" t="e">
        <f ca="1">MIN(Parts[[#This Row],[techTier]]+2,MAX(INDIRECT(O92)))</f>
        <v>#REF!</v>
      </c>
      <c r="BC92" s="55" t="str">
        <f>RIGHT(LEFT(Parts[[#This Row],[folder]],FIND(CHAR(1),SUBSTITUTE(Parts[[#This Row],[folder]],"/",CHAR(1),LEN(Parts[[#This Row],[folder]])-LEN(SUBSTITUTE(Parts[[#This Row],[folder]],"/",""))))-1),FIND(CHAR(1),SUBSTITUTE(Parts[[#This Row],[folder]],"/",CHAR(1),LEN(Parts[[#This Row],[folder]])-LEN(SUBSTITUTE(Parts[[#This Row],[folder]],"/",""))))-41)</f>
        <v>OpenCockpit/Parts/OC2</v>
      </c>
    </row>
    <row r="93" spans="1:55" ht="29.5" x14ac:dyDescent="0.35">
      <c r="A93" t="s">
        <v>4053</v>
      </c>
      <c r="B93" t="s">
        <v>4076</v>
      </c>
      <c r="C93" t="s">
        <v>4077</v>
      </c>
      <c r="D93" t="s">
        <v>4078</v>
      </c>
      <c r="E93" t="s">
        <v>4057</v>
      </c>
      <c r="F93" t="s">
        <v>1544</v>
      </c>
      <c r="G93" t="s">
        <v>2405</v>
      </c>
      <c r="H93" t="s">
        <v>4079</v>
      </c>
      <c r="I93" t="s">
        <v>4080</v>
      </c>
      <c r="J93" t="s">
        <v>1116</v>
      </c>
      <c r="K93" t="s">
        <v>27</v>
      </c>
      <c r="L93" s="32"/>
      <c r="M9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@PART[nesdmk1ocgs]:AFTER[OpenCockpit] // DTE OC-1 Rear Gunner Seat
	{
}</v>
      </c>
      <c r="N93" s="36">
        <f>_xlfn.XLOOKUP(_xlfn.CONCAT(O93,P93),Templates!$G$1:$G$2037,Templates!$A$1:$A$2037,"Not Found",0,1)</f>
        <v>0</v>
      </c>
      <c r="O93" s="34"/>
      <c r="P93" s="34"/>
      <c r="Q93" s="35"/>
      <c r="R93" s="49"/>
      <c r="S93" s="33"/>
      <c r="T93" s="33"/>
      <c r="U93" s="33"/>
      <c r="V93" s="33"/>
      <c r="W93" s="33"/>
      <c r="X93" s="33"/>
      <c r="Y93" s="33"/>
      <c r="Z93" s="33"/>
      <c r="AA93" s="33"/>
      <c r="AB93" s="33"/>
      <c r="AC93" s="33"/>
      <c r="AD93" s="33"/>
      <c r="AE93" s="33"/>
      <c r="AF93" s="33"/>
      <c r="AG93" s="33"/>
      <c r="AH93" s="33"/>
      <c r="AI9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93" s="33"/>
      <c r="AK93" s="33"/>
      <c r="AL93" s="33"/>
      <c r="AM93" s="33"/>
      <c r="AN93" s="33"/>
      <c r="AO93" s="33"/>
      <c r="AP93" s="33"/>
      <c r="AQ93" s="33"/>
      <c r="AR93" s="33"/>
      <c r="AS93" s="33"/>
      <c r="AT93" s="33"/>
      <c r="AU93" s="33"/>
      <c r="AV9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9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93" s="56" t="str">
        <f>_xlfn.CONCAT(IF(Parts[[#This Row],[title]]&lt;&gt;"",_xlfn.CONCAT(CHAR(10),"@PART[",Parts[[#This Row],[name]],"]:NEEDS[!002_CommunityPartsTitles]:AFTER[",Parts[[#This Row],[mod]],"] // ",_xlfn.CONCAT(S93," (",D93,")"),CHAR(10),"{",CHAR(10),"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9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93" s="41" t="str">
        <f>_xlfn.CONCAT(IF(Parts[[#This Row],[title]]&lt;&gt;"",_xlfn.CONCAT("#LOC_KTT_",A93,"_",C93,"_Title = ",Parts[[#This Row],[title]],CHAR(10)),""),IF(Parts[[#This Row],[engineName]]&lt;&gt;"",_xlfn.CONCAT("#LOC_KTT_",Parts[[#This Row],[mod]],"_",Parts[[#This Row],[name]],"_EngineName = ",Parts[[#This Row],[engineName]]),""))</f>
        <v/>
      </c>
      <c r="BA93" s="39" t="e">
        <f ca="1">MIN(Parts[[#This Row],[techTier]]+1,MAX(INDIRECT(O93)))</f>
        <v>#REF!</v>
      </c>
      <c r="BB93" s="39" t="e">
        <f ca="1">MIN(Parts[[#This Row],[techTier]]+2,MAX(INDIRECT(O93)))</f>
        <v>#REF!</v>
      </c>
      <c r="BC93" s="55" t="str">
        <f>RIGHT(LEFT(Parts[[#This Row],[folder]],FIND(CHAR(1),SUBSTITUTE(Parts[[#This Row],[folder]],"/",CHAR(1),LEN(Parts[[#This Row],[folder]])-LEN(SUBSTITUTE(Parts[[#This Row],[folder]],"/",""))))-1),FIND(CHAR(1),SUBSTITUTE(Parts[[#This Row],[folder]],"/",CHAR(1),LEN(Parts[[#This Row],[folder]])-LEN(SUBSTITUTE(Parts[[#This Row],[folder]],"/",""))))-41)</f>
        <v>OpenCockpit/Parts/OC3</v>
      </c>
    </row>
    <row r="94" spans="1:55" ht="29.5" x14ac:dyDescent="0.35">
      <c r="A94" t="s">
        <v>4053</v>
      </c>
      <c r="B94" t="s">
        <v>4081</v>
      </c>
      <c r="C94" t="s">
        <v>4082</v>
      </c>
      <c r="D94" t="s">
        <v>4083</v>
      </c>
      <c r="E94" t="s">
        <v>4057</v>
      </c>
      <c r="F94" t="s">
        <v>1928</v>
      </c>
      <c r="G94" t="s">
        <v>2455</v>
      </c>
      <c r="H94" t="s">
        <v>1581</v>
      </c>
      <c r="I94" t="s">
        <v>3487</v>
      </c>
      <c r="J94" t="s">
        <v>1606</v>
      </c>
      <c r="K94" t="s">
        <v>7</v>
      </c>
      <c r="L94" s="32"/>
      <c r="M9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@PART[nesdOCant1]:AFTER[OpenCockpit] // DTE W-1 wire antenna
	{
}</v>
      </c>
      <c r="N94" s="36">
        <f>_xlfn.XLOOKUP(_xlfn.CONCAT(O94,P94),Templates!$G$1:$G$2037,Templates!$A$1:$A$2037,"Not Found",0,1)</f>
        <v>0</v>
      </c>
      <c r="O94" s="34"/>
      <c r="P94" s="34"/>
      <c r="Q94" s="35"/>
      <c r="R94" s="49"/>
      <c r="S94" s="33"/>
      <c r="T94" s="33"/>
      <c r="U94" s="33"/>
      <c r="V94" s="33"/>
      <c r="W94" s="33"/>
      <c r="X94" s="33"/>
      <c r="Y94" s="33"/>
      <c r="Z94" s="33"/>
      <c r="AA94" s="33"/>
      <c r="AB94" s="33"/>
      <c r="AC94" s="33"/>
      <c r="AD94" s="33"/>
      <c r="AE94" s="33"/>
      <c r="AF94" s="33"/>
      <c r="AG94" s="33"/>
      <c r="AH94" s="33"/>
      <c r="AI9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94" s="33"/>
      <c r="AK94" s="33"/>
      <c r="AL94" s="33"/>
      <c r="AM94" s="33"/>
      <c r="AN94" s="33"/>
      <c r="AO94" s="33"/>
      <c r="AP94" s="33"/>
      <c r="AQ94" s="33"/>
      <c r="AR94" s="33"/>
      <c r="AS94" s="33"/>
      <c r="AT94" s="33"/>
      <c r="AU94" s="33"/>
      <c r="AV9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9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94" s="56" t="str">
        <f>_xlfn.CONCAT(IF(Parts[[#This Row],[title]]&lt;&gt;"",_xlfn.CONCAT(CHAR(10),"@PART[",Parts[[#This Row],[name]],"]:NEEDS[!002_CommunityPartsTitles]:AFTER[",Parts[[#This Row],[mod]],"] // ",_xlfn.CONCAT(S94," (",D94,")"),CHAR(10),"{",CHAR(10),"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9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94" s="41" t="str">
        <f>_xlfn.CONCAT(IF(Parts[[#This Row],[title]]&lt;&gt;"",_xlfn.CONCAT("#LOC_KTT_",A94,"_",C94,"_Title = ",Parts[[#This Row],[title]],CHAR(10)),""),IF(Parts[[#This Row],[engineName]]&lt;&gt;"",_xlfn.CONCAT("#LOC_KTT_",Parts[[#This Row],[mod]],"_",Parts[[#This Row],[name]],"_EngineName = ",Parts[[#This Row],[engineName]]),""))</f>
        <v/>
      </c>
      <c r="BA94" s="39" t="e">
        <f ca="1">MIN(Parts[[#This Row],[techTier]]+1,MAX(INDIRECT(O94)))</f>
        <v>#REF!</v>
      </c>
      <c r="BB94" s="39" t="e">
        <f ca="1">MIN(Parts[[#This Row],[techTier]]+2,MAX(INDIRECT(O94)))</f>
        <v>#REF!</v>
      </c>
      <c r="BC94" s="55" t="str">
        <f>RIGHT(LEFT(Parts[[#This Row],[folder]],FIND(CHAR(1),SUBSTITUTE(Parts[[#This Row],[folder]],"/",CHAR(1),LEN(Parts[[#This Row],[folder]])-LEN(SUBSTITUTE(Parts[[#This Row],[folder]],"/",""))))-1),FIND(CHAR(1),SUBSTITUTE(Parts[[#This Row],[folder]],"/",CHAR(1),LEN(Parts[[#This Row],[folder]])-LEN(SUBSTITUTE(Parts[[#This Row],[folder]],"/",""))))-41)</f>
        <v>OpenCockpit/Parts/OC4</v>
      </c>
    </row>
    <row r="95" spans="1:55" ht="29.5" x14ac:dyDescent="0.35">
      <c r="A95" t="s">
        <v>4053</v>
      </c>
      <c r="B95" t="s">
        <v>4084</v>
      </c>
      <c r="C95" t="s">
        <v>4085</v>
      </c>
      <c r="D95" t="s">
        <v>4086</v>
      </c>
      <c r="E95" t="s">
        <v>4057</v>
      </c>
      <c r="F95" t="s">
        <v>1755</v>
      </c>
      <c r="G95" t="s">
        <v>2455</v>
      </c>
      <c r="H95" t="s">
        <v>2764</v>
      </c>
      <c r="I95" t="s">
        <v>1628</v>
      </c>
      <c r="J95" t="s">
        <v>1606</v>
      </c>
      <c r="K95" t="s">
        <v>25</v>
      </c>
      <c r="L95" s="32"/>
      <c r="M9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@PART[nesdOCstruts]:AFTER[OpenCockpit] // EAS-2 Biplane Strut
	{
}</v>
      </c>
      <c r="N95" s="36">
        <f>_xlfn.XLOOKUP(_xlfn.CONCAT(O95,P95),Templates!$G$1:$G$2037,Templates!$A$1:$A$2037,"Not Found",0,1)</f>
        <v>0</v>
      </c>
      <c r="O95" s="34"/>
      <c r="P95" s="34"/>
      <c r="Q95" s="35"/>
      <c r="R95" s="49"/>
      <c r="S95" s="33"/>
      <c r="T95" s="33"/>
      <c r="U95" s="33"/>
      <c r="V95" s="33"/>
      <c r="W95" s="33"/>
      <c r="X95" s="33"/>
      <c r="Y95" s="33"/>
      <c r="Z95" s="33"/>
      <c r="AA95" s="33"/>
      <c r="AB95" s="33"/>
      <c r="AC95" s="33"/>
      <c r="AD95" s="33"/>
      <c r="AE95" s="33"/>
      <c r="AF95" s="33"/>
      <c r="AG95" s="33"/>
      <c r="AH95" s="33"/>
      <c r="AI9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95" s="33"/>
      <c r="AK95" s="33"/>
      <c r="AL95" s="33"/>
      <c r="AM95" s="33"/>
      <c r="AN95" s="33"/>
      <c r="AO95" s="33"/>
      <c r="AP95" s="33"/>
      <c r="AQ95" s="33"/>
      <c r="AR95" s="33"/>
      <c r="AS95" s="33"/>
      <c r="AT95" s="33"/>
      <c r="AU95" s="33"/>
      <c r="AV9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9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95" s="56" t="str">
        <f>_xlfn.CONCAT(IF(Parts[[#This Row],[title]]&lt;&gt;"",_xlfn.CONCAT(CHAR(10),"@PART[",Parts[[#This Row],[name]],"]:NEEDS[!002_CommunityPartsTitles]:AFTER[",Parts[[#This Row],[mod]],"] // ",_xlfn.CONCAT(S95," (",D95,")"),CHAR(10),"{",CHAR(10),"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9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95" s="41" t="str">
        <f>_xlfn.CONCAT(IF(Parts[[#This Row],[title]]&lt;&gt;"",_xlfn.CONCAT("#LOC_KTT_",A95,"_",C95,"_Title = ",Parts[[#This Row],[title]],CHAR(10)),""),IF(Parts[[#This Row],[engineName]]&lt;&gt;"",_xlfn.CONCAT("#LOC_KTT_",Parts[[#This Row],[mod]],"_",Parts[[#This Row],[name]],"_EngineName = ",Parts[[#This Row],[engineName]]),""))</f>
        <v/>
      </c>
      <c r="BA95" s="39" t="e">
        <f ca="1">MIN(Parts[[#This Row],[techTier]]+1,MAX(INDIRECT(O95)))</f>
        <v>#REF!</v>
      </c>
      <c r="BB95" s="39" t="e">
        <f ca="1">MIN(Parts[[#This Row],[techTier]]+2,MAX(INDIRECT(O95)))</f>
        <v>#REF!</v>
      </c>
      <c r="BC95" s="55" t="str">
        <f>RIGHT(LEFT(Parts[[#This Row],[folder]],FIND(CHAR(1),SUBSTITUTE(Parts[[#This Row],[folder]],"/",CHAR(1),LEN(Parts[[#This Row],[folder]])-LEN(SUBSTITUTE(Parts[[#This Row],[folder]],"/",""))))-1),FIND(CHAR(1),SUBSTITUTE(Parts[[#This Row],[folder]],"/",CHAR(1),LEN(Parts[[#This Row],[folder]])-LEN(SUBSTITUTE(Parts[[#This Row],[folder]],"/",""))))-41)</f>
        <v>OpenCockpit/Parts/OC4</v>
      </c>
    </row>
    <row r="96" spans="1:55" ht="29.5" x14ac:dyDescent="0.35">
      <c r="A96" t="s">
        <v>4053</v>
      </c>
      <c r="B96" t="s">
        <v>4087</v>
      </c>
      <c r="C96" t="s">
        <v>4088</v>
      </c>
      <c r="D96" t="s">
        <v>4089</v>
      </c>
      <c r="E96" t="s">
        <v>4057</v>
      </c>
      <c r="F96" t="s">
        <v>1755</v>
      </c>
      <c r="G96" t="s">
        <v>2455</v>
      </c>
      <c r="H96" t="s">
        <v>4090</v>
      </c>
      <c r="I96" t="s">
        <v>1624</v>
      </c>
      <c r="J96" t="s">
        <v>1606</v>
      </c>
      <c r="K96" t="s">
        <v>0</v>
      </c>
      <c r="L96" s="32"/>
      <c r="M9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@PART[nesdOCwire]:AFTER[OpenCockpit] // EAS-0 Biplane Wire
	{
}</v>
      </c>
      <c r="N96" s="36">
        <f>_xlfn.XLOOKUP(_xlfn.CONCAT(O96,P96),Templates!$G$1:$G$2037,Templates!$A$1:$A$2037,"Not Found",0,1)</f>
        <v>0</v>
      </c>
      <c r="O96" s="34"/>
      <c r="P96" s="34"/>
      <c r="Q96" s="35"/>
      <c r="R96" s="49"/>
      <c r="S96" s="33"/>
      <c r="T96" s="33"/>
      <c r="U96" s="33"/>
      <c r="V96" s="33"/>
      <c r="W96" s="33"/>
      <c r="X96" s="33"/>
      <c r="Y96" s="33"/>
      <c r="Z96" s="33"/>
      <c r="AA96" s="33"/>
      <c r="AB96" s="33"/>
      <c r="AC96" s="33"/>
      <c r="AD96" s="33"/>
      <c r="AE96" s="33"/>
      <c r="AF96" s="33"/>
      <c r="AG96" s="33"/>
      <c r="AH96" s="33"/>
      <c r="AI9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96" s="33"/>
      <c r="AK96" s="33"/>
      <c r="AL96" s="33"/>
      <c r="AM96" s="33"/>
      <c r="AN96" s="33"/>
      <c r="AO96" s="33"/>
      <c r="AP96" s="33"/>
      <c r="AQ96" s="33"/>
      <c r="AR96" s="33"/>
      <c r="AS96" s="33"/>
      <c r="AT96" s="33"/>
      <c r="AU96" s="33"/>
      <c r="AV9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9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96" s="56" t="str">
        <f>_xlfn.CONCAT(IF(Parts[[#This Row],[title]]&lt;&gt;"",_xlfn.CONCAT(CHAR(10),"@PART[",Parts[[#This Row],[name]],"]:NEEDS[!002_CommunityPartsTitles]:AFTER[",Parts[[#This Row],[mod]],"] // ",_xlfn.CONCAT(S96," (",D96,")"),CHAR(10),"{",CHAR(10),"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9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96" s="41" t="str">
        <f>_xlfn.CONCAT(IF(Parts[[#This Row],[title]]&lt;&gt;"",_xlfn.CONCAT("#LOC_KTT_",A96,"_",C96,"_Title = ",Parts[[#This Row],[title]],CHAR(10)),""),IF(Parts[[#This Row],[engineName]]&lt;&gt;"",_xlfn.CONCAT("#LOC_KTT_",Parts[[#This Row],[mod]],"_",Parts[[#This Row],[name]],"_EngineName = ",Parts[[#This Row],[engineName]]),""))</f>
        <v/>
      </c>
      <c r="BA96" s="39" t="e">
        <f ca="1">MIN(Parts[[#This Row],[techTier]]+1,MAX(INDIRECT(O96)))</f>
        <v>#REF!</v>
      </c>
      <c r="BB96" s="39" t="e">
        <f ca="1">MIN(Parts[[#This Row],[techTier]]+2,MAX(INDIRECT(O96)))</f>
        <v>#REF!</v>
      </c>
      <c r="BC96" s="55" t="str">
        <f>RIGHT(LEFT(Parts[[#This Row],[folder]],FIND(CHAR(1),SUBSTITUTE(Parts[[#This Row],[folder]],"/",CHAR(1),LEN(Parts[[#This Row],[folder]])-LEN(SUBSTITUTE(Parts[[#This Row],[folder]],"/",""))))-1),FIND(CHAR(1),SUBSTITUTE(Parts[[#This Row],[folder]],"/",CHAR(1),LEN(Parts[[#This Row],[folder]])-LEN(SUBSTITUTE(Parts[[#This Row],[folder]],"/",""))))-41)</f>
        <v>OpenCockpit/Parts/OC4</v>
      </c>
    </row>
    <row r="97" spans="1:55" ht="29.5" x14ac:dyDescent="0.35">
      <c r="A97" t="s">
        <v>4053</v>
      </c>
      <c r="B97" t="s">
        <v>4091</v>
      </c>
      <c r="C97" t="s">
        <v>4092</v>
      </c>
      <c r="D97" t="s">
        <v>4093</v>
      </c>
      <c r="E97" t="s">
        <v>4057</v>
      </c>
      <c r="F97" t="s">
        <v>1510</v>
      </c>
      <c r="G97" t="s">
        <v>1822</v>
      </c>
      <c r="H97" t="s">
        <v>1881</v>
      </c>
      <c r="I97" t="s">
        <v>2411</v>
      </c>
      <c r="J97" t="s">
        <v>1116</v>
      </c>
      <c r="K97" t="s">
        <v>27</v>
      </c>
      <c r="L97" s="32"/>
      <c r="M9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@PART[nesdOCtail1]:AFTER[OpenCockpit] // Tail Connector C (OC)
	{
}</v>
      </c>
      <c r="N97" s="36">
        <f>_xlfn.XLOOKUP(_xlfn.CONCAT(O97,P97),Templates!$G$1:$G$2037,Templates!$A$1:$A$2037,"Not Found",0,1)</f>
        <v>0</v>
      </c>
      <c r="O97" s="34"/>
      <c r="P97" s="34"/>
      <c r="Q97" s="35"/>
      <c r="R97" s="49"/>
      <c r="S97" s="33"/>
      <c r="T97" s="33"/>
      <c r="U97" s="33"/>
      <c r="V97" s="33"/>
      <c r="W97" s="33"/>
      <c r="X97" s="33"/>
      <c r="Y97" s="33"/>
      <c r="Z97" s="33"/>
      <c r="AA97" s="33"/>
      <c r="AB97" s="33"/>
      <c r="AC97" s="33"/>
      <c r="AD97" s="33"/>
      <c r="AE97" s="33"/>
      <c r="AF97" s="33"/>
      <c r="AG97" s="33"/>
      <c r="AH97" s="33"/>
      <c r="AI9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97" s="33"/>
      <c r="AK97" s="33"/>
      <c r="AL97" s="33"/>
      <c r="AM97" s="33"/>
      <c r="AN97" s="33"/>
      <c r="AO97" s="33"/>
      <c r="AP97" s="33"/>
      <c r="AQ97" s="33"/>
      <c r="AR97" s="33"/>
      <c r="AS97" s="33"/>
      <c r="AT97" s="33"/>
      <c r="AU97" s="33"/>
      <c r="AV9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9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97" s="56" t="str">
        <f>_xlfn.CONCAT(IF(Parts[[#This Row],[title]]&lt;&gt;"",_xlfn.CONCAT(CHAR(10),"@PART[",Parts[[#This Row],[name]],"]:NEEDS[!002_CommunityPartsTitles]:AFTER[",Parts[[#This Row],[mod]],"] // ",_xlfn.CONCAT(S97," (",D97,")"),CHAR(10),"{",CHAR(10),"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9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97" s="41" t="str">
        <f>_xlfn.CONCAT(IF(Parts[[#This Row],[title]]&lt;&gt;"",_xlfn.CONCAT("#LOC_KTT_",A97,"_",C97,"_Title = ",Parts[[#This Row],[title]],CHAR(10)),""),IF(Parts[[#This Row],[engineName]]&lt;&gt;"",_xlfn.CONCAT("#LOC_KTT_",Parts[[#This Row],[mod]],"_",Parts[[#This Row],[name]],"_EngineName = ",Parts[[#This Row],[engineName]]),""))</f>
        <v/>
      </c>
      <c r="BA97" s="39" t="e">
        <f ca="1">MIN(Parts[[#This Row],[techTier]]+1,MAX(INDIRECT(O97)))</f>
        <v>#REF!</v>
      </c>
      <c r="BB97" s="39" t="e">
        <f ca="1">MIN(Parts[[#This Row],[techTier]]+2,MAX(INDIRECT(O97)))</f>
        <v>#REF!</v>
      </c>
      <c r="BC97" s="55" t="str">
        <f>RIGHT(LEFT(Parts[[#This Row],[folder]],FIND(CHAR(1),SUBSTITUTE(Parts[[#This Row],[folder]],"/",CHAR(1),LEN(Parts[[#This Row],[folder]])-LEN(SUBSTITUTE(Parts[[#This Row],[folder]],"/",""))))-1),FIND(CHAR(1),SUBSTITUTE(Parts[[#This Row],[folder]],"/",CHAR(1),LEN(Parts[[#This Row],[folder]])-LEN(SUBSTITUTE(Parts[[#This Row],[folder]],"/",""))))-41)</f>
        <v>OpenCockpit/Parts/OC5</v>
      </c>
    </row>
    <row r="98" spans="1:55" ht="29.5" x14ac:dyDescent="0.35">
      <c r="A98" t="s">
        <v>4053</v>
      </c>
      <c r="B98" t="s">
        <v>4094</v>
      </c>
      <c r="C98" t="s">
        <v>4095</v>
      </c>
      <c r="D98" t="s">
        <v>4096</v>
      </c>
      <c r="E98" t="s">
        <v>4057</v>
      </c>
      <c r="F98" t="s">
        <v>1510</v>
      </c>
      <c r="G98" t="s">
        <v>1822</v>
      </c>
      <c r="H98" t="s">
        <v>4097</v>
      </c>
      <c r="I98" t="s">
        <v>1568</v>
      </c>
      <c r="J98" t="s">
        <v>1116</v>
      </c>
      <c r="K98" t="s">
        <v>27</v>
      </c>
      <c r="L98" s="32"/>
      <c r="M9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@PART[nesdOCtail2]:AFTER[OpenCockpit] // Tail Connector D (OC)
	{
}</v>
      </c>
      <c r="N98" s="36">
        <f>_xlfn.XLOOKUP(_xlfn.CONCAT(O98,P98),Templates!$G$1:$G$2037,Templates!$A$1:$A$2037,"Not Found",0,1)</f>
        <v>0</v>
      </c>
      <c r="O98" s="34"/>
      <c r="P98" s="34"/>
      <c r="Q98" s="35"/>
      <c r="R98" s="49"/>
      <c r="S98" s="33"/>
      <c r="T98" s="33"/>
      <c r="U98" s="33"/>
      <c r="V98" s="33"/>
      <c r="W98" s="33"/>
      <c r="X98" s="33"/>
      <c r="Y98" s="33"/>
      <c r="Z98" s="33"/>
      <c r="AA98" s="33"/>
      <c r="AB98" s="33"/>
      <c r="AC98" s="33"/>
      <c r="AD98" s="33"/>
      <c r="AE98" s="33"/>
      <c r="AF98" s="33"/>
      <c r="AG98" s="33"/>
      <c r="AH98" s="33"/>
      <c r="AI9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98" s="33"/>
      <c r="AK98" s="33"/>
      <c r="AL98" s="33"/>
      <c r="AM98" s="33"/>
      <c r="AN98" s="33"/>
      <c r="AO98" s="33"/>
      <c r="AP98" s="33"/>
      <c r="AQ98" s="33"/>
      <c r="AR98" s="33"/>
      <c r="AS98" s="33"/>
      <c r="AT98" s="33"/>
      <c r="AU98" s="33"/>
      <c r="AV9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9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98" s="56" t="str">
        <f>_xlfn.CONCAT(IF(Parts[[#This Row],[title]]&lt;&gt;"",_xlfn.CONCAT(CHAR(10),"@PART[",Parts[[#This Row],[name]],"]:NEEDS[!002_CommunityPartsTitles]:AFTER[",Parts[[#This Row],[mod]],"] // ",_xlfn.CONCAT(S98," (",D98,")"),CHAR(10),"{",CHAR(10),"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9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98" s="41" t="str">
        <f>_xlfn.CONCAT(IF(Parts[[#This Row],[title]]&lt;&gt;"",_xlfn.CONCAT("#LOC_KTT_",A98,"_",C98,"_Title = ",Parts[[#This Row],[title]],CHAR(10)),""),IF(Parts[[#This Row],[engineName]]&lt;&gt;"",_xlfn.CONCAT("#LOC_KTT_",Parts[[#This Row],[mod]],"_",Parts[[#This Row],[name]],"_EngineName = ",Parts[[#This Row],[engineName]]),""))</f>
        <v/>
      </c>
      <c r="BA98" s="39" t="e">
        <f ca="1">MIN(Parts[[#This Row],[techTier]]+1,MAX(INDIRECT(O98)))</f>
        <v>#REF!</v>
      </c>
      <c r="BB98" s="39" t="e">
        <f ca="1">MIN(Parts[[#This Row],[techTier]]+2,MAX(INDIRECT(O98)))</f>
        <v>#REF!</v>
      </c>
      <c r="BC98" s="55" t="str">
        <f>RIGHT(LEFT(Parts[[#This Row],[folder]],FIND(CHAR(1),SUBSTITUTE(Parts[[#This Row],[folder]],"/",CHAR(1),LEN(Parts[[#This Row],[folder]])-LEN(SUBSTITUTE(Parts[[#This Row],[folder]],"/",""))))-1),FIND(CHAR(1),SUBSTITUTE(Parts[[#This Row],[folder]],"/",CHAR(1),LEN(Parts[[#This Row],[folder]])-LEN(SUBSTITUTE(Parts[[#This Row],[folder]],"/",""))))-41)</f>
        <v>OpenCockpit/Parts/OC5</v>
      </c>
    </row>
    <row r="99" spans="1:55" ht="29.5" x14ac:dyDescent="0.35">
      <c r="A99" t="s">
        <v>4053</v>
      </c>
      <c r="B99" t="s">
        <v>4098</v>
      </c>
      <c r="C99" t="s">
        <v>4099</v>
      </c>
      <c r="D99" t="s">
        <v>4100</v>
      </c>
      <c r="E99" t="s">
        <v>1458</v>
      </c>
      <c r="F99" t="s">
        <v>1510</v>
      </c>
      <c r="G99" t="s">
        <v>1562</v>
      </c>
      <c r="H99" t="s">
        <v>1727</v>
      </c>
      <c r="I99" t="s">
        <v>1611</v>
      </c>
      <c r="J99" t="s">
        <v>1606</v>
      </c>
      <c r="K99" t="s">
        <v>27</v>
      </c>
      <c r="L99" s="32"/>
      <c r="M9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@PART[nesdOCtEdge1]:AFTER[OpenCockpit] // Trailing edge 1 (OC)
	{
}</v>
      </c>
      <c r="N99" s="36">
        <f>_xlfn.XLOOKUP(_xlfn.CONCAT(O99,P99),Templates!$G$1:$G$2037,Templates!$A$1:$A$2037,"Not Found",0,1)</f>
        <v>0</v>
      </c>
      <c r="O99" s="34"/>
      <c r="P99" s="34"/>
      <c r="Q99" s="35"/>
      <c r="R99" s="49"/>
      <c r="S99" s="33"/>
      <c r="T99" s="33"/>
      <c r="U99" s="33"/>
      <c r="V99" s="33"/>
      <c r="W99" s="33"/>
      <c r="X99" s="33"/>
      <c r="Y99" s="33"/>
      <c r="Z99" s="33"/>
      <c r="AA99" s="33"/>
      <c r="AB99" s="33"/>
      <c r="AC99" s="33"/>
      <c r="AD99" s="33"/>
      <c r="AE99" s="33"/>
      <c r="AF99" s="33"/>
      <c r="AG99" s="33"/>
      <c r="AH99" s="33"/>
      <c r="AI9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99" s="33"/>
      <c r="AK99" s="33"/>
      <c r="AL99" s="33"/>
      <c r="AM99" s="33"/>
      <c r="AN99" s="33"/>
      <c r="AO99" s="33"/>
      <c r="AP99" s="33"/>
      <c r="AQ99" s="33"/>
      <c r="AR99" s="33"/>
      <c r="AS99" s="33"/>
      <c r="AT99" s="33"/>
      <c r="AU99" s="33"/>
      <c r="AV9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9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99" s="56" t="str">
        <f>_xlfn.CONCAT(IF(Parts[[#This Row],[title]]&lt;&gt;"",_xlfn.CONCAT(CHAR(10),"@PART[",Parts[[#This Row],[name]],"]:NEEDS[!002_CommunityPartsTitles]:AFTER[",Parts[[#This Row],[mod]],"] // ",_xlfn.CONCAT(S99," (",D99,")"),CHAR(10),"{",CHAR(10),"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9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99" s="41" t="str">
        <f>_xlfn.CONCAT(IF(Parts[[#This Row],[title]]&lt;&gt;"",_xlfn.CONCAT("#LOC_KTT_",A99,"_",C99,"_Title = ",Parts[[#This Row],[title]],CHAR(10)),""),IF(Parts[[#This Row],[engineName]]&lt;&gt;"",_xlfn.CONCAT("#LOC_KTT_",Parts[[#This Row],[mod]],"_",Parts[[#This Row],[name]],"_EngineName = ",Parts[[#This Row],[engineName]]),""))</f>
        <v/>
      </c>
      <c r="BA99" s="39" t="e">
        <f ca="1">MIN(Parts[[#This Row],[techTier]]+1,MAX(INDIRECT(O99)))</f>
        <v>#REF!</v>
      </c>
      <c r="BB99" s="39" t="e">
        <f ca="1">MIN(Parts[[#This Row],[techTier]]+2,MAX(INDIRECT(O99)))</f>
        <v>#REF!</v>
      </c>
      <c r="BC99" s="55" t="str">
        <f>RIGHT(LEFT(Parts[[#This Row],[folder]],FIND(CHAR(1),SUBSTITUTE(Parts[[#This Row],[folder]],"/",CHAR(1),LEN(Parts[[#This Row],[folder]])-LEN(SUBSTITUTE(Parts[[#This Row],[folder]],"/",""))))-1),FIND(CHAR(1),SUBSTITUTE(Parts[[#This Row],[folder]],"/",CHAR(1),LEN(Parts[[#This Row],[folder]])-LEN(SUBSTITUTE(Parts[[#This Row],[folder]],"/",""))))-41)</f>
        <v>OpenCockpit/Parts/OC6</v>
      </c>
    </row>
    <row r="100" spans="1:55" ht="29.5" x14ac:dyDescent="0.35">
      <c r="A100" t="s">
        <v>4053</v>
      </c>
      <c r="B100" t="s">
        <v>4101</v>
      </c>
      <c r="C100" t="s">
        <v>4102</v>
      </c>
      <c r="D100" t="s">
        <v>4103</v>
      </c>
      <c r="E100" t="s">
        <v>1458</v>
      </c>
      <c r="F100" t="s">
        <v>1510</v>
      </c>
      <c r="G100" t="s">
        <v>1562</v>
      </c>
      <c r="H100" t="s">
        <v>2882</v>
      </c>
      <c r="I100" t="s">
        <v>1605</v>
      </c>
      <c r="J100" t="s">
        <v>1606</v>
      </c>
      <c r="K100" t="s">
        <v>27</v>
      </c>
      <c r="L100" s="32"/>
      <c r="M10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@PART[nesdOCtEdge2]:AFTER[OpenCockpit] // Trailing edge 2 (OC)
	{
}</v>
      </c>
      <c r="N100" s="36">
        <f>_xlfn.XLOOKUP(_xlfn.CONCAT(O100,P100),Templates!$G$1:$G$2037,Templates!$A$1:$A$2037,"Not Found",0,1)</f>
        <v>0</v>
      </c>
      <c r="O100" s="34"/>
      <c r="P100" s="34"/>
      <c r="Q100" s="35"/>
      <c r="R100" s="49"/>
      <c r="S100" s="33"/>
      <c r="T100" s="33"/>
      <c r="U100" s="33"/>
      <c r="V100" s="33"/>
      <c r="W100" s="33"/>
      <c r="X100" s="33"/>
      <c r="Y100" s="33"/>
      <c r="Z100" s="33"/>
      <c r="AA100" s="33"/>
      <c r="AB100" s="33"/>
      <c r="AC100" s="33"/>
      <c r="AD100" s="33"/>
      <c r="AE100" s="33"/>
      <c r="AF100" s="33"/>
      <c r="AG100" s="33"/>
      <c r="AH100" s="33"/>
      <c r="AI10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00" s="33"/>
      <c r="AK100" s="33"/>
      <c r="AL100" s="33"/>
      <c r="AM100" s="33"/>
      <c r="AN100" s="33"/>
      <c r="AO100" s="33"/>
      <c r="AP100" s="33"/>
      <c r="AQ100" s="33"/>
      <c r="AR100" s="33"/>
      <c r="AS100" s="33"/>
      <c r="AT100" s="33"/>
      <c r="AU100" s="33"/>
      <c r="AV10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0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00" s="56" t="str">
        <f>_xlfn.CONCAT(IF(Parts[[#This Row],[title]]&lt;&gt;"",_xlfn.CONCAT(CHAR(10),"@PART[",Parts[[#This Row],[name]],"]:NEEDS[!002_CommunityPartsTitles]:AFTER[",Parts[[#This Row],[mod]],"] // ",_xlfn.CONCAT(S100," (",D100,")"),CHAR(10),"{",CHAR(10),"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0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00" s="41" t="str">
        <f>_xlfn.CONCAT(IF(Parts[[#This Row],[title]]&lt;&gt;"",_xlfn.CONCAT("#LOC_KTT_",A100,"_",C100,"_Title = ",Parts[[#This Row],[title]],CHAR(10)),""),IF(Parts[[#This Row],[engineName]]&lt;&gt;"",_xlfn.CONCAT("#LOC_KTT_",Parts[[#This Row],[mod]],"_",Parts[[#This Row],[name]],"_EngineName = ",Parts[[#This Row],[engineName]]),""))</f>
        <v/>
      </c>
      <c r="BA100" s="39" t="e">
        <f ca="1">MIN(Parts[[#This Row],[techTier]]+1,MAX(INDIRECT(O100)))</f>
        <v>#REF!</v>
      </c>
      <c r="BB100" s="39" t="e">
        <f ca="1">MIN(Parts[[#This Row],[techTier]]+2,MAX(INDIRECT(O100)))</f>
        <v>#REF!</v>
      </c>
      <c r="BC100" s="55" t="str">
        <f>RIGHT(LEFT(Parts[[#This Row],[folder]],FIND(CHAR(1),SUBSTITUTE(Parts[[#This Row],[folder]],"/",CHAR(1),LEN(Parts[[#This Row],[folder]])-LEN(SUBSTITUTE(Parts[[#This Row],[folder]],"/",""))))-1),FIND(CHAR(1),SUBSTITUTE(Parts[[#This Row],[folder]],"/",CHAR(1),LEN(Parts[[#This Row],[folder]])-LEN(SUBSTITUTE(Parts[[#This Row],[folder]],"/",""))))-41)</f>
        <v>OpenCockpit/Parts/OC6</v>
      </c>
    </row>
    <row r="101" spans="1:55" ht="29.5" x14ac:dyDescent="0.35">
      <c r="A101" t="s">
        <v>4053</v>
      </c>
      <c r="B101" t="s">
        <v>4104</v>
      </c>
      <c r="C101" t="s">
        <v>4105</v>
      </c>
      <c r="D101" t="s">
        <v>4106</v>
      </c>
      <c r="E101" t="s">
        <v>1458</v>
      </c>
      <c r="F101" t="s">
        <v>1510</v>
      </c>
      <c r="G101" t="s">
        <v>1562</v>
      </c>
      <c r="H101" t="s">
        <v>1581</v>
      </c>
      <c r="I101" t="s">
        <v>1525</v>
      </c>
      <c r="J101" t="s">
        <v>1606</v>
      </c>
      <c r="K101" t="s">
        <v>27</v>
      </c>
      <c r="L101" s="32"/>
      <c r="M10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@PART[nesdOCtEdge3]:AFTER[OpenCockpit] // Trailing edge 3 (OC)
	{
}</v>
      </c>
      <c r="N101" s="36">
        <f>_xlfn.XLOOKUP(_xlfn.CONCAT(O101,P101),Templates!$G$1:$G$2037,Templates!$A$1:$A$2037,"Not Found",0,1)</f>
        <v>0</v>
      </c>
      <c r="O101" s="34"/>
      <c r="P101" s="34"/>
      <c r="Q101" s="35"/>
      <c r="R101" s="49"/>
      <c r="S101" s="33"/>
      <c r="T101" s="33"/>
      <c r="U101" s="33"/>
      <c r="V101" s="33"/>
      <c r="W101" s="33"/>
      <c r="X101" s="33"/>
      <c r="Y101" s="33"/>
      <c r="Z101" s="33"/>
      <c r="AA101" s="33"/>
      <c r="AB101" s="33"/>
      <c r="AC101" s="33"/>
      <c r="AD101" s="33"/>
      <c r="AE101" s="33"/>
      <c r="AF101" s="33"/>
      <c r="AG101" s="33"/>
      <c r="AH101" s="33"/>
      <c r="AI10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01" s="33"/>
      <c r="AK101" s="33"/>
      <c r="AL101" s="33"/>
      <c r="AM101" s="33"/>
      <c r="AN101" s="33"/>
      <c r="AO101" s="33"/>
      <c r="AP101" s="33"/>
      <c r="AQ101" s="33"/>
      <c r="AR101" s="33"/>
      <c r="AS101" s="33"/>
      <c r="AT101" s="33"/>
      <c r="AU101" s="33"/>
      <c r="AV10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0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01" s="56" t="str">
        <f>_xlfn.CONCAT(IF(Parts[[#This Row],[title]]&lt;&gt;"",_xlfn.CONCAT(CHAR(10),"@PART[",Parts[[#This Row],[name]],"]:NEEDS[!002_CommunityPartsTitles]:AFTER[",Parts[[#This Row],[mod]],"] // ",_xlfn.CONCAT(S101," (",D101,")"),CHAR(10),"{",CHAR(10),"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0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01" s="41" t="str">
        <f>_xlfn.CONCAT(IF(Parts[[#This Row],[title]]&lt;&gt;"",_xlfn.CONCAT("#LOC_KTT_",A101,"_",C101,"_Title = ",Parts[[#This Row],[title]],CHAR(10)),""),IF(Parts[[#This Row],[engineName]]&lt;&gt;"",_xlfn.CONCAT("#LOC_KTT_",Parts[[#This Row],[mod]],"_",Parts[[#This Row],[name]],"_EngineName = ",Parts[[#This Row],[engineName]]),""))</f>
        <v/>
      </c>
      <c r="BA101" s="39" t="e">
        <f ca="1">MIN(Parts[[#This Row],[techTier]]+1,MAX(INDIRECT(O101)))</f>
        <v>#REF!</v>
      </c>
      <c r="BB101" s="39" t="e">
        <f ca="1">MIN(Parts[[#This Row],[techTier]]+2,MAX(INDIRECT(O101)))</f>
        <v>#REF!</v>
      </c>
      <c r="BC101" s="55" t="str">
        <f>RIGHT(LEFT(Parts[[#This Row],[folder]],FIND(CHAR(1),SUBSTITUTE(Parts[[#This Row],[folder]],"/",CHAR(1),LEN(Parts[[#This Row],[folder]])-LEN(SUBSTITUTE(Parts[[#This Row],[folder]],"/",""))))-1),FIND(CHAR(1),SUBSTITUTE(Parts[[#This Row],[folder]],"/",CHAR(1),LEN(Parts[[#This Row],[folder]])-LEN(SUBSTITUTE(Parts[[#This Row],[folder]],"/",""))))-41)</f>
        <v>OpenCockpit/Parts/OC6</v>
      </c>
    </row>
    <row r="102" spans="1:55" ht="29.5" x14ac:dyDescent="0.35">
      <c r="A102" t="s">
        <v>4053</v>
      </c>
      <c r="B102" t="s">
        <v>4107</v>
      </c>
      <c r="C102" t="s">
        <v>4108</v>
      </c>
      <c r="D102" t="s">
        <v>4109</v>
      </c>
      <c r="E102" t="s">
        <v>1458</v>
      </c>
      <c r="F102" t="s">
        <v>1510</v>
      </c>
      <c r="G102" t="s">
        <v>1562</v>
      </c>
      <c r="H102" t="s">
        <v>1733</v>
      </c>
      <c r="I102" t="s">
        <v>4110</v>
      </c>
      <c r="J102" t="s">
        <v>1606</v>
      </c>
      <c r="K102" t="s">
        <v>27</v>
      </c>
      <c r="L102" s="32"/>
      <c r="M10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@PART[nesdOCtEdge4]:AFTER[OpenCockpit] // Trailing edge 4 (OC)
	{
}</v>
      </c>
      <c r="N102" s="36">
        <f>_xlfn.XLOOKUP(_xlfn.CONCAT(O102,P102),Templates!$G$1:$G$2037,Templates!$A$1:$A$2037,"Not Found",0,1)</f>
        <v>0</v>
      </c>
      <c r="O102" s="34"/>
      <c r="P102" s="34"/>
      <c r="Q102" s="35"/>
      <c r="R102" s="49"/>
      <c r="S102" s="33"/>
      <c r="T102" s="33"/>
      <c r="U102" s="33"/>
      <c r="V102" s="33"/>
      <c r="W102" s="33"/>
      <c r="X102" s="33"/>
      <c r="Y102" s="33"/>
      <c r="Z102" s="33"/>
      <c r="AA102" s="33"/>
      <c r="AB102" s="33"/>
      <c r="AC102" s="33"/>
      <c r="AD102" s="33"/>
      <c r="AE102" s="33"/>
      <c r="AF102" s="33"/>
      <c r="AG102" s="33"/>
      <c r="AH102" s="33"/>
      <c r="AI10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02" s="33"/>
      <c r="AK102" s="33"/>
      <c r="AL102" s="33"/>
      <c r="AM102" s="33"/>
      <c r="AN102" s="33"/>
      <c r="AO102" s="33"/>
      <c r="AP102" s="33"/>
      <c r="AQ102" s="33"/>
      <c r="AR102" s="33"/>
      <c r="AS102" s="33"/>
      <c r="AT102" s="33"/>
      <c r="AU102" s="33"/>
      <c r="AV10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0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02" s="56" t="str">
        <f>_xlfn.CONCAT(IF(Parts[[#This Row],[title]]&lt;&gt;"",_xlfn.CONCAT(CHAR(10),"@PART[",Parts[[#This Row],[name]],"]:NEEDS[!002_CommunityPartsTitles]:AFTER[",Parts[[#This Row],[mod]],"] // ",_xlfn.CONCAT(S102," (",D102,")"),CHAR(10),"{",CHAR(10),"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0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02" s="41" t="str">
        <f>_xlfn.CONCAT(IF(Parts[[#This Row],[title]]&lt;&gt;"",_xlfn.CONCAT("#LOC_KTT_",A102,"_",C102,"_Title = ",Parts[[#This Row],[title]],CHAR(10)),""),IF(Parts[[#This Row],[engineName]]&lt;&gt;"",_xlfn.CONCAT("#LOC_KTT_",Parts[[#This Row],[mod]],"_",Parts[[#This Row],[name]],"_EngineName = ",Parts[[#This Row],[engineName]]),""))</f>
        <v/>
      </c>
      <c r="BA102" s="39" t="e">
        <f ca="1">MIN(Parts[[#This Row],[techTier]]+1,MAX(INDIRECT(O102)))</f>
        <v>#REF!</v>
      </c>
      <c r="BB102" s="39" t="e">
        <f ca="1">MIN(Parts[[#This Row],[techTier]]+2,MAX(INDIRECT(O102)))</f>
        <v>#REF!</v>
      </c>
      <c r="BC102" s="55" t="str">
        <f>RIGHT(LEFT(Parts[[#This Row],[folder]],FIND(CHAR(1),SUBSTITUTE(Parts[[#This Row],[folder]],"/",CHAR(1),LEN(Parts[[#This Row],[folder]])-LEN(SUBSTITUTE(Parts[[#This Row],[folder]],"/",""))))-1),FIND(CHAR(1),SUBSTITUTE(Parts[[#This Row],[folder]],"/",CHAR(1),LEN(Parts[[#This Row],[folder]])-LEN(SUBSTITUTE(Parts[[#This Row],[folder]],"/",""))))-41)</f>
        <v>OpenCockpit/Parts/OC6</v>
      </c>
    </row>
    <row r="103" spans="1:55" ht="29.5" x14ac:dyDescent="0.35">
      <c r="A103" t="s">
        <v>4053</v>
      </c>
      <c r="B103" t="s">
        <v>4111</v>
      </c>
      <c r="C103" t="s">
        <v>4112</v>
      </c>
      <c r="D103" t="s">
        <v>4113</v>
      </c>
      <c r="E103" t="s">
        <v>1458</v>
      </c>
      <c r="F103" t="s">
        <v>1510</v>
      </c>
      <c r="G103" t="s">
        <v>1562</v>
      </c>
      <c r="H103" t="s">
        <v>1610</v>
      </c>
      <c r="I103" t="s">
        <v>3978</v>
      </c>
      <c r="J103" t="s">
        <v>1606</v>
      </c>
      <c r="K103" t="s">
        <v>27</v>
      </c>
      <c r="L103" s="32"/>
      <c r="M10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@PART[nesdOCtEdge5]:AFTER[OpenCockpit] // Trailing edge 5 (OC)
	{
}</v>
      </c>
      <c r="N103" s="36">
        <f>_xlfn.XLOOKUP(_xlfn.CONCAT(O103,P103),Templates!$G$1:$G$2037,Templates!$A$1:$A$2037,"Not Found",0,1)</f>
        <v>0</v>
      </c>
      <c r="O103" s="34"/>
      <c r="P103" s="34"/>
      <c r="Q103" s="35"/>
      <c r="R103" s="49"/>
      <c r="S103" s="33"/>
      <c r="T103" s="33"/>
      <c r="U103" s="33"/>
      <c r="V103" s="33"/>
      <c r="W103" s="33"/>
      <c r="X103" s="33"/>
      <c r="Y103" s="33"/>
      <c r="Z103" s="33"/>
      <c r="AA103" s="33"/>
      <c r="AB103" s="33"/>
      <c r="AC103" s="33"/>
      <c r="AD103" s="33"/>
      <c r="AE103" s="33"/>
      <c r="AF103" s="33"/>
      <c r="AG103" s="33"/>
      <c r="AH103" s="33"/>
      <c r="AI10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03" s="33"/>
      <c r="AK103" s="33"/>
      <c r="AL103" s="33"/>
      <c r="AM103" s="33"/>
      <c r="AN103" s="33"/>
      <c r="AO103" s="33"/>
      <c r="AP103" s="33"/>
      <c r="AQ103" s="33"/>
      <c r="AR103" s="33"/>
      <c r="AS103" s="33"/>
      <c r="AT103" s="33"/>
      <c r="AU103" s="33"/>
      <c r="AV10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0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03" s="56" t="str">
        <f>_xlfn.CONCAT(IF(Parts[[#This Row],[title]]&lt;&gt;"",_xlfn.CONCAT(CHAR(10),"@PART[",Parts[[#This Row],[name]],"]:NEEDS[!002_CommunityPartsTitles]:AFTER[",Parts[[#This Row],[mod]],"] // ",_xlfn.CONCAT(S103," (",D103,")"),CHAR(10),"{",CHAR(10),"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0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03" s="41" t="str">
        <f>_xlfn.CONCAT(IF(Parts[[#This Row],[title]]&lt;&gt;"",_xlfn.CONCAT("#LOC_KTT_",A103,"_",C103,"_Title = ",Parts[[#This Row],[title]],CHAR(10)),""),IF(Parts[[#This Row],[engineName]]&lt;&gt;"",_xlfn.CONCAT("#LOC_KTT_",Parts[[#This Row],[mod]],"_",Parts[[#This Row],[name]],"_EngineName = ",Parts[[#This Row],[engineName]]),""))</f>
        <v/>
      </c>
      <c r="BA103" s="39" t="e">
        <f ca="1">MIN(Parts[[#This Row],[techTier]]+1,MAX(INDIRECT(O103)))</f>
        <v>#REF!</v>
      </c>
      <c r="BB103" s="39" t="e">
        <f ca="1">MIN(Parts[[#This Row],[techTier]]+2,MAX(INDIRECT(O103)))</f>
        <v>#REF!</v>
      </c>
      <c r="BC103" s="55" t="str">
        <f>RIGHT(LEFT(Parts[[#This Row],[folder]],FIND(CHAR(1),SUBSTITUTE(Parts[[#This Row],[folder]],"/",CHAR(1),LEN(Parts[[#This Row],[folder]])-LEN(SUBSTITUTE(Parts[[#This Row],[folder]],"/",""))))-1),FIND(CHAR(1),SUBSTITUTE(Parts[[#This Row],[folder]],"/",CHAR(1),LEN(Parts[[#This Row],[folder]])-LEN(SUBSTITUTE(Parts[[#This Row],[folder]],"/",""))))-41)</f>
        <v>OpenCockpit/Parts/OC6</v>
      </c>
    </row>
    <row r="104" spans="1:55" ht="29.5" x14ac:dyDescent="0.35">
      <c r="A104" t="s">
        <v>4053</v>
      </c>
      <c r="B104" t="s">
        <v>4114</v>
      </c>
      <c r="C104" t="s">
        <v>4115</v>
      </c>
      <c r="D104" t="s">
        <v>4116</v>
      </c>
      <c r="E104" t="s">
        <v>1458</v>
      </c>
      <c r="F104" t="s">
        <v>1510</v>
      </c>
      <c r="G104" t="s">
        <v>1562</v>
      </c>
      <c r="H104" t="s">
        <v>1581</v>
      </c>
      <c r="I104" t="s">
        <v>1620</v>
      </c>
      <c r="J104" t="s">
        <v>1606</v>
      </c>
      <c r="K104" t="s">
        <v>27</v>
      </c>
      <c r="L104" s="32"/>
      <c r="M10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@PART[nesdOCovhBig]:AFTER[OpenCockpit] // Overhead panel Type B (OC)
	{
}</v>
      </c>
      <c r="N104" s="36">
        <f>_xlfn.XLOOKUP(_xlfn.CONCAT(O104,P104),Templates!$G$1:$G$2037,Templates!$A$1:$A$2037,"Not Found",0,1)</f>
        <v>0</v>
      </c>
      <c r="O104" s="34"/>
      <c r="P104" s="34"/>
      <c r="Q104" s="35"/>
      <c r="R104" s="49"/>
      <c r="S104" s="33"/>
      <c r="T104" s="33"/>
      <c r="U104" s="33"/>
      <c r="V104" s="33"/>
      <c r="W104" s="33"/>
      <c r="X104" s="33"/>
      <c r="Y104" s="33"/>
      <c r="Z104" s="33"/>
      <c r="AA104" s="33"/>
      <c r="AB104" s="33"/>
      <c r="AC104" s="33"/>
      <c r="AD104" s="33"/>
      <c r="AE104" s="33"/>
      <c r="AF104" s="33"/>
      <c r="AG104" s="33"/>
      <c r="AH104" s="33"/>
      <c r="AI10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04" s="33"/>
      <c r="AK104" s="33"/>
      <c r="AL104" s="33"/>
      <c r="AM104" s="33"/>
      <c r="AN104" s="33"/>
      <c r="AO104" s="33"/>
      <c r="AP104" s="33"/>
      <c r="AQ104" s="33"/>
      <c r="AR104" s="33"/>
      <c r="AS104" s="33"/>
      <c r="AT104" s="33"/>
      <c r="AU104" s="33"/>
      <c r="AV10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0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04" s="56" t="str">
        <f>_xlfn.CONCAT(IF(Parts[[#This Row],[title]]&lt;&gt;"",_xlfn.CONCAT(CHAR(10),"@PART[",Parts[[#This Row],[name]],"]:NEEDS[!002_CommunityPartsTitles]:AFTER[",Parts[[#This Row],[mod]],"] // ",_xlfn.CONCAT(S104," (",D104,")"),CHAR(10),"{",CHAR(10),"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0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04" s="41" t="str">
        <f>_xlfn.CONCAT(IF(Parts[[#This Row],[title]]&lt;&gt;"",_xlfn.CONCAT("#LOC_KTT_",A104,"_",C104,"_Title = ",Parts[[#This Row],[title]],CHAR(10)),""),IF(Parts[[#This Row],[engineName]]&lt;&gt;"",_xlfn.CONCAT("#LOC_KTT_",Parts[[#This Row],[mod]],"_",Parts[[#This Row],[name]],"_EngineName = ",Parts[[#This Row],[engineName]]),""))</f>
        <v/>
      </c>
      <c r="BA104" s="39" t="e">
        <f ca="1">MIN(Parts[[#This Row],[techTier]]+1,MAX(INDIRECT(O104)))</f>
        <v>#REF!</v>
      </c>
      <c r="BB104" s="39" t="e">
        <f ca="1">MIN(Parts[[#This Row],[techTier]]+2,MAX(INDIRECT(O104)))</f>
        <v>#REF!</v>
      </c>
      <c r="BC104" s="55" t="str">
        <f>RIGHT(LEFT(Parts[[#This Row],[folder]],FIND(CHAR(1),SUBSTITUTE(Parts[[#This Row],[folder]],"/",CHAR(1),LEN(Parts[[#This Row],[folder]])-LEN(SUBSTITUTE(Parts[[#This Row],[folder]],"/",""))))-1),FIND(CHAR(1),SUBSTITUTE(Parts[[#This Row],[folder]],"/",CHAR(1),LEN(Parts[[#This Row],[folder]])-LEN(SUBSTITUTE(Parts[[#This Row],[folder]],"/",""))))-41)</f>
        <v>OpenCockpit/Parts/OC6</v>
      </c>
    </row>
    <row r="105" spans="1:55" ht="29.5" x14ac:dyDescent="0.35">
      <c r="A105" t="s">
        <v>4053</v>
      </c>
      <c r="B105" t="s">
        <v>4117</v>
      </c>
      <c r="C105" t="s">
        <v>4118</v>
      </c>
      <c r="D105" t="s">
        <v>4119</v>
      </c>
      <c r="E105" t="s">
        <v>1458</v>
      </c>
      <c r="F105" t="s">
        <v>1510</v>
      </c>
      <c r="G105" t="s">
        <v>1562</v>
      </c>
      <c r="H105" t="s">
        <v>1581</v>
      </c>
      <c r="I105" t="s">
        <v>1620</v>
      </c>
      <c r="J105" t="s">
        <v>1606</v>
      </c>
      <c r="K105" t="s">
        <v>27</v>
      </c>
      <c r="L105" s="32"/>
      <c r="M10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@PART[nesdOCovhBig2]:AFTER[OpenCockpit] // Overhead panel Type C (OC)
	{
}</v>
      </c>
      <c r="N105" s="36">
        <f>_xlfn.XLOOKUP(_xlfn.CONCAT(O105,P105),Templates!$G$1:$G$2037,Templates!$A$1:$A$2037,"Not Found",0,1)</f>
        <v>0</v>
      </c>
      <c r="O105" s="34"/>
      <c r="P105" s="34"/>
      <c r="Q105" s="35"/>
      <c r="R105" s="49"/>
      <c r="S105" s="33"/>
      <c r="T105" s="33"/>
      <c r="U105" s="33"/>
      <c r="V105" s="33"/>
      <c r="W105" s="33"/>
      <c r="X105" s="33"/>
      <c r="Y105" s="33"/>
      <c r="Z105" s="33"/>
      <c r="AA105" s="33"/>
      <c r="AB105" s="33"/>
      <c r="AC105" s="33"/>
      <c r="AD105" s="33"/>
      <c r="AE105" s="33"/>
      <c r="AF105" s="33"/>
      <c r="AG105" s="33"/>
      <c r="AH105" s="33"/>
      <c r="AI10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05" s="33"/>
      <c r="AK105" s="33"/>
      <c r="AL105" s="33"/>
      <c r="AM105" s="33"/>
      <c r="AN105" s="33"/>
      <c r="AO105" s="33"/>
      <c r="AP105" s="33"/>
      <c r="AQ105" s="33"/>
      <c r="AR105" s="33"/>
      <c r="AS105" s="33"/>
      <c r="AT105" s="33"/>
      <c r="AU105" s="33"/>
      <c r="AV10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0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05" s="56" t="str">
        <f>_xlfn.CONCAT(IF(Parts[[#This Row],[title]]&lt;&gt;"",_xlfn.CONCAT(CHAR(10),"@PART[",Parts[[#This Row],[name]],"]:NEEDS[!002_CommunityPartsTitles]:AFTER[",Parts[[#This Row],[mod]],"] // ",_xlfn.CONCAT(S105," (",D105,")"),CHAR(10),"{",CHAR(10),"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0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05" s="41" t="str">
        <f>_xlfn.CONCAT(IF(Parts[[#This Row],[title]]&lt;&gt;"",_xlfn.CONCAT("#LOC_KTT_",A105,"_",C105,"_Title = ",Parts[[#This Row],[title]],CHAR(10)),""),IF(Parts[[#This Row],[engineName]]&lt;&gt;"",_xlfn.CONCAT("#LOC_KTT_",Parts[[#This Row],[mod]],"_",Parts[[#This Row],[name]],"_EngineName = ",Parts[[#This Row],[engineName]]),""))</f>
        <v/>
      </c>
      <c r="BA105" s="39" t="e">
        <f ca="1">MIN(Parts[[#This Row],[techTier]]+1,MAX(INDIRECT(O105)))</f>
        <v>#REF!</v>
      </c>
      <c r="BB105" s="39" t="e">
        <f ca="1">MIN(Parts[[#This Row],[techTier]]+2,MAX(INDIRECT(O105)))</f>
        <v>#REF!</v>
      </c>
      <c r="BC105" s="55" t="str">
        <f>RIGHT(LEFT(Parts[[#This Row],[folder]],FIND(CHAR(1),SUBSTITUTE(Parts[[#This Row],[folder]],"/",CHAR(1),LEN(Parts[[#This Row],[folder]])-LEN(SUBSTITUTE(Parts[[#This Row],[folder]],"/",""))))-1),FIND(CHAR(1),SUBSTITUTE(Parts[[#This Row],[folder]],"/",CHAR(1),LEN(Parts[[#This Row],[folder]])-LEN(SUBSTITUTE(Parts[[#This Row],[folder]],"/",""))))-41)</f>
        <v>OpenCockpit/Parts/OC6</v>
      </c>
    </row>
    <row r="106" spans="1:55" ht="29.5" x14ac:dyDescent="0.35">
      <c r="A106" t="s">
        <v>4053</v>
      </c>
      <c r="B106" t="s">
        <v>4120</v>
      </c>
      <c r="C106" t="s">
        <v>4121</v>
      </c>
      <c r="D106" t="s">
        <v>4122</v>
      </c>
      <c r="E106" t="s">
        <v>1458</v>
      </c>
      <c r="F106" t="s">
        <v>1510</v>
      </c>
      <c r="G106" t="s">
        <v>1562</v>
      </c>
      <c r="H106" t="s">
        <v>3498</v>
      </c>
      <c r="I106" t="s">
        <v>1605</v>
      </c>
      <c r="J106" t="s">
        <v>1606</v>
      </c>
      <c r="K106" t="s">
        <v>27</v>
      </c>
      <c r="L106" s="32"/>
      <c r="M10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@PART[nesdOCovhSmall]:AFTER[OpenCockpit] // Overhead panel Type A (OC)
	{
}</v>
      </c>
      <c r="N106" s="36">
        <f>_xlfn.XLOOKUP(_xlfn.CONCAT(O106,P106),Templates!$G$1:$G$2037,Templates!$A$1:$A$2037,"Not Found",0,1)</f>
        <v>0</v>
      </c>
      <c r="O106" s="34"/>
      <c r="P106" s="34"/>
      <c r="Q106" s="35"/>
      <c r="R106" s="49"/>
      <c r="S106" s="33"/>
      <c r="T106" s="33"/>
      <c r="U106" s="33"/>
      <c r="V106" s="33"/>
      <c r="W106" s="33"/>
      <c r="X106" s="33"/>
      <c r="Y106" s="33"/>
      <c r="Z106" s="33"/>
      <c r="AA106" s="33"/>
      <c r="AB106" s="33"/>
      <c r="AC106" s="33"/>
      <c r="AD106" s="33"/>
      <c r="AE106" s="33"/>
      <c r="AF106" s="33"/>
      <c r="AG106" s="33"/>
      <c r="AH106" s="33"/>
      <c r="AI10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06" s="33"/>
      <c r="AK106" s="33"/>
      <c r="AL106" s="33"/>
      <c r="AM106" s="33"/>
      <c r="AN106" s="33"/>
      <c r="AO106" s="33"/>
      <c r="AP106" s="33"/>
      <c r="AQ106" s="33"/>
      <c r="AR106" s="33"/>
      <c r="AS106" s="33"/>
      <c r="AT106" s="33"/>
      <c r="AU106" s="33"/>
      <c r="AV10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0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06" s="56" t="str">
        <f>_xlfn.CONCAT(IF(Parts[[#This Row],[title]]&lt;&gt;"",_xlfn.CONCAT(CHAR(10),"@PART[",Parts[[#This Row],[name]],"]:NEEDS[!002_CommunityPartsTitles]:AFTER[",Parts[[#This Row],[mod]],"] // ",_xlfn.CONCAT(S106," (",D106,")"),CHAR(10),"{",CHAR(10),"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0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06" s="41" t="str">
        <f>_xlfn.CONCAT(IF(Parts[[#This Row],[title]]&lt;&gt;"",_xlfn.CONCAT("#LOC_KTT_",A106,"_",C106,"_Title = ",Parts[[#This Row],[title]],CHAR(10)),""),IF(Parts[[#This Row],[engineName]]&lt;&gt;"",_xlfn.CONCAT("#LOC_KTT_",Parts[[#This Row],[mod]],"_",Parts[[#This Row],[name]],"_EngineName = ",Parts[[#This Row],[engineName]]),""))</f>
        <v/>
      </c>
      <c r="BA106" s="39" t="e">
        <f ca="1">MIN(Parts[[#This Row],[techTier]]+1,MAX(INDIRECT(O106)))</f>
        <v>#REF!</v>
      </c>
      <c r="BB106" s="39" t="e">
        <f ca="1">MIN(Parts[[#This Row],[techTier]]+2,MAX(INDIRECT(O106)))</f>
        <v>#REF!</v>
      </c>
      <c r="BC106" s="55" t="str">
        <f>RIGHT(LEFT(Parts[[#This Row],[folder]],FIND(CHAR(1),SUBSTITUTE(Parts[[#This Row],[folder]],"/",CHAR(1),LEN(Parts[[#This Row],[folder]])-LEN(SUBSTITUTE(Parts[[#This Row],[folder]],"/",""))))-1),FIND(CHAR(1),SUBSTITUTE(Parts[[#This Row],[folder]],"/",CHAR(1),LEN(Parts[[#This Row],[folder]])-LEN(SUBSTITUTE(Parts[[#This Row],[folder]],"/",""))))-41)</f>
        <v>OpenCockpit/Parts/OC6</v>
      </c>
    </row>
    <row r="107" spans="1:55" ht="29.5" x14ac:dyDescent="0.35">
      <c r="A107" t="s">
        <v>4053</v>
      </c>
      <c r="B107" t="s">
        <v>4123</v>
      </c>
      <c r="C107" t="s">
        <v>4124</v>
      </c>
      <c r="D107" t="s">
        <v>4125</v>
      </c>
      <c r="E107" t="s">
        <v>1458</v>
      </c>
      <c r="F107" t="s">
        <v>1510</v>
      </c>
      <c r="G107" t="s">
        <v>1562</v>
      </c>
      <c r="H107" t="s">
        <v>1619</v>
      </c>
      <c r="I107" t="s">
        <v>1615</v>
      </c>
      <c r="J107" t="s">
        <v>1606</v>
      </c>
      <c r="K107" t="s">
        <v>27</v>
      </c>
      <c r="L107" s="32"/>
      <c r="M10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@PART[nesdOCrndBig]:AFTER[OpenCockpit] // Structural Wing Type H (OC)
	{
}</v>
      </c>
      <c r="N107" s="36">
        <f>_xlfn.XLOOKUP(_xlfn.CONCAT(O107,P107),Templates!$G$1:$G$2037,Templates!$A$1:$A$2037,"Not Found",0,1)</f>
        <v>0</v>
      </c>
      <c r="O107" s="34"/>
      <c r="P107" s="34"/>
      <c r="Q107" s="35"/>
      <c r="R107" s="49"/>
      <c r="S107" s="33"/>
      <c r="T107" s="33"/>
      <c r="U107" s="33"/>
      <c r="V107" s="33"/>
      <c r="W107" s="33"/>
      <c r="X107" s="33"/>
      <c r="Y107" s="33"/>
      <c r="Z107" s="33"/>
      <c r="AA107" s="33"/>
      <c r="AB107" s="33"/>
      <c r="AC107" s="33"/>
      <c r="AD107" s="33"/>
      <c r="AE107" s="33"/>
      <c r="AF107" s="33"/>
      <c r="AG107" s="33"/>
      <c r="AH107" s="33"/>
      <c r="AI10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07" s="33"/>
      <c r="AK107" s="33"/>
      <c r="AL107" s="33"/>
      <c r="AM107" s="33"/>
      <c r="AN107" s="33"/>
      <c r="AO107" s="33"/>
      <c r="AP107" s="33"/>
      <c r="AQ107" s="33"/>
      <c r="AR107" s="33"/>
      <c r="AS107" s="33"/>
      <c r="AT107" s="33"/>
      <c r="AU107" s="33"/>
      <c r="AV10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0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07" s="56" t="str">
        <f>_xlfn.CONCAT(IF(Parts[[#This Row],[title]]&lt;&gt;"",_xlfn.CONCAT(CHAR(10),"@PART[",Parts[[#This Row],[name]],"]:NEEDS[!002_CommunityPartsTitles]:AFTER[",Parts[[#This Row],[mod]],"] // ",_xlfn.CONCAT(S107," (",D107,")"),CHAR(10),"{",CHAR(10),"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0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07" s="41" t="str">
        <f>_xlfn.CONCAT(IF(Parts[[#This Row],[title]]&lt;&gt;"",_xlfn.CONCAT("#LOC_KTT_",A107,"_",C107,"_Title = ",Parts[[#This Row],[title]],CHAR(10)),""),IF(Parts[[#This Row],[engineName]]&lt;&gt;"",_xlfn.CONCAT("#LOC_KTT_",Parts[[#This Row],[mod]],"_",Parts[[#This Row],[name]],"_EngineName = ",Parts[[#This Row],[engineName]]),""))</f>
        <v/>
      </c>
      <c r="BA107" s="39" t="e">
        <f ca="1">MIN(Parts[[#This Row],[techTier]]+1,MAX(INDIRECT(O107)))</f>
        <v>#REF!</v>
      </c>
      <c r="BB107" s="39" t="e">
        <f ca="1">MIN(Parts[[#This Row],[techTier]]+2,MAX(INDIRECT(O107)))</f>
        <v>#REF!</v>
      </c>
      <c r="BC107" s="55" t="str">
        <f>RIGHT(LEFT(Parts[[#This Row],[folder]],FIND(CHAR(1),SUBSTITUTE(Parts[[#This Row],[folder]],"/",CHAR(1),LEN(Parts[[#This Row],[folder]])-LEN(SUBSTITUTE(Parts[[#This Row],[folder]],"/",""))))-1),FIND(CHAR(1),SUBSTITUTE(Parts[[#This Row],[folder]],"/",CHAR(1),LEN(Parts[[#This Row],[folder]])-LEN(SUBSTITUTE(Parts[[#This Row],[folder]],"/",""))))-41)</f>
        <v>OpenCockpit/Parts/OC6</v>
      </c>
    </row>
    <row r="108" spans="1:55" ht="29.5" x14ac:dyDescent="0.35">
      <c r="A108" t="s">
        <v>4053</v>
      </c>
      <c r="B108" t="s">
        <v>4126</v>
      </c>
      <c r="C108" t="s">
        <v>4127</v>
      </c>
      <c r="D108" t="s">
        <v>4128</v>
      </c>
      <c r="E108" t="s">
        <v>1458</v>
      </c>
      <c r="F108" t="s">
        <v>1510</v>
      </c>
      <c r="G108" t="s">
        <v>1562</v>
      </c>
      <c r="H108" t="s">
        <v>1787</v>
      </c>
      <c r="I108" t="s">
        <v>3998</v>
      </c>
      <c r="J108" t="s">
        <v>1606</v>
      </c>
      <c r="K108" t="s">
        <v>27</v>
      </c>
      <c r="L108" s="32"/>
      <c r="M10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@PART[nesdOCrndLong]:AFTER[OpenCockpit] // Structural Wing Type I (OC)
	{
}</v>
      </c>
      <c r="N108" s="36">
        <f>_xlfn.XLOOKUP(_xlfn.CONCAT(O108,P108),Templates!$G$1:$G$2037,Templates!$A$1:$A$2037,"Not Found",0,1)</f>
        <v>0</v>
      </c>
      <c r="O108" s="34"/>
      <c r="P108" s="34"/>
      <c r="Q108" s="35"/>
      <c r="R108" s="49"/>
      <c r="S108" s="33"/>
      <c r="T108" s="33"/>
      <c r="U108" s="33"/>
      <c r="V108" s="33"/>
      <c r="W108" s="33"/>
      <c r="X108" s="33"/>
      <c r="Y108" s="33"/>
      <c r="Z108" s="33"/>
      <c r="AA108" s="33"/>
      <c r="AB108" s="33"/>
      <c r="AC108" s="33"/>
      <c r="AD108" s="33"/>
      <c r="AE108" s="33"/>
      <c r="AF108" s="33"/>
      <c r="AG108" s="33"/>
      <c r="AH108" s="33"/>
      <c r="AI10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08" s="33"/>
      <c r="AK108" s="33"/>
      <c r="AL108" s="33"/>
      <c r="AM108" s="33"/>
      <c r="AN108" s="33"/>
      <c r="AO108" s="33"/>
      <c r="AP108" s="33"/>
      <c r="AQ108" s="33"/>
      <c r="AR108" s="33"/>
      <c r="AS108" s="33"/>
      <c r="AT108" s="33"/>
      <c r="AU108" s="33"/>
      <c r="AV10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0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08" s="56" t="str">
        <f>_xlfn.CONCAT(IF(Parts[[#This Row],[title]]&lt;&gt;"",_xlfn.CONCAT(CHAR(10),"@PART[",Parts[[#This Row],[name]],"]:NEEDS[!002_CommunityPartsTitles]:AFTER[",Parts[[#This Row],[mod]],"] // ",_xlfn.CONCAT(S108," (",D108,")"),CHAR(10),"{",CHAR(10),"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0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08" s="41" t="str">
        <f>_xlfn.CONCAT(IF(Parts[[#This Row],[title]]&lt;&gt;"",_xlfn.CONCAT("#LOC_KTT_",A108,"_",C108,"_Title = ",Parts[[#This Row],[title]],CHAR(10)),""),IF(Parts[[#This Row],[engineName]]&lt;&gt;"",_xlfn.CONCAT("#LOC_KTT_",Parts[[#This Row],[mod]],"_",Parts[[#This Row],[name]],"_EngineName = ",Parts[[#This Row],[engineName]]),""))</f>
        <v/>
      </c>
      <c r="BA108" s="39" t="e">
        <f ca="1">MIN(Parts[[#This Row],[techTier]]+1,MAX(INDIRECT(O108)))</f>
        <v>#REF!</v>
      </c>
      <c r="BB108" s="39" t="e">
        <f ca="1">MIN(Parts[[#This Row],[techTier]]+2,MAX(INDIRECT(O108)))</f>
        <v>#REF!</v>
      </c>
      <c r="BC108" s="55" t="str">
        <f>RIGHT(LEFT(Parts[[#This Row],[folder]],FIND(CHAR(1),SUBSTITUTE(Parts[[#This Row],[folder]],"/",CHAR(1),LEN(Parts[[#This Row],[folder]])-LEN(SUBSTITUTE(Parts[[#This Row],[folder]],"/",""))))-1),FIND(CHAR(1),SUBSTITUTE(Parts[[#This Row],[folder]],"/",CHAR(1),LEN(Parts[[#This Row],[folder]])-LEN(SUBSTITUTE(Parts[[#This Row],[folder]],"/",""))))-41)</f>
        <v>OpenCockpit/Parts/OC6</v>
      </c>
    </row>
    <row r="109" spans="1:55" ht="29.5" x14ac:dyDescent="0.35">
      <c r="A109" t="s">
        <v>4053</v>
      </c>
      <c r="B109" t="s">
        <v>4129</v>
      </c>
      <c r="C109" t="s">
        <v>4130</v>
      </c>
      <c r="D109" t="s">
        <v>4131</v>
      </c>
      <c r="E109" t="s">
        <v>1458</v>
      </c>
      <c r="F109" t="s">
        <v>1510</v>
      </c>
      <c r="G109" t="s">
        <v>1562</v>
      </c>
      <c r="H109" t="s">
        <v>1581</v>
      </c>
      <c r="I109" t="s">
        <v>3908</v>
      </c>
      <c r="J109" t="s">
        <v>1606</v>
      </c>
      <c r="K109" t="s">
        <v>27</v>
      </c>
      <c r="L109" s="32"/>
      <c r="M10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@PART[nesdOCrndLong2]:AFTER[OpenCockpit] // Structural Wing Type J (OC)
	{
}</v>
      </c>
      <c r="N109" s="36">
        <f>_xlfn.XLOOKUP(_xlfn.CONCAT(O109,P109),Templates!$G$1:$G$2037,Templates!$A$1:$A$2037,"Not Found",0,1)</f>
        <v>0</v>
      </c>
      <c r="O109" s="34"/>
      <c r="P109" s="34"/>
      <c r="Q109" s="35"/>
      <c r="R109" s="49"/>
      <c r="S109" s="33"/>
      <c r="T109" s="33"/>
      <c r="U109" s="33"/>
      <c r="V109" s="33"/>
      <c r="W109" s="33"/>
      <c r="X109" s="33"/>
      <c r="Y109" s="33"/>
      <c r="Z109" s="33"/>
      <c r="AA109" s="33"/>
      <c r="AB109" s="33"/>
      <c r="AC109" s="33"/>
      <c r="AD109" s="33"/>
      <c r="AE109" s="33"/>
      <c r="AF109" s="33"/>
      <c r="AG109" s="33"/>
      <c r="AH109" s="33"/>
      <c r="AI10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09" s="33"/>
      <c r="AK109" s="33"/>
      <c r="AL109" s="33"/>
      <c r="AM109" s="33"/>
      <c r="AN109" s="33"/>
      <c r="AO109" s="33"/>
      <c r="AP109" s="33"/>
      <c r="AQ109" s="33"/>
      <c r="AR109" s="33"/>
      <c r="AS109" s="33"/>
      <c r="AT109" s="33"/>
      <c r="AU109" s="33"/>
      <c r="AV10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0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09" s="56" t="str">
        <f>_xlfn.CONCAT(IF(Parts[[#This Row],[title]]&lt;&gt;"",_xlfn.CONCAT(CHAR(10),"@PART[",Parts[[#This Row],[name]],"]:NEEDS[!002_CommunityPartsTitles]:AFTER[",Parts[[#This Row],[mod]],"] // ",_xlfn.CONCAT(S109," (",D109,")"),CHAR(10),"{",CHAR(10),"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0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09" s="41" t="str">
        <f>_xlfn.CONCAT(IF(Parts[[#This Row],[title]]&lt;&gt;"",_xlfn.CONCAT("#LOC_KTT_",A109,"_",C109,"_Title = ",Parts[[#This Row],[title]],CHAR(10)),""),IF(Parts[[#This Row],[engineName]]&lt;&gt;"",_xlfn.CONCAT("#LOC_KTT_",Parts[[#This Row],[mod]],"_",Parts[[#This Row],[name]],"_EngineName = ",Parts[[#This Row],[engineName]]),""))</f>
        <v/>
      </c>
      <c r="BA109" s="39" t="e">
        <f ca="1">MIN(Parts[[#This Row],[techTier]]+1,MAX(INDIRECT(O109)))</f>
        <v>#REF!</v>
      </c>
      <c r="BB109" s="39" t="e">
        <f ca="1">MIN(Parts[[#This Row],[techTier]]+2,MAX(INDIRECT(O109)))</f>
        <v>#REF!</v>
      </c>
      <c r="BC109" s="55" t="str">
        <f>RIGHT(LEFT(Parts[[#This Row],[folder]],FIND(CHAR(1),SUBSTITUTE(Parts[[#This Row],[folder]],"/",CHAR(1),LEN(Parts[[#This Row],[folder]])-LEN(SUBSTITUTE(Parts[[#This Row],[folder]],"/",""))))-1),FIND(CHAR(1),SUBSTITUTE(Parts[[#This Row],[folder]],"/",CHAR(1),LEN(Parts[[#This Row],[folder]])-LEN(SUBSTITUTE(Parts[[#This Row],[folder]],"/",""))))-41)</f>
        <v>OpenCockpit/Parts/OC6</v>
      </c>
    </row>
    <row r="110" spans="1:55" ht="29.5" x14ac:dyDescent="0.35">
      <c r="A110" t="s">
        <v>4053</v>
      </c>
      <c r="B110" t="s">
        <v>4132</v>
      </c>
      <c r="C110" t="s">
        <v>4133</v>
      </c>
      <c r="D110" t="s">
        <v>4134</v>
      </c>
      <c r="E110" t="s">
        <v>1458</v>
      </c>
      <c r="F110" t="s">
        <v>1510</v>
      </c>
      <c r="G110" t="s">
        <v>1562</v>
      </c>
      <c r="H110" t="s">
        <v>1787</v>
      </c>
      <c r="I110" t="s">
        <v>2362</v>
      </c>
      <c r="J110" t="s">
        <v>1606</v>
      </c>
      <c r="K110" t="s">
        <v>27</v>
      </c>
      <c r="L110" s="32"/>
      <c r="M11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@PART[nesdOCrndSmall]:AFTER[OpenCockpit] // Structural Wing Type G (OC)
	{
}</v>
      </c>
      <c r="N110" s="36">
        <f>_xlfn.XLOOKUP(_xlfn.CONCAT(O110,P110),Templates!$G$1:$G$2037,Templates!$A$1:$A$2037,"Not Found",0,1)</f>
        <v>0</v>
      </c>
      <c r="O110" s="34"/>
      <c r="P110" s="34"/>
      <c r="Q110" s="35"/>
      <c r="R110" s="49"/>
      <c r="S110" s="33"/>
      <c r="T110" s="33"/>
      <c r="U110" s="33"/>
      <c r="V110" s="33"/>
      <c r="W110" s="33"/>
      <c r="X110" s="33"/>
      <c r="Y110" s="33"/>
      <c r="Z110" s="33"/>
      <c r="AA110" s="33"/>
      <c r="AB110" s="33"/>
      <c r="AC110" s="33"/>
      <c r="AD110" s="33"/>
      <c r="AE110" s="33"/>
      <c r="AF110" s="33"/>
      <c r="AG110" s="33"/>
      <c r="AH110" s="33"/>
      <c r="AI11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10" s="33"/>
      <c r="AK110" s="33"/>
      <c r="AL110" s="33"/>
      <c r="AM110" s="33"/>
      <c r="AN110" s="33"/>
      <c r="AO110" s="33"/>
      <c r="AP110" s="33"/>
      <c r="AQ110" s="33"/>
      <c r="AR110" s="33"/>
      <c r="AS110" s="33"/>
      <c r="AT110" s="33"/>
      <c r="AU110" s="33"/>
      <c r="AV11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1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10" s="56" t="str">
        <f>_xlfn.CONCAT(IF(Parts[[#This Row],[title]]&lt;&gt;"",_xlfn.CONCAT(CHAR(10),"@PART[",Parts[[#This Row],[name]],"]:NEEDS[!002_CommunityPartsTitles]:AFTER[",Parts[[#This Row],[mod]],"] // ",_xlfn.CONCAT(S110," (",D110,")"),CHAR(10),"{",CHAR(10),"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1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10" s="41" t="str">
        <f>_xlfn.CONCAT(IF(Parts[[#This Row],[title]]&lt;&gt;"",_xlfn.CONCAT("#LOC_KTT_",A110,"_",C110,"_Title = ",Parts[[#This Row],[title]],CHAR(10)),""),IF(Parts[[#This Row],[engineName]]&lt;&gt;"",_xlfn.CONCAT("#LOC_KTT_",Parts[[#This Row],[mod]],"_",Parts[[#This Row],[name]],"_EngineName = ",Parts[[#This Row],[engineName]]),""))</f>
        <v/>
      </c>
      <c r="BA110" s="39" t="e">
        <f ca="1">MIN(Parts[[#This Row],[techTier]]+1,MAX(INDIRECT(O110)))</f>
        <v>#REF!</v>
      </c>
      <c r="BB110" s="39" t="e">
        <f ca="1">MIN(Parts[[#This Row],[techTier]]+2,MAX(INDIRECT(O110)))</f>
        <v>#REF!</v>
      </c>
      <c r="BC110" s="55" t="str">
        <f>RIGHT(LEFT(Parts[[#This Row],[folder]],FIND(CHAR(1),SUBSTITUTE(Parts[[#This Row],[folder]],"/",CHAR(1),LEN(Parts[[#This Row],[folder]])-LEN(SUBSTITUTE(Parts[[#This Row],[folder]],"/",""))))-1),FIND(CHAR(1),SUBSTITUTE(Parts[[#This Row],[folder]],"/",CHAR(1),LEN(Parts[[#This Row],[folder]])-LEN(SUBSTITUTE(Parts[[#This Row],[folder]],"/",""))))-41)</f>
        <v>OpenCockpit/Parts/OC6</v>
      </c>
    </row>
    <row r="111" spans="1:55" ht="29.5" x14ac:dyDescent="0.35">
      <c r="A111" t="s">
        <v>4053</v>
      </c>
      <c r="B111" t="s">
        <v>4135</v>
      </c>
      <c r="C111" t="s">
        <v>4136</v>
      </c>
      <c r="D111" t="s">
        <v>4137</v>
      </c>
      <c r="E111" t="s">
        <v>1458</v>
      </c>
      <c r="F111" t="s">
        <v>1510</v>
      </c>
      <c r="G111" t="s">
        <v>1562</v>
      </c>
      <c r="H111" t="s">
        <v>1977</v>
      </c>
      <c r="I111" t="s">
        <v>1605</v>
      </c>
      <c r="J111" t="s">
        <v>1606</v>
      </c>
      <c r="K111" t="s">
        <v>27</v>
      </c>
      <c r="L111" s="32"/>
      <c r="M11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@PART[nesdOCrTip]:AFTER[OpenCockpit] // Round Wingtip Type A (OC)
	{
}</v>
      </c>
      <c r="N111" s="36">
        <f>_xlfn.XLOOKUP(_xlfn.CONCAT(O111,P111),Templates!$G$1:$G$2037,Templates!$A$1:$A$2037,"Not Found",0,1)</f>
        <v>0</v>
      </c>
      <c r="O111" s="34"/>
      <c r="P111" s="34"/>
      <c r="Q111" s="35"/>
      <c r="R111" s="49"/>
      <c r="S111" s="33"/>
      <c r="T111" s="33"/>
      <c r="U111" s="33"/>
      <c r="V111" s="33"/>
      <c r="W111" s="33"/>
      <c r="X111" s="33"/>
      <c r="Y111" s="33"/>
      <c r="Z111" s="33"/>
      <c r="AA111" s="33"/>
      <c r="AB111" s="33"/>
      <c r="AC111" s="33"/>
      <c r="AD111" s="33"/>
      <c r="AE111" s="33"/>
      <c r="AF111" s="33"/>
      <c r="AG111" s="33"/>
      <c r="AH111" s="33"/>
      <c r="AI11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11" s="33"/>
      <c r="AK111" s="33"/>
      <c r="AL111" s="33"/>
      <c r="AM111" s="33"/>
      <c r="AN111" s="33"/>
      <c r="AO111" s="33"/>
      <c r="AP111" s="33"/>
      <c r="AQ111" s="33"/>
      <c r="AR111" s="33"/>
      <c r="AS111" s="33"/>
      <c r="AT111" s="33"/>
      <c r="AU111" s="33"/>
      <c r="AV11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1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11" s="56" t="str">
        <f>_xlfn.CONCAT(IF(Parts[[#This Row],[title]]&lt;&gt;"",_xlfn.CONCAT(CHAR(10),"@PART[",Parts[[#This Row],[name]],"]:NEEDS[!002_CommunityPartsTitles]:AFTER[",Parts[[#This Row],[mod]],"] // ",_xlfn.CONCAT(S111," (",D111,")"),CHAR(10),"{",CHAR(10),"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1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11" s="41" t="str">
        <f>_xlfn.CONCAT(IF(Parts[[#This Row],[title]]&lt;&gt;"",_xlfn.CONCAT("#LOC_KTT_",A111,"_",C111,"_Title = ",Parts[[#This Row],[title]],CHAR(10)),""),IF(Parts[[#This Row],[engineName]]&lt;&gt;"",_xlfn.CONCAT("#LOC_KTT_",Parts[[#This Row],[mod]],"_",Parts[[#This Row],[name]],"_EngineName = ",Parts[[#This Row],[engineName]]),""))</f>
        <v/>
      </c>
      <c r="BA111" s="39" t="e">
        <f ca="1">MIN(Parts[[#This Row],[techTier]]+1,MAX(INDIRECT(O111)))</f>
        <v>#REF!</v>
      </c>
      <c r="BB111" s="39" t="e">
        <f ca="1">MIN(Parts[[#This Row],[techTier]]+2,MAX(INDIRECT(O111)))</f>
        <v>#REF!</v>
      </c>
      <c r="BC111" s="55" t="str">
        <f>RIGHT(LEFT(Parts[[#This Row],[folder]],FIND(CHAR(1),SUBSTITUTE(Parts[[#This Row],[folder]],"/",CHAR(1),LEN(Parts[[#This Row],[folder]])-LEN(SUBSTITUTE(Parts[[#This Row],[folder]],"/",""))))-1),FIND(CHAR(1),SUBSTITUTE(Parts[[#This Row],[folder]],"/",CHAR(1),LEN(Parts[[#This Row],[folder]])-LEN(SUBSTITUTE(Parts[[#This Row],[folder]],"/",""))))-41)</f>
        <v>OpenCockpit/Parts/OC6</v>
      </c>
    </row>
    <row r="112" spans="1:55" ht="29.5" x14ac:dyDescent="0.35">
      <c r="A112" t="s">
        <v>4053</v>
      </c>
      <c r="B112" t="s">
        <v>4138</v>
      </c>
      <c r="C112" t="s">
        <v>4139</v>
      </c>
      <c r="D112" t="s">
        <v>4140</v>
      </c>
      <c r="E112" t="s">
        <v>1458</v>
      </c>
      <c r="F112" t="s">
        <v>1510</v>
      </c>
      <c r="G112" t="s">
        <v>1562</v>
      </c>
      <c r="H112" t="s">
        <v>1977</v>
      </c>
      <c r="I112" t="s">
        <v>1605</v>
      </c>
      <c r="J112" t="s">
        <v>1606</v>
      </c>
      <c r="K112" t="s">
        <v>27</v>
      </c>
      <c r="L112" s="32"/>
      <c r="M11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@PART[nesdOCrTip2]:AFTER[OpenCockpit] // Round Wingtip Type B (OC)
	{
}</v>
      </c>
      <c r="N112" s="36">
        <f>_xlfn.XLOOKUP(_xlfn.CONCAT(O112,P112),Templates!$G$1:$G$2037,Templates!$A$1:$A$2037,"Not Found",0,1)</f>
        <v>0</v>
      </c>
      <c r="O112" s="34"/>
      <c r="P112" s="34"/>
      <c r="Q112" s="35"/>
      <c r="R112" s="49"/>
      <c r="S112" s="33"/>
      <c r="T112" s="33"/>
      <c r="U112" s="33"/>
      <c r="V112" s="33"/>
      <c r="W112" s="33"/>
      <c r="X112" s="33"/>
      <c r="Y112" s="33"/>
      <c r="Z112" s="33"/>
      <c r="AA112" s="33"/>
      <c r="AB112" s="33"/>
      <c r="AC112" s="33"/>
      <c r="AD112" s="33"/>
      <c r="AE112" s="33"/>
      <c r="AF112" s="33"/>
      <c r="AG112" s="33"/>
      <c r="AH112" s="33"/>
      <c r="AI11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12" s="33"/>
      <c r="AK112" s="33"/>
      <c r="AL112" s="33"/>
      <c r="AM112" s="33"/>
      <c r="AN112" s="33"/>
      <c r="AO112" s="33"/>
      <c r="AP112" s="33"/>
      <c r="AQ112" s="33"/>
      <c r="AR112" s="33"/>
      <c r="AS112" s="33"/>
      <c r="AT112" s="33"/>
      <c r="AU112" s="33"/>
      <c r="AV11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1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12" s="56" t="str">
        <f>_xlfn.CONCAT(IF(Parts[[#This Row],[title]]&lt;&gt;"",_xlfn.CONCAT(CHAR(10),"@PART[",Parts[[#This Row],[name]],"]:NEEDS[!002_CommunityPartsTitles]:AFTER[",Parts[[#This Row],[mod]],"] // ",_xlfn.CONCAT(S112," (",D112,")"),CHAR(10),"{",CHAR(10),"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1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12" s="41" t="str">
        <f>_xlfn.CONCAT(IF(Parts[[#This Row],[title]]&lt;&gt;"",_xlfn.CONCAT("#LOC_KTT_",A112,"_",C112,"_Title = ",Parts[[#This Row],[title]],CHAR(10)),""),IF(Parts[[#This Row],[engineName]]&lt;&gt;"",_xlfn.CONCAT("#LOC_KTT_",Parts[[#This Row],[mod]],"_",Parts[[#This Row],[name]],"_EngineName = ",Parts[[#This Row],[engineName]]),""))</f>
        <v/>
      </c>
      <c r="BA112" s="39" t="e">
        <f ca="1">MIN(Parts[[#This Row],[techTier]]+1,MAX(INDIRECT(O112)))</f>
        <v>#REF!</v>
      </c>
      <c r="BB112" s="39" t="e">
        <f ca="1">MIN(Parts[[#This Row],[techTier]]+2,MAX(INDIRECT(O112)))</f>
        <v>#REF!</v>
      </c>
      <c r="BC112" s="55" t="str">
        <f>RIGHT(LEFT(Parts[[#This Row],[folder]],FIND(CHAR(1),SUBSTITUTE(Parts[[#This Row],[folder]],"/",CHAR(1),LEN(Parts[[#This Row],[folder]])-LEN(SUBSTITUTE(Parts[[#This Row],[folder]],"/",""))))-1),FIND(CHAR(1),SUBSTITUTE(Parts[[#This Row],[folder]],"/",CHAR(1),LEN(Parts[[#This Row],[folder]])-LEN(SUBSTITUTE(Parts[[#This Row],[folder]],"/",""))))-41)</f>
        <v>OpenCockpit/Parts/OC6</v>
      </c>
    </row>
    <row r="113" spans="1:55" ht="29.5" x14ac:dyDescent="0.35">
      <c r="A113" t="s">
        <v>4053</v>
      </c>
      <c r="B113" t="s">
        <v>4141</v>
      </c>
      <c r="C113" t="s">
        <v>4142</v>
      </c>
      <c r="D113" t="s">
        <v>4143</v>
      </c>
      <c r="E113" t="s">
        <v>1458</v>
      </c>
      <c r="F113" t="s">
        <v>1510</v>
      </c>
      <c r="G113" t="s">
        <v>1562</v>
      </c>
      <c r="H113" t="s">
        <v>1977</v>
      </c>
      <c r="I113" t="s">
        <v>1605</v>
      </c>
      <c r="J113" t="s">
        <v>1606</v>
      </c>
      <c r="K113" t="s">
        <v>27</v>
      </c>
      <c r="L113" s="32"/>
      <c r="M11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@PART[nesdOCrTip3]:AFTER[OpenCockpit] // Round Wingtip Type C (OC)
	{
}</v>
      </c>
      <c r="N113" s="36">
        <f>_xlfn.XLOOKUP(_xlfn.CONCAT(O113,P113),Templates!$G$1:$G$2037,Templates!$A$1:$A$2037,"Not Found",0,1)</f>
        <v>0</v>
      </c>
      <c r="O113" s="34"/>
      <c r="P113" s="34"/>
      <c r="Q113" s="35"/>
      <c r="R113" s="49"/>
      <c r="S113" s="33"/>
      <c r="T113" s="33"/>
      <c r="U113" s="33"/>
      <c r="V113" s="33"/>
      <c r="W113" s="33"/>
      <c r="X113" s="33"/>
      <c r="Y113" s="33"/>
      <c r="Z113" s="33"/>
      <c r="AA113" s="33"/>
      <c r="AB113" s="33"/>
      <c r="AC113" s="33"/>
      <c r="AD113" s="33"/>
      <c r="AE113" s="33"/>
      <c r="AF113" s="33"/>
      <c r="AG113" s="33"/>
      <c r="AH113" s="33"/>
      <c r="AI11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13" s="33"/>
      <c r="AK113" s="33"/>
      <c r="AL113" s="33"/>
      <c r="AM113" s="33"/>
      <c r="AN113" s="33"/>
      <c r="AO113" s="33"/>
      <c r="AP113" s="33"/>
      <c r="AQ113" s="33"/>
      <c r="AR113" s="33"/>
      <c r="AS113" s="33"/>
      <c r="AT113" s="33"/>
      <c r="AU113" s="33"/>
      <c r="AV11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1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13" s="56" t="str">
        <f>_xlfn.CONCAT(IF(Parts[[#This Row],[title]]&lt;&gt;"",_xlfn.CONCAT(CHAR(10),"@PART[",Parts[[#This Row],[name]],"]:NEEDS[!002_CommunityPartsTitles]:AFTER[",Parts[[#This Row],[mod]],"] // ",_xlfn.CONCAT(S113," (",D113,")"),CHAR(10),"{",CHAR(10),"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1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13" s="41" t="str">
        <f>_xlfn.CONCAT(IF(Parts[[#This Row],[title]]&lt;&gt;"",_xlfn.CONCAT("#LOC_KTT_",A113,"_",C113,"_Title = ",Parts[[#This Row],[title]],CHAR(10)),""),IF(Parts[[#This Row],[engineName]]&lt;&gt;"",_xlfn.CONCAT("#LOC_KTT_",Parts[[#This Row],[mod]],"_",Parts[[#This Row],[name]],"_EngineName = ",Parts[[#This Row],[engineName]]),""))</f>
        <v/>
      </c>
      <c r="BA113" s="39" t="e">
        <f ca="1">MIN(Parts[[#This Row],[techTier]]+1,MAX(INDIRECT(O113)))</f>
        <v>#REF!</v>
      </c>
      <c r="BB113" s="39" t="e">
        <f ca="1">MIN(Parts[[#This Row],[techTier]]+2,MAX(INDIRECT(O113)))</f>
        <v>#REF!</v>
      </c>
      <c r="BC113" s="55" t="str">
        <f>RIGHT(LEFT(Parts[[#This Row],[folder]],FIND(CHAR(1),SUBSTITUTE(Parts[[#This Row],[folder]],"/",CHAR(1),LEN(Parts[[#This Row],[folder]])-LEN(SUBSTITUTE(Parts[[#This Row],[folder]],"/",""))))-1),FIND(CHAR(1),SUBSTITUTE(Parts[[#This Row],[folder]],"/",CHAR(1),LEN(Parts[[#This Row],[folder]])-LEN(SUBSTITUTE(Parts[[#This Row],[folder]],"/",""))))-41)</f>
        <v>OpenCockpit/Parts/OC6</v>
      </c>
    </row>
    <row r="114" spans="1:55" ht="29.5" x14ac:dyDescent="0.35">
      <c r="A114" t="s">
        <v>4053</v>
      </c>
      <c r="B114" t="s">
        <v>4144</v>
      </c>
      <c r="C114" t="s">
        <v>4145</v>
      </c>
      <c r="D114" t="s">
        <v>4146</v>
      </c>
      <c r="E114" t="s">
        <v>1458</v>
      </c>
      <c r="F114" t="s">
        <v>1510</v>
      </c>
      <c r="G114" t="s">
        <v>1562</v>
      </c>
      <c r="H114" t="s">
        <v>1556</v>
      </c>
      <c r="I114" t="s">
        <v>2727</v>
      </c>
      <c r="J114" t="s">
        <v>1606</v>
      </c>
      <c r="K114" t="s">
        <v>27</v>
      </c>
      <c r="L114" s="32"/>
      <c r="M11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@PART[nesdOCrdr1]:AFTER[OpenCockpit] // Elevon 6 (OC)
	{
}</v>
      </c>
      <c r="N114" s="36">
        <f>_xlfn.XLOOKUP(_xlfn.CONCAT(O114,P114),Templates!$G$1:$G$2037,Templates!$A$1:$A$2037,"Not Found",0,1)</f>
        <v>0</v>
      </c>
      <c r="O114" s="34"/>
      <c r="P114" s="34"/>
      <c r="Q114" s="35"/>
      <c r="R114" s="49"/>
      <c r="S114" s="33"/>
      <c r="T114" s="33"/>
      <c r="U114" s="33"/>
      <c r="V114" s="33"/>
      <c r="W114" s="33"/>
      <c r="X114" s="33"/>
      <c r="Y114" s="33"/>
      <c r="Z114" s="33"/>
      <c r="AA114" s="33"/>
      <c r="AB114" s="33"/>
      <c r="AC114" s="33"/>
      <c r="AD114" s="33"/>
      <c r="AE114" s="33"/>
      <c r="AF114" s="33"/>
      <c r="AG114" s="33"/>
      <c r="AH114" s="33"/>
      <c r="AI11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14" s="33"/>
      <c r="AK114" s="33"/>
      <c r="AL114" s="33"/>
      <c r="AM114" s="33"/>
      <c r="AN114" s="33"/>
      <c r="AO114" s="33"/>
      <c r="AP114" s="33"/>
      <c r="AQ114" s="33"/>
      <c r="AR114" s="33"/>
      <c r="AS114" s="33"/>
      <c r="AT114" s="33"/>
      <c r="AU114" s="33"/>
      <c r="AV11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1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14" s="56" t="str">
        <f>_xlfn.CONCAT(IF(Parts[[#This Row],[title]]&lt;&gt;"",_xlfn.CONCAT(CHAR(10),"@PART[",Parts[[#This Row],[name]],"]:NEEDS[!002_CommunityPartsTitles]:AFTER[",Parts[[#This Row],[mod]],"] // ",_xlfn.CONCAT(S114," (",D114,")"),CHAR(10),"{",CHAR(10),"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1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14" s="41" t="str">
        <f>_xlfn.CONCAT(IF(Parts[[#This Row],[title]]&lt;&gt;"",_xlfn.CONCAT("#LOC_KTT_",A114,"_",C114,"_Title = ",Parts[[#This Row],[title]],CHAR(10)),""),IF(Parts[[#This Row],[engineName]]&lt;&gt;"",_xlfn.CONCAT("#LOC_KTT_",Parts[[#This Row],[mod]],"_",Parts[[#This Row],[name]],"_EngineName = ",Parts[[#This Row],[engineName]]),""))</f>
        <v/>
      </c>
      <c r="BA114" s="39" t="e">
        <f ca="1">MIN(Parts[[#This Row],[techTier]]+1,MAX(INDIRECT(O114)))</f>
        <v>#REF!</v>
      </c>
      <c r="BB114" s="39" t="e">
        <f ca="1">MIN(Parts[[#This Row],[techTier]]+2,MAX(INDIRECT(O114)))</f>
        <v>#REF!</v>
      </c>
      <c r="BC114" s="55" t="str">
        <f>RIGHT(LEFT(Parts[[#This Row],[folder]],FIND(CHAR(1),SUBSTITUTE(Parts[[#This Row],[folder]],"/",CHAR(1),LEN(Parts[[#This Row],[folder]])-LEN(SUBSTITUTE(Parts[[#This Row],[folder]],"/",""))))-1),FIND(CHAR(1),SUBSTITUTE(Parts[[#This Row],[folder]],"/",CHAR(1),LEN(Parts[[#This Row],[folder]])-LEN(SUBSTITUTE(Parts[[#This Row],[folder]],"/",""))))-41)</f>
        <v>OpenCockpit/Parts/OC6</v>
      </c>
    </row>
    <row r="115" spans="1:55" ht="29.5" x14ac:dyDescent="0.35">
      <c r="A115" t="s">
        <v>4053</v>
      </c>
      <c r="B115" t="s">
        <v>4147</v>
      </c>
      <c r="C115" t="s">
        <v>4148</v>
      </c>
      <c r="D115" t="s">
        <v>4149</v>
      </c>
      <c r="E115" t="s">
        <v>1458</v>
      </c>
      <c r="F115" t="s">
        <v>1510</v>
      </c>
      <c r="G115" t="s">
        <v>1562</v>
      </c>
      <c r="H115" t="s">
        <v>1540</v>
      </c>
      <c r="I115" t="s">
        <v>1615</v>
      </c>
      <c r="J115" t="s">
        <v>1606</v>
      </c>
      <c r="K115" t="s">
        <v>27</v>
      </c>
      <c r="L115" s="32"/>
      <c r="M11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@PART[nesdOCrdr2]:AFTER[OpenCockpit] // Elevon 7 (OC)
	{
}</v>
      </c>
      <c r="N115" s="36">
        <f>_xlfn.XLOOKUP(_xlfn.CONCAT(O115,P115),Templates!$G$1:$G$2037,Templates!$A$1:$A$2037,"Not Found",0,1)</f>
        <v>0</v>
      </c>
      <c r="O115" s="34"/>
      <c r="P115" s="34"/>
      <c r="Q115" s="35"/>
      <c r="R115" s="49"/>
      <c r="S115" s="33"/>
      <c r="T115" s="33"/>
      <c r="U115" s="33"/>
      <c r="V115" s="33"/>
      <c r="W115" s="33"/>
      <c r="X115" s="33"/>
      <c r="Y115" s="33"/>
      <c r="Z115" s="33"/>
      <c r="AA115" s="33"/>
      <c r="AB115" s="33"/>
      <c r="AC115" s="33"/>
      <c r="AD115" s="33"/>
      <c r="AE115" s="33"/>
      <c r="AF115" s="33"/>
      <c r="AG115" s="33"/>
      <c r="AH115" s="33"/>
      <c r="AI11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15" s="33"/>
      <c r="AK115" s="33"/>
      <c r="AL115" s="33"/>
      <c r="AM115" s="33"/>
      <c r="AN115" s="33"/>
      <c r="AO115" s="33"/>
      <c r="AP115" s="33"/>
      <c r="AQ115" s="33"/>
      <c r="AR115" s="33"/>
      <c r="AS115" s="33"/>
      <c r="AT115" s="33"/>
      <c r="AU115" s="33"/>
      <c r="AV11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1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15" s="56" t="str">
        <f>_xlfn.CONCAT(IF(Parts[[#This Row],[title]]&lt;&gt;"",_xlfn.CONCAT(CHAR(10),"@PART[",Parts[[#This Row],[name]],"]:NEEDS[!002_CommunityPartsTitles]:AFTER[",Parts[[#This Row],[mod]],"] // ",_xlfn.CONCAT(S115," (",D115,")"),CHAR(10),"{",CHAR(10),"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1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15" s="41" t="str">
        <f>_xlfn.CONCAT(IF(Parts[[#This Row],[title]]&lt;&gt;"",_xlfn.CONCAT("#LOC_KTT_",A115,"_",C115,"_Title = ",Parts[[#This Row],[title]],CHAR(10)),""),IF(Parts[[#This Row],[engineName]]&lt;&gt;"",_xlfn.CONCAT("#LOC_KTT_",Parts[[#This Row],[mod]],"_",Parts[[#This Row],[name]],"_EngineName = ",Parts[[#This Row],[engineName]]),""))</f>
        <v/>
      </c>
      <c r="BA115" s="39" t="e">
        <f ca="1">MIN(Parts[[#This Row],[techTier]]+1,MAX(INDIRECT(O115)))</f>
        <v>#REF!</v>
      </c>
      <c r="BB115" s="39" t="e">
        <f ca="1">MIN(Parts[[#This Row],[techTier]]+2,MAX(INDIRECT(O115)))</f>
        <v>#REF!</v>
      </c>
      <c r="BC115" s="55" t="str">
        <f>RIGHT(LEFT(Parts[[#This Row],[folder]],FIND(CHAR(1),SUBSTITUTE(Parts[[#This Row],[folder]],"/",CHAR(1),LEN(Parts[[#This Row],[folder]])-LEN(SUBSTITUTE(Parts[[#This Row],[folder]],"/",""))))-1),FIND(CHAR(1),SUBSTITUTE(Parts[[#This Row],[folder]],"/",CHAR(1),LEN(Parts[[#This Row],[folder]])-LEN(SUBSTITUTE(Parts[[#This Row],[folder]],"/",""))))-41)</f>
        <v>OpenCockpit/Parts/OC6</v>
      </c>
    </row>
    <row r="116" spans="1:55" ht="29.5" x14ac:dyDescent="0.35">
      <c r="A116" t="s">
        <v>4053</v>
      </c>
      <c r="B116" t="s">
        <v>4150</v>
      </c>
      <c r="C116" t="s">
        <v>4151</v>
      </c>
      <c r="D116" t="s">
        <v>4152</v>
      </c>
      <c r="E116" t="s">
        <v>1458</v>
      </c>
      <c r="F116" t="s">
        <v>1510</v>
      </c>
      <c r="G116" t="s">
        <v>1562</v>
      </c>
      <c r="H116" t="s">
        <v>1852</v>
      </c>
      <c r="I116" t="s">
        <v>1525</v>
      </c>
      <c r="J116" t="s">
        <v>1606</v>
      </c>
      <c r="K116" t="s">
        <v>27</v>
      </c>
      <c r="L116" s="32"/>
      <c r="M11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@PART[nesdOCsqrSmall]:AFTER[OpenCockpit] // Wing Connector Type F (OC)
	{
}</v>
      </c>
      <c r="N116" s="36">
        <f>_xlfn.XLOOKUP(_xlfn.CONCAT(O116,P116),Templates!$G$1:$G$2037,Templates!$A$1:$A$2037,"Not Found",0,1)</f>
        <v>0</v>
      </c>
      <c r="O116" s="34"/>
      <c r="P116" s="34"/>
      <c r="Q116" s="35"/>
      <c r="R116" s="49"/>
      <c r="S116" s="33"/>
      <c r="T116" s="33"/>
      <c r="U116" s="33"/>
      <c r="V116" s="33"/>
      <c r="W116" s="33"/>
      <c r="X116" s="33"/>
      <c r="Y116" s="33"/>
      <c r="Z116" s="33"/>
      <c r="AA116" s="33"/>
      <c r="AB116" s="33"/>
      <c r="AC116" s="33"/>
      <c r="AD116" s="33"/>
      <c r="AE116" s="33"/>
      <c r="AF116" s="33"/>
      <c r="AG116" s="33"/>
      <c r="AH116" s="33"/>
      <c r="AI11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16" s="33"/>
      <c r="AK116" s="33"/>
      <c r="AL116" s="33"/>
      <c r="AM116" s="33"/>
      <c r="AN116" s="33"/>
      <c r="AO116" s="33"/>
      <c r="AP116" s="33"/>
      <c r="AQ116" s="33"/>
      <c r="AR116" s="33"/>
      <c r="AS116" s="33"/>
      <c r="AT116" s="33"/>
      <c r="AU116" s="33"/>
      <c r="AV11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1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16" s="56" t="str">
        <f>_xlfn.CONCAT(IF(Parts[[#This Row],[title]]&lt;&gt;"",_xlfn.CONCAT(CHAR(10),"@PART[",Parts[[#This Row],[name]],"]:NEEDS[!002_CommunityPartsTitles]:AFTER[",Parts[[#This Row],[mod]],"] // ",_xlfn.CONCAT(S116," (",D116,")"),CHAR(10),"{",CHAR(10),"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1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16" s="41" t="str">
        <f>_xlfn.CONCAT(IF(Parts[[#This Row],[title]]&lt;&gt;"",_xlfn.CONCAT("#LOC_KTT_",A116,"_",C116,"_Title = ",Parts[[#This Row],[title]],CHAR(10)),""),IF(Parts[[#This Row],[engineName]]&lt;&gt;"",_xlfn.CONCAT("#LOC_KTT_",Parts[[#This Row],[mod]],"_",Parts[[#This Row],[name]],"_EngineName = ",Parts[[#This Row],[engineName]]),""))</f>
        <v/>
      </c>
      <c r="BA116" s="39" t="e">
        <f ca="1">MIN(Parts[[#This Row],[techTier]]+1,MAX(INDIRECT(O116)))</f>
        <v>#REF!</v>
      </c>
      <c r="BB116" s="39" t="e">
        <f ca="1">MIN(Parts[[#This Row],[techTier]]+2,MAX(INDIRECT(O116)))</f>
        <v>#REF!</v>
      </c>
      <c r="BC116" s="55" t="str">
        <f>RIGHT(LEFT(Parts[[#This Row],[folder]],FIND(CHAR(1),SUBSTITUTE(Parts[[#This Row],[folder]],"/",CHAR(1),LEN(Parts[[#This Row],[folder]])-LEN(SUBSTITUTE(Parts[[#This Row],[folder]],"/",""))))-1),FIND(CHAR(1),SUBSTITUTE(Parts[[#This Row],[folder]],"/",CHAR(1),LEN(Parts[[#This Row],[folder]])-LEN(SUBSTITUTE(Parts[[#This Row],[folder]],"/",""))))-41)</f>
        <v>OpenCockpit/Parts/OC6</v>
      </c>
    </row>
    <row r="117" spans="1:55" ht="29.5" x14ac:dyDescent="0.35">
      <c r="A117" t="s">
        <v>4053</v>
      </c>
      <c r="B117" t="s">
        <v>4153</v>
      </c>
      <c r="C117" t="s">
        <v>4154</v>
      </c>
      <c r="D117" t="s">
        <v>4155</v>
      </c>
      <c r="E117" t="s">
        <v>1458</v>
      </c>
      <c r="F117" t="s">
        <v>1510</v>
      </c>
      <c r="G117" t="s">
        <v>1562</v>
      </c>
      <c r="H117" t="s">
        <v>1581</v>
      </c>
      <c r="I117" t="s">
        <v>1525</v>
      </c>
      <c r="J117" t="s">
        <v>1606</v>
      </c>
      <c r="K117" t="s">
        <v>27</v>
      </c>
      <c r="L117" s="32"/>
      <c r="M11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@PART[nesdOCtriBig]:AFTER[OpenCockpit] // Structural Wing Type F (OC)
	{
}</v>
      </c>
      <c r="N117" s="36">
        <f>_xlfn.XLOOKUP(_xlfn.CONCAT(O117,P117),Templates!$G$1:$G$2037,Templates!$A$1:$A$2037,"Not Found",0,1)</f>
        <v>0</v>
      </c>
      <c r="O117" s="34"/>
      <c r="P117" s="34"/>
      <c r="Q117" s="35"/>
      <c r="R117" s="49"/>
      <c r="S117" s="33"/>
      <c r="T117" s="33"/>
      <c r="U117" s="33"/>
      <c r="V117" s="33"/>
      <c r="W117" s="33"/>
      <c r="X117" s="33"/>
      <c r="Y117" s="33"/>
      <c r="Z117" s="33"/>
      <c r="AA117" s="33"/>
      <c r="AB117" s="33"/>
      <c r="AC117" s="33"/>
      <c r="AD117" s="33"/>
      <c r="AE117" s="33"/>
      <c r="AF117" s="33"/>
      <c r="AG117" s="33"/>
      <c r="AH117" s="33"/>
      <c r="AI11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17" s="33"/>
      <c r="AK117" s="33"/>
      <c r="AL117" s="33"/>
      <c r="AM117" s="33"/>
      <c r="AN117" s="33"/>
      <c r="AO117" s="33"/>
      <c r="AP117" s="33"/>
      <c r="AQ117" s="33"/>
      <c r="AR117" s="33"/>
      <c r="AS117" s="33"/>
      <c r="AT117" s="33"/>
      <c r="AU117" s="33"/>
      <c r="AV11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1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17" s="56" t="str">
        <f>_xlfn.CONCAT(IF(Parts[[#This Row],[title]]&lt;&gt;"",_xlfn.CONCAT(CHAR(10),"@PART[",Parts[[#This Row],[name]],"]:NEEDS[!002_CommunityPartsTitles]:AFTER[",Parts[[#This Row],[mod]],"] // ",_xlfn.CONCAT(S117," (",D117,")"),CHAR(10),"{",CHAR(10),"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1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17" s="41" t="str">
        <f>_xlfn.CONCAT(IF(Parts[[#This Row],[title]]&lt;&gt;"",_xlfn.CONCAT("#LOC_KTT_",A117,"_",C117,"_Title = ",Parts[[#This Row],[title]],CHAR(10)),""),IF(Parts[[#This Row],[engineName]]&lt;&gt;"",_xlfn.CONCAT("#LOC_KTT_",Parts[[#This Row],[mod]],"_",Parts[[#This Row],[name]],"_EngineName = ",Parts[[#This Row],[engineName]]),""))</f>
        <v/>
      </c>
      <c r="BA117" s="39" t="e">
        <f ca="1">MIN(Parts[[#This Row],[techTier]]+1,MAX(INDIRECT(O117)))</f>
        <v>#REF!</v>
      </c>
      <c r="BB117" s="39" t="e">
        <f ca="1">MIN(Parts[[#This Row],[techTier]]+2,MAX(INDIRECT(O117)))</f>
        <v>#REF!</v>
      </c>
      <c r="BC117" s="55" t="str">
        <f>RIGHT(LEFT(Parts[[#This Row],[folder]],FIND(CHAR(1),SUBSTITUTE(Parts[[#This Row],[folder]],"/",CHAR(1),LEN(Parts[[#This Row],[folder]])-LEN(SUBSTITUTE(Parts[[#This Row],[folder]],"/",""))))-1),FIND(CHAR(1),SUBSTITUTE(Parts[[#This Row],[folder]],"/",CHAR(1),LEN(Parts[[#This Row],[folder]])-LEN(SUBSTITUTE(Parts[[#This Row],[folder]],"/",""))))-41)</f>
        <v>OpenCockpit/Parts/OC6</v>
      </c>
    </row>
    <row r="118" spans="1:55" ht="29.5" x14ac:dyDescent="0.35">
      <c r="A118" t="s">
        <v>4053</v>
      </c>
      <c r="B118" t="s">
        <v>4156</v>
      </c>
      <c r="C118" t="s">
        <v>4157</v>
      </c>
      <c r="D118" t="s">
        <v>4158</v>
      </c>
      <c r="E118" t="s">
        <v>1458</v>
      </c>
      <c r="F118" t="s">
        <v>1510</v>
      </c>
      <c r="G118" t="s">
        <v>1562</v>
      </c>
      <c r="H118" t="s">
        <v>1733</v>
      </c>
      <c r="I118" t="s">
        <v>1783</v>
      </c>
      <c r="J118" t="s">
        <v>1606</v>
      </c>
      <c r="K118" t="s">
        <v>27</v>
      </c>
      <c r="L118" s="32"/>
      <c r="M11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@PART[nesdOCtriSmall]:AFTER[OpenCockpit] // Structural Wing Type E (OC)
	{
}</v>
      </c>
      <c r="N118" s="36">
        <f>_xlfn.XLOOKUP(_xlfn.CONCAT(O118,P118),Templates!$G$1:$G$2037,Templates!$A$1:$A$2037,"Not Found",0,1)</f>
        <v>0</v>
      </c>
      <c r="O118" s="34"/>
      <c r="P118" s="34"/>
      <c r="Q118" s="35"/>
      <c r="R118" s="49"/>
      <c r="S118" s="33"/>
      <c r="T118" s="33"/>
      <c r="U118" s="33"/>
      <c r="V118" s="33"/>
      <c r="W118" s="33"/>
      <c r="X118" s="33"/>
      <c r="Y118" s="33"/>
      <c r="Z118" s="33"/>
      <c r="AA118" s="33"/>
      <c r="AB118" s="33"/>
      <c r="AC118" s="33"/>
      <c r="AD118" s="33"/>
      <c r="AE118" s="33"/>
      <c r="AF118" s="33"/>
      <c r="AG118" s="33"/>
      <c r="AH118" s="33"/>
      <c r="AI11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18" s="33"/>
      <c r="AK118" s="33"/>
      <c r="AL118" s="33"/>
      <c r="AM118" s="33"/>
      <c r="AN118" s="33"/>
      <c r="AO118" s="33"/>
      <c r="AP118" s="33"/>
      <c r="AQ118" s="33"/>
      <c r="AR118" s="33"/>
      <c r="AS118" s="33"/>
      <c r="AT118" s="33"/>
      <c r="AU118" s="33"/>
      <c r="AV11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1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18" s="56" t="str">
        <f>_xlfn.CONCAT(IF(Parts[[#This Row],[title]]&lt;&gt;"",_xlfn.CONCAT(CHAR(10),"@PART[",Parts[[#This Row],[name]],"]:NEEDS[!002_CommunityPartsTitles]:AFTER[",Parts[[#This Row],[mod]],"] // ",_xlfn.CONCAT(S118," (",D118,")"),CHAR(10),"{",CHAR(10),"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1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18" s="41" t="str">
        <f>_xlfn.CONCAT(IF(Parts[[#This Row],[title]]&lt;&gt;"",_xlfn.CONCAT("#LOC_KTT_",A118,"_",C118,"_Title = ",Parts[[#This Row],[title]],CHAR(10)),""),IF(Parts[[#This Row],[engineName]]&lt;&gt;"",_xlfn.CONCAT("#LOC_KTT_",Parts[[#This Row],[mod]],"_",Parts[[#This Row],[name]],"_EngineName = ",Parts[[#This Row],[engineName]]),""))</f>
        <v/>
      </c>
      <c r="BA118" s="39" t="e">
        <f ca="1">MIN(Parts[[#This Row],[techTier]]+1,MAX(INDIRECT(O118)))</f>
        <v>#REF!</v>
      </c>
      <c r="BB118" s="39" t="e">
        <f ca="1">MIN(Parts[[#This Row],[techTier]]+2,MAX(INDIRECT(O118)))</f>
        <v>#REF!</v>
      </c>
      <c r="BC118" s="55" t="str">
        <f>RIGHT(LEFT(Parts[[#This Row],[folder]],FIND(CHAR(1),SUBSTITUTE(Parts[[#This Row],[folder]],"/",CHAR(1),LEN(Parts[[#This Row],[folder]])-LEN(SUBSTITUTE(Parts[[#This Row],[folder]],"/",""))))-1),FIND(CHAR(1),SUBSTITUTE(Parts[[#This Row],[folder]],"/",CHAR(1),LEN(Parts[[#This Row],[folder]])-LEN(SUBSTITUTE(Parts[[#This Row],[folder]],"/",""))))-41)</f>
        <v>OpenCockpit/Parts/OC6</v>
      </c>
    </row>
    <row r="119" spans="1:55" ht="29.5" x14ac:dyDescent="0.35">
      <c r="A119" t="s">
        <v>1867</v>
      </c>
      <c r="B119" t="s">
        <v>1868</v>
      </c>
      <c r="C119" t="s">
        <v>1869</v>
      </c>
      <c r="D119" t="s">
        <v>1870</v>
      </c>
      <c r="E119" t="s">
        <v>1871</v>
      </c>
      <c r="F119" t="s">
        <v>1510</v>
      </c>
      <c r="G119" t="s">
        <v>1529</v>
      </c>
      <c r="H119" t="s">
        <v>1872</v>
      </c>
      <c r="I119" t="s">
        <v>1624</v>
      </c>
      <c r="J119" t="s">
        <v>1115</v>
      </c>
      <c r="K119" t="s">
        <v>0</v>
      </c>
      <c r="L119" s="32"/>
      <c r="M11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@PART[restock-nosecone-0625-1]:AFTER[ReStockPlus] // Miniature Rocket Nose
	{
}</v>
      </c>
      <c r="N119" s="36">
        <f>_xlfn.XLOOKUP(_xlfn.CONCAT(O119,P119),Templates!$G$1:$G$2037,Templates!$A$1:$A$2037,"Not Found",0,1)</f>
        <v>0</v>
      </c>
      <c r="O119" s="34"/>
      <c r="P119" s="34"/>
      <c r="Q119" s="35"/>
      <c r="R119" s="49"/>
      <c r="S119" s="33"/>
      <c r="T119" s="33"/>
      <c r="U119" s="33"/>
      <c r="V119" s="33"/>
      <c r="W119" s="33"/>
      <c r="X119" s="33"/>
      <c r="Y119" s="33"/>
      <c r="Z119" s="33"/>
      <c r="AA119" s="33"/>
      <c r="AB119" s="33"/>
      <c r="AC119" s="33"/>
      <c r="AD119" s="33"/>
      <c r="AE119" s="33"/>
      <c r="AF119" s="33"/>
      <c r="AG119" s="33"/>
      <c r="AH119" s="33"/>
      <c r="AI11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19" s="33"/>
      <c r="AK119" s="33"/>
      <c r="AL119" s="33"/>
      <c r="AM119" s="33"/>
      <c r="AN119" s="33"/>
      <c r="AO119" s="33"/>
      <c r="AP119" s="33"/>
      <c r="AQ119" s="33"/>
      <c r="AR119" s="33"/>
      <c r="AS119" s="33"/>
      <c r="AT119" s="33"/>
      <c r="AU119" s="33"/>
      <c r="AV11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1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19" s="56" t="str">
        <f>_xlfn.CONCAT(IF(Parts[[#This Row],[title]]&lt;&gt;"",_xlfn.CONCAT(CHAR(10),"@PART[",Parts[[#This Row],[name]],"]:NEEDS[!002_CommunityPartsTitles]:AFTER[",Parts[[#This Row],[mod]],"] // ",_xlfn.CONCAT(S119," (",D119,")"),CHAR(10),"{",CHAR(10),"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1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19" s="41" t="str">
        <f>_xlfn.CONCAT(IF(Parts[[#This Row],[title]]&lt;&gt;"",_xlfn.CONCAT("#LOC_KTT_",A119,"_",C119,"_Title = ",Parts[[#This Row],[title]],CHAR(10)),""),IF(Parts[[#This Row],[engineName]]&lt;&gt;"",_xlfn.CONCAT("#LOC_KTT_",Parts[[#This Row],[mod]],"_",Parts[[#This Row],[name]],"_EngineName = ",Parts[[#This Row],[engineName]]),""))</f>
        <v/>
      </c>
      <c r="BA119" s="39" t="e">
        <f ca="1">MIN(Parts[[#This Row],[techTier]]+1,MAX(INDIRECT(O119)))</f>
        <v>#REF!</v>
      </c>
      <c r="BB119" s="39" t="e">
        <f ca="1">MIN(Parts[[#This Row],[techTier]]+2,MAX(INDIRECT(O119)))</f>
        <v>#REF!</v>
      </c>
      <c r="BC119" s="55" t="str">
        <f>RIGHT(LEFT(Parts[[#This Row],[folder]],FIND(CHAR(1),SUBSTITUTE(Parts[[#This Row],[folder]],"/",CHAR(1),LEN(Parts[[#This Row],[folder]])-LEN(SUBSTITUTE(Parts[[#This Row],[folder]],"/",""))))-1),FIND(CHAR(1),SUBSTITUTE(Parts[[#This Row],[folder]],"/",CHAR(1),LEN(Parts[[#This Row],[folder]])-LEN(SUBSTITUTE(Parts[[#This Row],[folder]],"/",""))))-41)</f>
        <v>ReStockPlus/Parts/Aero/0625</v>
      </c>
    </row>
    <row r="120" spans="1:55" ht="29.5" x14ac:dyDescent="0.35">
      <c r="A120" t="s">
        <v>1867</v>
      </c>
      <c r="B120" t="s">
        <v>1873</v>
      </c>
      <c r="C120" t="s">
        <v>1874</v>
      </c>
      <c r="D120" t="s">
        <v>1875</v>
      </c>
      <c r="E120" t="s">
        <v>1876</v>
      </c>
      <c r="F120" t="s">
        <v>1877</v>
      </c>
      <c r="G120" t="s">
        <v>536</v>
      </c>
      <c r="H120" t="s">
        <v>1535</v>
      </c>
      <c r="I120" t="s">
        <v>1557</v>
      </c>
      <c r="J120" t="s">
        <v>1117</v>
      </c>
      <c r="K120" t="s">
        <v>44</v>
      </c>
      <c r="L120" s="32"/>
      <c r="M12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@PART[restock-heatshield-1875-1]:AFTER[ReStockPlus] // Heat Shield (1.875m)
	{
}</v>
      </c>
      <c r="N120" s="36">
        <f>_xlfn.XLOOKUP(_xlfn.CONCAT(O120,P120),Templates!$G$1:$G$2037,Templates!$A$1:$A$2037,"Not Found",0,1)</f>
        <v>0</v>
      </c>
      <c r="O120" s="34"/>
      <c r="P120" s="34"/>
      <c r="Q120" s="35"/>
      <c r="R120" s="49"/>
      <c r="S120" s="33"/>
      <c r="T120" s="33"/>
      <c r="U120" s="33"/>
      <c r="V120" s="33"/>
      <c r="W120" s="33"/>
      <c r="X120" s="33"/>
      <c r="Y120" s="33"/>
      <c r="Z120" s="33"/>
      <c r="AA120" s="33"/>
      <c r="AB120" s="33"/>
      <c r="AC120" s="33"/>
      <c r="AD120" s="33"/>
      <c r="AE120" s="33"/>
      <c r="AF120" s="33"/>
      <c r="AG120" s="33"/>
      <c r="AH120" s="33"/>
      <c r="AI12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20" s="33"/>
      <c r="AK120" s="33"/>
      <c r="AL120" s="33"/>
      <c r="AM120" s="33"/>
      <c r="AN120" s="33"/>
      <c r="AO120" s="33"/>
      <c r="AP120" s="33"/>
      <c r="AQ120" s="33"/>
      <c r="AR120" s="33"/>
      <c r="AS120" s="33"/>
      <c r="AT120" s="33"/>
      <c r="AU120" s="33"/>
      <c r="AV12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2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20" s="56" t="str">
        <f>_xlfn.CONCAT(IF(Parts[[#This Row],[title]]&lt;&gt;"",_xlfn.CONCAT(CHAR(10),"@PART[",Parts[[#This Row],[name]],"]:NEEDS[!002_CommunityPartsTitles]:AFTER[",Parts[[#This Row],[mod]],"] // ",_xlfn.CONCAT(S120," (",D120,")"),CHAR(10),"{",CHAR(10),"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2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20" s="41" t="str">
        <f>_xlfn.CONCAT(IF(Parts[[#This Row],[title]]&lt;&gt;"",_xlfn.CONCAT("#LOC_KTT_",A120,"_",C120,"_Title = ",Parts[[#This Row],[title]],CHAR(10)),""),IF(Parts[[#This Row],[engineName]]&lt;&gt;"",_xlfn.CONCAT("#LOC_KTT_",Parts[[#This Row],[mod]],"_",Parts[[#This Row],[name]],"_EngineName = ",Parts[[#This Row],[engineName]]),""))</f>
        <v/>
      </c>
      <c r="BA120" s="39" t="e">
        <f ca="1">MIN(Parts[[#This Row],[techTier]]+1,MAX(INDIRECT(O120)))</f>
        <v>#REF!</v>
      </c>
      <c r="BB120" s="39" t="e">
        <f ca="1">MIN(Parts[[#This Row],[techTier]]+2,MAX(INDIRECT(O120)))</f>
        <v>#REF!</v>
      </c>
      <c r="BC120" s="55" t="str">
        <f>RIGHT(LEFT(Parts[[#This Row],[folder]],FIND(CHAR(1),SUBSTITUTE(Parts[[#This Row],[folder]],"/",CHAR(1),LEN(Parts[[#This Row],[folder]])-LEN(SUBSTITUTE(Parts[[#This Row],[folder]],"/",""))))-1),FIND(CHAR(1),SUBSTITUTE(Parts[[#This Row],[folder]],"/",CHAR(1),LEN(Parts[[#This Row],[folder]])-LEN(SUBSTITUTE(Parts[[#This Row],[folder]],"/",""))))-41)</f>
        <v>ReStockPlus/Parts/Aero/1875</v>
      </c>
    </row>
    <row r="121" spans="1:55" ht="29.5" x14ac:dyDescent="0.35">
      <c r="A121" t="s">
        <v>1867</v>
      </c>
      <c r="B121" t="s">
        <v>1878</v>
      </c>
      <c r="C121" t="s">
        <v>1879</v>
      </c>
      <c r="D121" t="s">
        <v>1880</v>
      </c>
      <c r="E121" t="s">
        <v>1871</v>
      </c>
      <c r="F121" t="s">
        <v>1877</v>
      </c>
      <c r="G121" t="s">
        <v>536</v>
      </c>
      <c r="H121" t="s">
        <v>1881</v>
      </c>
      <c r="I121" t="s">
        <v>1518</v>
      </c>
      <c r="J121" t="s">
        <v>1117</v>
      </c>
      <c r="K121" t="s">
        <v>43</v>
      </c>
      <c r="L121" s="32"/>
      <c r="M12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@PART[restock-nosecone-1875-1]:AFTER[ReStockPlus] // Protective Rocket Nose Mk18
	{
}</v>
      </c>
      <c r="N121" s="36">
        <f>_xlfn.XLOOKUP(_xlfn.CONCAT(O121,P121),Templates!$G$1:$G$2037,Templates!$A$1:$A$2037,"Not Found",0,1)</f>
        <v>0</v>
      </c>
      <c r="O121" s="34"/>
      <c r="P121" s="34"/>
      <c r="Q121" s="35"/>
      <c r="R121" s="49"/>
      <c r="S121" s="33"/>
      <c r="T121" s="33"/>
      <c r="U121" s="33"/>
      <c r="V121" s="33"/>
      <c r="W121" s="33"/>
      <c r="X121" s="33"/>
      <c r="Y121" s="33"/>
      <c r="Z121" s="33"/>
      <c r="AA121" s="33"/>
      <c r="AB121" s="33"/>
      <c r="AC121" s="33"/>
      <c r="AD121" s="33"/>
      <c r="AE121" s="33"/>
      <c r="AF121" s="33"/>
      <c r="AG121" s="33"/>
      <c r="AH121" s="33"/>
      <c r="AI12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21" s="33"/>
      <c r="AK121" s="33"/>
      <c r="AL121" s="33"/>
      <c r="AM121" s="33"/>
      <c r="AN121" s="33"/>
      <c r="AO121" s="33"/>
      <c r="AP121" s="33"/>
      <c r="AQ121" s="33"/>
      <c r="AR121" s="33"/>
      <c r="AS121" s="33"/>
      <c r="AT121" s="33"/>
      <c r="AU121" s="33"/>
      <c r="AV12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2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21" s="56" t="str">
        <f>_xlfn.CONCAT(IF(Parts[[#This Row],[title]]&lt;&gt;"",_xlfn.CONCAT(CHAR(10),"@PART[",Parts[[#This Row],[name]],"]:NEEDS[!002_CommunityPartsTitles]:AFTER[",Parts[[#This Row],[mod]],"] // ",_xlfn.CONCAT(S121," (",D121,")"),CHAR(10),"{",CHAR(10),"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2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21" s="41" t="str">
        <f>_xlfn.CONCAT(IF(Parts[[#This Row],[title]]&lt;&gt;"",_xlfn.CONCAT("#LOC_KTT_",A121,"_",C121,"_Title = ",Parts[[#This Row],[title]],CHAR(10)),""),IF(Parts[[#This Row],[engineName]]&lt;&gt;"",_xlfn.CONCAT("#LOC_KTT_",Parts[[#This Row],[mod]],"_",Parts[[#This Row],[name]],"_EngineName = ",Parts[[#This Row],[engineName]]),""))</f>
        <v/>
      </c>
      <c r="BA121" s="39" t="e">
        <f ca="1">MIN(Parts[[#This Row],[techTier]]+1,MAX(INDIRECT(O121)))</f>
        <v>#REF!</v>
      </c>
      <c r="BB121" s="39" t="e">
        <f ca="1">MIN(Parts[[#This Row],[techTier]]+2,MAX(INDIRECT(O121)))</f>
        <v>#REF!</v>
      </c>
      <c r="BC121" s="55" t="str">
        <f>RIGHT(LEFT(Parts[[#This Row],[folder]],FIND(CHAR(1),SUBSTITUTE(Parts[[#This Row],[folder]],"/",CHAR(1),LEN(Parts[[#This Row],[folder]])-LEN(SUBSTITUTE(Parts[[#This Row],[folder]],"/",""))))-1),FIND(CHAR(1),SUBSTITUTE(Parts[[#This Row],[folder]],"/",CHAR(1),LEN(Parts[[#This Row],[folder]])-LEN(SUBSTITUTE(Parts[[#This Row],[folder]],"/",""))))-41)</f>
        <v>ReStockPlus/Parts/Aero/1875</v>
      </c>
    </row>
    <row r="122" spans="1:55" ht="29.5" x14ac:dyDescent="0.35">
      <c r="A122" t="s">
        <v>1867</v>
      </c>
      <c r="B122" t="s">
        <v>1882</v>
      </c>
      <c r="C122" t="s">
        <v>1883</v>
      </c>
      <c r="D122" t="s">
        <v>1880</v>
      </c>
      <c r="E122" t="s">
        <v>1871</v>
      </c>
      <c r="F122" t="s">
        <v>1877</v>
      </c>
      <c r="G122" t="s">
        <v>536</v>
      </c>
      <c r="H122" t="s">
        <v>1881</v>
      </c>
      <c r="I122" t="s">
        <v>1518</v>
      </c>
      <c r="J122" t="s">
        <v>1117</v>
      </c>
      <c r="K122" t="s">
        <v>40</v>
      </c>
      <c r="L122" s="32"/>
      <c r="M12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@PART[restock-nosecone-1875-2]:AFTER[ReStockPlus] // Protective Rocket Nose Mk18
	{
}</v>
      </c>
      <c r="N122" s="36">
        <f>_xlfn.XLOOKUP(_xlfn.CONCAT(O122,P122),Templates!$G$1:$G$2037,Templates!$A$1:$A$2037,"Not Found",0,1)</f>
        <v>0</v>
      </c>
      <c r="O122" s="34"/>
      <c r="P122" s="34"/>
      <c r="Q122" s="35"/>
      <c r="R122" s="49"/>
      <c r="S122" s="33"/>
      <c r="T122" s="33"/>
      <c r="U122" s="33"/>
      <c r="V122" s="33"/>
      <c r="W122" s="33"/>
      <c r="X122" s="33"/>
      <c r="Y122" s="33"/>
      <c r="Z122" s="33"/>
      <c r="AA122" s="33"/>
      <c r="AB122" s="33"/>
      <c r="AC122" s="33"/>
      <c r="AD122" s="33"/>
      <c r="AE122" s="33"/>
      <c r="AF122" s="33"/>
      <c r="AG122" s="33"/>
      <c r="AH122" s="33"/>
      <c r="AI12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22" s="33"/>
      <c r="AK122" s="33"/>
      <c r="AL122" s="33"/>
      <c r="AM122" s="33"/>
      <c r="AN122" s="33"/>
      <c r="AO122" s="33"/>
      <c r="AP122" s="33"/>
      <c r="AQ122" s="33"/>
      <c r="AR122" s="33"/>
      <c r="AS122" s="33"/>
      <c r="AT122" s="33"/>
      <c r="AU122" s="33"/>
      <c r="AV12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2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22" s="56" t="str">
        <f>_xlfn.CONCAT(IF(Parts[[#This Row],[title]]&lt;&gt;"",_xlfn.CONCAT(CHAR(10),"@PART[",Parts[[#This Row],[name]],"]:NEEDS[!002_CommunityPartsTitles]:AFTER[",Parts[[#This Row],[mod]],"] // ",_xlfn.CONCAT(S122," (",D122,")"),CHAR(10),"{",CHAR(10),"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2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22" s="41" t="str">
        <f>_xlfn.CONCAT(IF(Parts[[#This Row],[title]]&lt;&gt;"",_xlfn.CONCAT("#LOC_KTT_",A122,"_",C122,"_Title = ",Parts[[#This Row],[title]],CHAR(10)),""),IF(Parts[[#This Row],[engineName]]&lt;&gt;"",_xlfn.CONCAT("#LOC_KTT_",Parts[[#This Row],[mod]],"_",Parts[[#This Row],[name]],"_EngineName = ",Parts[[#This Row],[engineName]]),""))</f>
        <v/>
      </c>
      <c r="BA122" s="39" t="e">
        <f ca="1">MIN(Parts[[#This Row],[techTier]]+1,MAX(INDIRECT(O122)))</f>
        <v>#REF!</v>
      </c>
      <c r="BB122" s="39" t="e">
        <f ca="1">MIN(Parts[[#This Row],[techTier]]+2,MAX(INDIRECT(O122)))</f>
        <v>#REF!</v>
      </c>
      <c r="BC122" s="55" t="str">
        <f>RIGHT(LEFT(Parts[[#This Row],[folder]],FIND(CHAR(1),SUBSTITUTE(Parts[[#This Row],[folder]],"/",CHAR(1),LEN(Parts[[#This Row],[folder]])-LEN(SUBSTITUTE(Parts[[#This Row],[folder]],"/",""))))-1),FIND(CHAR(1),SUBSTITUTE(Parts[[#This Row],[folder]],"/",CHAR(1),LEN(Parts[[#This Row],[folder]])-LEN(SUBSTITUTE(Parts[[#This Row],[folder]],"/",""))))-41)</f>
        <v>ReStockPlus/Parts/Aero/1875</v>
      </c>
    </row>
    <row r="123" spans="1:55" ht="29.5" x14ac:dyDescent="0.35">
      <c r="A123" t="s">
        <v>1867</v>
      </c>
      <c r="B123" t="s">
        <v>1884</v>
      </c>
      <c r="C123" t="s">
        <v>1885</v>
      </c>
      <c r="D123" t="s">
        <v>1886</v>
      </c>
      <c r="E123" t="s">
        <v>1871</v>
      </c>
      <c r="F123" t="s">
        <v>1877</v>
      </c>
      <c r="G123" t="s">
        <v>536</v>
      </c>
      <c r="H123" t="s">
        <v>1887</v>
      </c>
      <c r="I123" t="s">
        <v>1888</v>
      </c>
      <c r="J123" t="s">
        <v>1120</v>
      </c>
      <c r="K123" t="s">
        <v>129</v>
      </c>
      <c r="L123" s="32"/>
      <c r="M12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@PART[restock-nosecone-5-1]:AFTER[ReStockPlus] // Kerbodyne SIV Nosecone
	{
}</v>
      </c>
      <c r="N123" s="36">
        <f>_xlfn.XLOOKUP(_xlfn.CONCAT(O123,P123),Templates!$G$1:$G$2037,Templates!$A$1:$A$2037,"Not Found",0,1)</f>
        <v>0</v>
      </c>
      <c r="O123" s="34"/>
      <c r="P123" s="34"/>
      <c r="Q123" s="35"/>
      <c r="R123" s="49"/>
      <c r="S123" s="33"/>
      <c r="T123" s="33"/>
      <c r="U123" s="33"/>
      <c r="V123" s="33"/>
      <c r="W123" s="33"/>
      <c r="X123" s="33"/>
      <c r="Y123" s="33"/>
      <c r="Z123" s="33"/>
      <c r="AA123" s="33"/>
      <c r="AB123" s="33"/>
      <c r="AC123" s="33"/>
      <c r="AD123" s="33"/>
      <c r="AE123" s="33"/>
      <c r="AF123" s="33"/>
      <c r="AG123" s="33"/>
      <c r="AH123" s="33"/>
      <c r="AI12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23" s="33"/>
      <c r="AK123" s="33"/>
      <c r="AL123" s="33"/>
      <c r="AM123" s="33"/>
      <c r="AN123" s="33"/>
      <c r="AO123" s="33"/>
      <c r="AP123" s="33"/>
      <c r="AQ123" s="33"/>
      <c r="AR123" s="33"/>
      <c r="AS123" s="33"/>
      <c r="AT123" s="33"/>
      <c r="AU123" s="33"/>
      <c r="AV12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2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23" s="56" t="str">
        <f>_xlfn.CONCAT(IF(Parts[[#This Row],[title]]&lt;&gt;"",_xlfn.CONCAT(CHAR(10),"@PART[",Parts[[#This Row],[name]],"]:NEEDS[!002_CommunityPartsTitles]:AFTER[",Parts[[#This Row],[mod]],"] // ",_xlfn.CONCAT(S123," (",D123,")"),CHAR(10),"{",CHAR(10),"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2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23" s="41" t="str">
        <f>_xlfn.CONCAT(IF(Parts[[#This Row],[title]]&lt;&gt;"",_xlfn.CONCAT("#LOC_KTT_",A123,"_",C123,"_Title = ",Parts[[#This Row],[title]],CHAR(10)),""),IF(Parts[[#This Row],[engineName]]&lt;&gt;"",_xlfn.CONCAT("#LOC_KTT_",Parts[[#This Row],[mod]],"_",Parts[[#This Row],[name]],"_EngineName = ",Parts[[#This Row],[engineName]]),""))</f>
        <v/>
      </c>
      <c r="BA123" s="39" t="e">
        <f ca="1">MIN(Parts[[#This Row],[techTier]]+1,MAX(INDIRECT(O123)))</f>
        <v>#REF!</v>
      </c>
      <c r="BB123" s="39" t="e">
        <f ca="1">MIN(Parts[[#This Row],[techTier]]+2,MAX(INDIRECT(O123)))</f>
        <v>#REF!</v>
      </c>
      <c r="BC123" s="55" t="str">
        <f>RIGHT(LEFT(Parts[[#This Row],[folder]],FIND(CHAR(1),SUBSTITUTE(Parts[[#This Row],[folder]],"/",CHAR(1),LEN(Parts[[#This Row],[folder]])-LEN(SUBSTITUTE(Parts[[#This Row],[folder]],"/",""))))-1),FIND(CHAR(1),SUBSTITUTE(Parts[[#This Row],[folder]],"/",CHAR(1),LEN(Parts[[#This Row],[folder]])-LEN(SUBSTITUTE(Parts[[#This Row],[folder]],"/",""))))-41)</f>
        <v>ReStockPlus/Parts/Aero/5</v>
      </c>
    </row>
    <row r="124" spans="1:55" ht="29.5" x14ac:dyDescent="0.35">
      <c r="A124" t="s">
        <v>1867</v>
      </c>
      <c r="B124" t="s">
        <v>1889</v>
      </c>
      <c r="C124" t="s">
        <v>1890</v>
      </c>
      <c r="D124" t="s">
        <v>1891</v>
      </c>
      <c r="E124" t="s">
        <v>1892</v>
      </c>
      <c r="F124" t="s">
        <v>1544</v>
      </c>
      <c r="G124" t="s">
        <v>1893</v>
      </c>
      <c r="H124" t="s">
        <v>1894</v>
      </c>
      <c r="I124" t="s">
        <v>1628</v>
      </c>
      <c r="J124" t="s">
        <v>1115</v>
      </c>
      <c r="K124" t="s">
        <v>140</v>
      </c>
      <c r="L124" s="32"/>
      <c r="M12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@PART[restock-drone-core-0625-1]:AFTER[ReStockPlus] // RC-XS1 Remote Guidance Unit
	{
}</v>
      </c>
      <c r="N124" s="36">
        <f>_xlfn.XLOOKUP(_xlfn.CONCAT(O124,P124),Templates!$G$1:$G$2037,Templates!$A$1:$A$2037,"Not Found",0,1)</f>
        <v>0</v>
      </c>
      <c r="O124" s="34"/>
      <c r="P124" s="34"/>
      <c r="Q124" s="35"/>
      <c r="R124" s="49"/>
      <c r="S124" s="33"/>
      <c r="T124" s="33"/>
      <c r="U124" s="33"/>
      <c r="V124" s="33"/>
      <c r="W124" s="33"/>
      <c r="X124" s="33"/>
      <c r="Y124" s="33"/>
      <c r="Z124" s="33"/>
      <c r="AA124" s="33"/>
      <c r="AB124" s="33"/>
      <c r="AC124" s="33"/>
      <c r="AD124" s="33"/>
      <c r="AE124" s="33"/>
      <c r="AF124" s="33"/>
      <c r="AG124" s="33"/>
      <c r="AH124" s="33"/>
      <c r="AI12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24" s="33"/>
      <c r="AK124" s="33"/>
      <c r="AL124" s="33"/>
      <c r="AM124" s="33"/>
      <c r="AN124" s="33"/>
      <c r="AO124" s="33"/>
      <c r="AP124" s="33"/>
      <c r="AQ124" s="33"/>
      <c r="AR124" s="33"/>
      <c r="AS124" s="33"/>
      <c r="AT124" s="33"/>
      <c r="AU124" s="33"/>
      <c r="AV12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2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24" s="56" t="str">
        <f>_xlfn.CONCAT(IF(Parts[[#This Row],[title]]&lt;&gt;"",_xlfn.CONCAT(CHAR(10),"@PART[",Parts[[#This Row],[name]],"]:NEEDS[!002_CommunityPartsTitles]:AFTER[",Parts[[#This Row],[mod]],"] // ",_xlfn.CONCAT(S124," (",D124,")"),CHAR(10),"{",CHAR(10),"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2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24" s="41" t="str">
        <f>_xlfn.CONCAT(IF(Parts[[#This Row],[title]]&lt;&gt;"",_xlfn.CONCAT("#LOC_KTT_",A124,"_",C124,"_Title = ",Parts[[#This Row],[title]],CHAR(10)),""),IF(Parts[[#This Row],[engineName]]&lt;&gt;"",_xlfn.CONCAT("#LOC_KTT_",Parts[[#This Row],[mod]],"_",Parts[[#This Row],[name]],"_EngineName = ",Parts[[#This Row],[engineName]]),""))</f>
        <v/>
      </c>
      <c r="BA124" s="39" t="e">
        <f ca="1">MIN(Parts[[#This Row],[techTier]]+1,MAX(INDIRECT(O124)))</f>
        <v>#REF!</v>
      </c>
      <c r="BB124" s="39" t="e">
        <f ca="1">MIN(Parts[[#This Row],[techTier]]+2,MAX(INDIRECT(O124)))</f>
        <v>#REF!</v>
      </c>
      <c r="BC124" s="55" t="str">
        <f>RIGHT(LEFT(Parts[[#This Row],[folder]],FIND(CHAR(1),SUBSTITUTE(Parts[[#This Row],[folder]],"/",CHAR(1),LEN(Parts[[#This Row],[folder]])-LEN(SUBSTITUTE(Parts[[#This Row],[folder]],"/",""))))-1),FIND(CHAR(1),SUBSTITUTE(Parts[[#This Row],[folder]],"/",CHAR(1),LEN(Parts[[#This Row],[folder]])-LEN(SUBSTITUTE(Parts[[#This Row],[folder]],"/",""))))-41)</f>
        <v>ReStockPlus/Parts/Command/0625</v>
      </c>
    </row>
    <row r="125" spans="1:55" ht="29.5" x14ac:dyDescent="0.35">
      <c r="A125" t="s">
        <v>1867</v>
      </c>
      <c r="B125" t="s">
        <v>1895</v>
      </c>
      <c r="C125" t="s">
        <v>1896</v>
      </c>
      <c r="D125" t="s">
        <v>1897</v>
      </c>
      <c r="E125" t="s">
        <v>1898</v>
      </c>
      <c r="F125" t="s">
        <v>1877</v>
      </c>
      <c r="G125" t="s">
        <v>536</v>
      </c>
      <c r="H125" t="s">
        <v>1540</v>
      </c>
      <c r="I125" t="s">
        <v>1899</v>
      </c>
      <c r="J125" t="s">
        <v>1116</v>
      </c>
      <c r="K125" t="s">
        <v>0</v>
      </c>
      <c r="L125" s="32"/>
      <c r="M12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@PART[restock-pod-sphere-1]:AFTER[ReStockPlus] // SP-1 'Clementine' Reentry Module
	{
}</v>
      </c>
      <c r="N125" s="36">
        <f>_xlfn.XLOOKUP(_xlfn.CONCAT(O125,P125),Templates!$G$1:$G$2037,Templates!$A$1:$A$2037,"Not Found",0,1)</f>
        <v>0</v>
      </c>
      <c r="O125" s="34"/>
      <c r="P125" s="34"/>
      <c r="Q125" s="35"/>
      <c r="R125" s="49"/>
      <c r="S125" s="33"/>
      <c r="T125" s="33"/>
      <c r="U125" s="33"/>
      <c r="V125" s="33"/>
      <c r="W125" s="33"/>
      <c r="X125" s="33"/>
      <c r="Y125" s="33"/>
      <c r="Z125" s="33"/>
      <c r="AA125" s="33"/>
      <c r="AB125" s="33"/>
      <c r="AC125" s="33"/>
      <c r="AD125" s="33"/>
      <c r="AE125" s="33"/>
      <c r="AF125" s="33"/>
      <c r="AG125" s="33"/>
      <c r="AH125" s="33"/>
      <c r="AI12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25" s="33"/>
      <c r="AK125" s="33"/>
      <c r="AL125" s="33"/>
      <c r="AM125" s="33"/>
      <c r="AN125" s="33"/>
      <c r="AO125" s="33"/>
      <c r="AP125" s="33"/>
      <c r="AQ125" s="33"/>
      <c r="AR125" s="33"/>
      <c r="AS125" s="33"/>
      <c r="AT125" s="33"/>
      <c r="AU125" s="33"/>
      <c r="AV12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2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25" s="56" t="str">
        <f>_xlfn.CONCAT(IF(Parts[[#This Row],[title]]&lt;&gt;"",_xlfn.CONCAT(CHAR(10),"@PART[",Parts[[#This Row],[name]],"]:NEEDS[!002_CommunityPartsTitles]:AFTER[",Parts[[#This Row],[mod]],"] // ",_xlfn.CONCAT(S125," (",D125,")"),CHAR(10),"{",CHAR(10),"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2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25" s="41" t="str">
        <f>_xlfn.CONCAT(IF(Parts[[#This Row],[title]]&lt;&gt;"",_xlfn.CONCAT("#LOC_KTT_",A125,"_",C125,"_Title = ",Parts[[#This Row],[title]],CHAR(10)),""),IF(Parts[[#This Row],[engineName]]&lt;&gt;"",_xlfn.CONCAT("#LOC_KTT_",Parts[[#This Row],[mod]],"_",Parts[[#This Row],[name]],"_EngineName = ",Parts[[#This Row],[engineName]]),""))</f>
        <v/>
      </c>
      <c r="BA125" s="39" t="e">
        <f ca="1">MIN(Parts[[#This Row],[techTier]]+1,MAX(INDIRECT(O125)))</f>
        <v>#REF!</v>
      </c>
      <c r="BB125" s="39" t="e">
        <f ca="1">MIN(Parts[[#This Row],[techTier]]+2,MAX(INDIRECT(O125)))</f>
        <v>#REF!</v>
      </c>
      <c r="BC125" s="55" t="str">
        <f>RIGHT(LEFT(Parts[[#This Row],[folder]],FIND(CHAR(1),SUBSTITUTE(Parts[[#This Row],[folder]],"/",CHAR(1),LEN(Parts[[#This Row],[folder]])-LEN(SUBSTITUTE(Parts[[#This Row],[folder]],"/",""))))-1),FIND(CHAR(1),SUBSTITUTE(Parts[[#This Row],[folder]],"/",CHAR(1),LEN(Parts[[#This Row],[folder]])-LEN(SUBSTITUTE(Parts[[#This Row],[folder]],"/",""))))-41)</f>
        <v>ReStockPlus/Parts/Command/125</v>
      </c>
    </row>
    <row r="126" spans="1:55" ht="29.5" x14ac:dyDescent="0.35">
      <c r="A126" t="s">
        <v>1867</v>
      </c>
      <c r="B126" t="s">
        <v>1900</v>
      </c>
      <c r="C126" t="s">
        <v>1901</v>
      </c>
      <c r="D126" t="s">
        <v>1902</v>
      </c>
      <c r="E126" t="s">
        <v>1898</v>
      </c>
      <c r="F126" t="s">
        <v>1877</v>
      </c>
      <c r="G126" t="s">
        <v>536</v>
      </c>
      <c r="H126" t="s">
        <v>1550</v>
      </c>
      <c r="I126" t="s">
        <v>539</v>
      </c>
      <c r="J126" t="s">
        <v>1116</v>
      </c>
      <c r="K126" t="s">
        <v>18</v>
      </c>
      <c r="L126" s="32"/>
      <c r="M12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@PART[restock-pod-sphere-2]:AFTER[ReStockPlus] // SP-2 'Tangerine' Reentry Module
	{
}</v>
      </c>
      <c r="N126" s="36">
        <f>_xlfn.XLOOKUP(_xlfn.CONCAT(O126,P126),Templates!$G$1:$G$2037,Templates!$A$1:$A$2037,"Not Found",0,1)</f>
        <v>0</v>
      </c>
      <c r="O126" s="34"/>
      <c r="P126" s="34"/>
      <c r="Q126" s="35"/>
      <c r="R126" s="49"/>
      <c r="S126" s="33"/>
      <c r="T126" s="33"/>
      <c r="U126" s="33"/>
      <c r="V126" s="33"/>
      <c r="W126" s="33"/>
      <c r="X126" s="33"/>
      <c r="Y126" s="33"/>
      <c r="Z126" s="33"/>
      <c r="AA126" s="33"/>
      <c r="AB126" s="33"/>
      <c r="AC126" s="33"/>
      <c r="AD126" s="33"/>
      <c r="AE126" s="33"/>
      <c r="AF126" s="33"/>
      <c r="AG126" s="33"/>
      <c r="AH126" s="33"/>
      <c r="AI12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26" s="33"/>
      <c r="AK126" s="33"/>
      <c r="AL126" s="33"/>
      <c r="AM126" s="33"/>
      <c r="AN126" s="33"/>
      <c r="AO126" s="33"/>
      <c r="AP126" s="33"/>
      <c r="AQ126" s="33"/>
      <c r="AR126" s="33"/>
      <c r="AS126" s="33"/>
      <c r="AT126" s="33"/>
      <c r="AU126" s="33"/>
      <c r="AV12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2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26" s="56" t="str">
        <f>_xlfn.CONCAT(IF(Parts[[#This Row],[title]]&lt;&gt;"",_xlfn.CONCAT(CHAR(10),"@PART[",Parts[[#This Row],[name]],"]:NEEDS[!002_CommunityPartsTitles]:AFTER[",Parts[[#This Row],[mod]],"] // ",_xlfn.CONCAT(S126," (",D126,")"),CHAR(10),"{",CHAR(10),"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2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26" s="41" t="str">
        <f>_xlfn.CONCAT(IF(Parts[[#This Row],[title]]&lt;&gt;"",_xlfn.CONCAT("#LOC_KTT_",A126,"_",C126,"_Title = ",Parts[[#This Row],[title]],CHAR(10)),""),IF(Parts[[#This Row],[engineName]]&lt;&gt;"",_xlfn.CONCAT("#LOC_KTT_",Parts[[#This Row],[mod]],"_",Parts[[#This Row],[name]],"_EngineName = ",Parts[[#This Row],[engineName]]),""))</f>
        <v/>
      </c>
      <c r="BA126" s="39" t="e">
        <f ca="1">MIN(Parts[[#This Row],[techTier]]+1,MAX(INDIRECT(O126)))</f>
        <v>#REF!</v>
      </c>
      <c r="BB126" s="39" t="e">
        <f ca="1">MIN(Parts[[#This Row],[techTier]]+2,MAX(INDIRECT(O126)))</f>
        <v>#REF!</v>
      </c>
      <c r="BC126" s="55" t="str">
        <f>RIGHT(LEFT(Parts[[#This Row],[folder]],FIND(CHAR(1),SUBSTITUTE(Parts[[#This Row],[folder]],"/",CHAR(1),LEN(Parts[[#This Row],[folder]])-LEN(SUBSTITUTE(Parts[[#This Row],[folder]],"/",""))))-1),FIND(CHAR(1),SUBSTITUTE(Parts[[#This Row],[folder]],"/",CHAR(1),LEN(Parts[[#This Row],[folder]])-LEN(SUBSTITUTE(Parts[[#This Row],[folder]],"/",""))))-41)</f>
        <v>ReStockPlus/Parts/Command/125</v>
      </c>
    </row>
    <row r="127" spans="1:55" ht="29.5" x14ac:dyDescent="0.35">
      <c r="A127" t="s">
        <v>1867</v>
      </c>
      <c r="B127" t="s">
        <v>1903</v>
      </c>
      <c r="C127" t="s">
        <v>1904</v>
      </c>
      <c r="D127" t="s">
        <v>1905</v>
      </c>
      <c r="E127" t="s">
        <v>1898</v>
      </c>
      <c r="F127" t="s">
        <v>1877</v>
      </c>
      <c r="G127" t="s">
        <v>536</v>
      </c>
      <c r="H127" t="s">
        <v>1698</v>
      </c>
      <c r="I127" t="s">
        <v>1906</v>
      </c>
      <c r="J127" t="s">
        <v>1116</v>
      </c>
      <c r="K127" t="s">
        <v>32</v>
      </c>
      <c r="L127" s="32"/>
      <c r="M12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@PART[restock-pod-sphere-3]:AFTER[ReStockPlus] // SP-3 'Mandarin' Reentry Module
	{
}</v>
      </c>
      <c r="N127" s="36">
        <f>_xlfn.XLOOKUP(_xlfn.CONCAT(O127,P127),Templates!$G$1:$G$2037,Templates!$A$1:$A$2037,"Not Found",0,1)</f>
        <v>0</v>
      </c>
      <c r="O127" s="34"/>
      <c r="P127" s="34"/>
      <c r="Q127" s="35"/>
      <c r="R127" s="49"/>
      <c r="S127" s="33"/>
      <c r="T127" s="33"/>
      <c r="U127" s="33"/>
      <c r="V127" s="33"/>
      <c r="W127" s="33"/>
      <c r="X127" s="33"/>
      <c r="Y127" s="33"/>
      <c r="Z127" s="33"/>
      <c r="AA127" s="33"/>
      <c r="AB127" s="33"/>
      <c r="AC127" s="33"/>
      <c r="AD127" s="33"/>
      <c r="AE127" s="33"/>
      <c r="AF127" s="33"/>
      <c r="AG127" s="33"/>
      <c r="AH127" s="33"/>
      <c r="AI12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27" s="33"/>
      <c r="AK127" s="33"/>
      <c r="AL127" s="33"/>
      <c r="AM127" s="33"/>
      <c r="AN127" s="33"/>
      <c r="AO127" s="33"/>
      <c r="AP127" s="33"/>
      <c r="AQ127" s="33"/>
      <c r="AR127" s="33"/>
      <c r="AS127" s="33"/>
      <c r="AT127" s="33"/>
      <c r="AU127" s="33"/>
      <c r="AV12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2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27" s="56" t="str">
        <f>_xlfn.CONCAT(IF(Parts[[#This Row],[title]]&lt;&gt;"",_xlfn.CONCAT(CHAR(10),"@PART[",Parts[[#This Row],[name]],"]:NEEDS[!002_CommunityPartsTitles]:AFTER[",Parts[[#This Row],[mod]],"] // ",_xlfn.CONCAT(S127," (",D127,")"),CHAR(10),"{",CHAR(10),"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2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27" s="41" t="str">
        <f>_xlfn.CONCAT(IF(Parts[[#This Row],[title]]&lt;&gt;"",_xlfn.CONCAT("#LOC_KTT_",A127,"_",C127,"_Title = ",Parts[[#This Row],[title]],CHAR(10)),""),IF(Parts[[#This Row],[engineName]]&lt;&gt;"",_xlfn.CONCAT("#LOC_KTT_",Parts[[#This Row],[mod]],"_",Parts[[#This Row],[name]],"_EngineName = ",Parts[[#This Row],[engineName]]),""))</f>
        <v/>
      </c>
      <c r="BA127" s="39" t="e">
        <f ca="1">MIN(Parts[[#This Row],[techTier]]+1,MAX(INDIRECT(O127)))</f>
        <v>#REF!</v>
      </c>
      <c r="BB127" s="39" t="e">
        <f ca="1">MIN(Parts[[#This Row],[techTier]]+2,MAX(INDIRECT(O127)))</f>
        <v>#REF!</v>
      </c>
      <c r="BC127" s="55" t="str">
        <f>RIGHT(LEFT(Parts[[#This Row],[folder]],FIND(CHAR(1),SUBSTITUTE(Parts[[#This Row],[folder]],"/",CHAR(1),LEN(Parts[[#This Row],[folder]])-LEN(SUBSTITUTE(Parts[[#This Row],[folder]],"/",""))))-1),FIND(CHAR(1),SUBSTITUTE(Parts[[#This Row],[folder]],"/",CHAR(1),LEN(Parts[[#This Row],[folder]])-LEN(SUBSTITUTE(Parts[[#This Row],[folder]],"/",""))))-41)</f>
        <v>ReStockPlus/Parts/Command/125</v>
      </c>
    </row>
    <row r="128" spans="1:55" ht="29.5" x14ac:dyDescent="0.35">
      <c r="A128" t="s">
        <v>1867</v>
      </c>
      <c r="B128" t="s">
        <v>1907</v>
      </c>
      <c r="C128" t="s">
        <v>1908</v>
      </c>
      <c r="D128" t="s">
        <v>1909</v>
      </c>
      <c r="E128" t="s">
        <v>1892</v>
      </c>
      <c r="F128" t="s">
        <v>1544</v>
      </c>
      <c r="G128" t="s">
        <v>1910</v>
      </c>
      <c r="H128" t="s">
        <v>1911</v>
      </c>
      <c r="I128" t="s">
        <v>1805</v>
      </c>
      <c r="J128" t="s">
        <v>1117</v>
      </c>
      <c r="K128" t="s">
        <v>140</v>
      </c>
      <c r="L128" s="32"/>
      <c r="M12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@PART[restock-drone-core-1875-1]:AFTER[ReStockPlus] // RC-M001 Remote Guidance Unit
	{
}</v>
      </c>
      <c r="N128" s="36">
        <f>_xlfn.XLOOKUP(_xlfn.CONCAT(O128,P128),Templates!$G$1:$G$2037,Templates!$A$1:$A$2037,"Not Found",0,1)</f>
        <v>0</v>
      </c>
      <c r="O128" s="34"/>
      <c r="P128" s="34"/>
      <c r="Q128" s="35"/>
      <c r="R128" s="49"/>
      <c r="S128" s="33"/>
      <c r="T128" s="33"/>
      <c r="U128" s="33"/>
      <c r="V128" s="33"/>
      <c r="W128" s="33"/>
      <c r="X128" s="33"/>
      <c r="Y128" s="33"/>
      <c r="Z128" s="33"/>
      <c r="AA128" s="33"/>
      <c r="AB128" s="33"/>
      <c r="AC128" s="33"/>
      <c r="AD128" s="33"/>
      <c r="AE128" s="33"/>
      <c r="AF128" s="33"/>
      <c r="AG128" s="33"/>
      <c r="AH128" s="33"/>
      <c r="AI12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28" s="33"/>
      <c r="AK128" s="33"/>
      <c r="AL128" s="33"/>
      <c r="AM128" s="33"/>
      <c r="AN128" s="33"/>
      <c r="AO128" s="33"/>
      <c r="AP128" s="33"/>
      <c r="AQ128" s="33"/>
      <c r="AR128" s="33"/>
      <c r="AS128" s="33"/>
      <c r="AT128" s="33"/>
      <c r="AU128" s="33"/>
      <c r="AV12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2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28" s="56" t="str">
        <f>_xlfn.CONCAT(IF(Parts[[#This Row],[title]]&lt;&gt;"",_xlfn.CONCAT(CHAR(10),"@PART[",Parts[[#This Row],[name]],"]:NEEDS[!002_CommunityPartsTitles]:AFTER[",Parts[[#This Row],[mod]],"] // ",_xlfn.CONCAT(S128," (",D128,")"),CHAR(10),"{",CHAR(10),"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2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28" s="41" t="str">
        <f>_xlfn.CONCAT(IF(Parts[[#This Row],[title]]&lt;&gt;"",_xlfn.CONCAT("#LOC_KTT_",A128,"_",C128,"_Title = ",Parts[[#This Row],[title]],CHAR(10)),""),IF(Parts[[#This Row],[engineName]]&lt;&gt;"",_xlfn.CONCAT("#LOC_KTT_",Parts[[#This Row],[mod]],"_",Parts[[#This Row],[name]],"_EngineName = ",Parts[[#This Row],[engineName]]),""))</f>
        <v/>
      </c>
      <c r="BA128" s="39" t="e">
        <f ca="1">MIN(Parts[[#This Row],[techTier]]+1,MAX(INDIRECT(O128)))</f>
        <v>#REF!</v>
      </c>
      <c r="BB128" s="39" t="e">
        <f ca="1">MIN(Parts[[#This Row],[techTier]]+2,MAX(INDIRECT(O128)))</f>
        <v>#REF!</v>
      </c>
      <c r="BC128" s="55" t="str">
        <f>RIGHT(LEFT(Parts[[#This Row],[folder]],FIND(CHAR(1),SUBSTITUTE(Parts[[#This Row],[folder]],"/",CHAR(1),LEN(Parts[[#This Row],[folder]])-LEN(SUBSTITUTE(Parts[[#This Row],[folder]],"/",""))))-1),FIND(CHAR(1),SUBSTITUTE(Parts[[#This Row],[folder]],"/",CHAR(1),LEN(Parts[[#This Row],[folder]])-LEN(SUBSTITUTE(Parts[[#This Row],[folder]],"/",""))))-41)</f>
        <v>ReStockPlus/Parts/Command/1875</v>
      </c>
    </row>
    <row r="129" spans="1:55" ht="29.5" x14ac:dyDescent="0.35">
      <c r="A129" t="s">
        <v>1867</v>
      </c>
      <c r="B129" t="s">
        <v>1912</v>
      </c>
      <c r="C129" t="s">
        <v>1913</v>
      </c>
      <c r="D129" t="s">
        <v>1914</v>
      </c>
      <c r="E129" t="s">
        <v>1915</v>
      </c>
      <c r="F129" t="s">
        <v>1877</v>
      </c>
      <c r="G129" t="s">
        <v>536</v>
      </c>
      <c r="H129" t="s">
        <v>1822</v>
      </c>
      <c r="I129" t="s">
        <v>1916</v>
      </c>
      <c r="J129" t="s">
        <v>1917</v>
      </c>
      <c r="K129" t="s">
        <v>32</v>
      </c>
      <c r="L129" s="32"/>
      <c r="M12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@PART[restock-mk2-pod]:AFTER[ReStockPlus] // Mk2 'Acorn' Command Pod
	{
}</v>
      </c>
      <c r="N129" s="36">
        <f>_xlfn.XLOOKUP(_xlfn.CONCAT(O129,P129),Templates!$G$1:$G$2037,Templates!$A$1:$A$2037,"Not Found",0,1)</f>
        <v>0</v>
      </c>
      <c r="O129" s="34"/>
      <c r="P129" s="34"/>
      <c r="Q129" s="35"/>
      <c r="R129" s="49"/>
      <c r="S129" s="33"/>
      <c r="T129" s="33"/>
      <c r="U129" s="33"/>
      <c r="V129" s="33"/>
      <c r="W129" s="33"/>
      <c r="X129" s="33"/>
      <c r="Y129" s="33"/>
      <c r="Z129" s="33"/>
      <c r="AA129" s="33"/>
      <c r="AB129" s="33"/>
      <c r="AC129" s="33"/>
      <c r="AD129" s="33"/>
      <c r="AE129" s="33"/>
      <c r="AF129" s="33"/>
      <c r="AG129" s="33"/>
      <c r="AH129" s="33"/>
      <c r="AI12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29" s="33"/>
      <c r="AK129" s="33"/>
      <c r="AL129" s="33"/>
      <c r="AM129" s="33"/>
      <c r="AN129" s="33"/>
      <c r="AO129" s="33"/>
      <c r="AP129" s="33"/>
      <c r="AQ129" s="33"/>
      <c r="AR129" s="33"/>
      <c r="AS129" s="33"/>
      <c r="AT129" s="33"/>
      <c r="AU129" s="33"/>
      <c r="AV12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2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29" s="56" t="str">
        <f>_xlfn.CONCAT(IF(Parts[[#This Row],[title]]&lt;&gt;"",_xlfn.CONCAT(CHAR(10),"@PART[",Parts[[#This Row],[name]],"]:NEEDS[!002_CommunityPartsTitles]:AFTER[",Parts[[#This Row],[mod]],"] // ",_xlfn.CONCAT(S129," (",D129,")"),CHAR(10),"{",CHAR(10),"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2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29" s="41" t="str">
        <f>_xlfn.CONCAT(IF(Parts[[#This Row],[title]]&lt;&gt;"",_xlfn.CONCAT("#LOC_KTT_",A129,"_",C129,"_Title = ",Parts[[#This Row],[title]],CHAR(10)),""),IF(Parts[[#This Row],[engineName]]&lt;&gt;"",_xlfn.CONCAT("#LOC_KTT_",Parts[[#This Row],[mod]],"_",Parts[[#This Row],[name]],"_EngineName = ",Parts[[#This Row],[engineName]]),""))</f>
        <v/>
      </c>
      <c r="BA129" s="39" t="e">
        <f ca="1">MIN(Parts[[#This Row],[techTier]]+1,MAX(INDIRECT(O129)))</f>
        <v>#REF!</v>
      </c>
      <c r="BB129" s="39" t="e">
        <f ca="1">MIN(Parts[[#This Row],[techTier]]+2,MAX(INDIRECT(O129)))</f>
        <v>#REF!</v>
      </c>
      <c r="BC129" s="55" t="str">
        <f>RIGHT(LEFT(Parts[[#This Row],[folder]],FIND(CHAR(1),SUBSTITUTE(Parts[[#This Row],[folder]],"/",CHAR(1),LEN(Parts[[#This Row],[folder]])-LEN(SUBSTITUTE(Parts[[#This Row],[folder]],"/",""))))-1),FIND(CHAR(1),SUBSTITUTE(Parts[[#This Row],[folder]],"/",CHAR(1),LEN(Parts[[#This Row],[folder]])-LEN(SUBSTITUTE(Parts[[#This Row],[folder]],"/",""))))-41)</f>
        <v>ReStockPlus/Parts/Command/1875</v>
      </c>
    </row>
    <row r="130" spans="1:55" ht="29.5" x14ac:dyDescent="0.35">
      <c r="A130" t="s">
        <v>1867</v>
      </c>
      <c r="B130" t="s">
        <v>1918</v>
      </c>
      <c r="C130" t="s">
        <v>1919</v>
      </c>
      <c r="D130" t="s">
        <v>1920</v>
      </c>
      <c r="E130" t="s">
        <v>1892</v>
      </c>
      <c r="F130" t="s">
        <v>1544</v>
      </c>
      <c r="G130" t="s">
        <v>1921</v>
      </c>
      <c r="H130" t="s">
        <v>1922</v>
      </c>
      <c r="I130" t="s">
        <v>1923</v>
      </c>
      <c r="J130" t="s">
        <v>1119</v>
      </c>
      <c r="K130" t="s">
        <v>174</v>
      </c>
      <c r="L130" s="32"/>
      <c r="M13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@PART[restock-drone-core-375-1]:AFTER[ReStockPlus] // RC-XL001 Remote Guidance Unit
	{
}</v>
      </c>
      <c r="N130" s="36">
        <f>_xlfn.XLOOKUP(_xlfn.CONCAT(O130,P130),Templates!$G$1:$G$2037,Templates!$A$1:$A$2037,"Not Found",0,1)</f>
        <v>0</v>
      </c>
      <c r="O130" s="34"/>
      <c r="P130" s="34"/>
      <c r="Q130" s="35"/>
      <c r="R130" s="49"/>
      <c r="S130" s="33"/>
      <c r="T130" s="33"/>
      <c r="U130" s="33"/>
      <c r="V130" s="33"/>
      <c r="W130" s="33"/>
      <c r="X130" s="33"/>
      <c r="Y130" s="33"/>
      <c r="Z130" s="33"/>
      <c r="AA130" s="33"/>
      <c r="AB130" s="33"/>
      <c r="AC130" s="33"/>
      <c r="AD130" s="33"/>
      <c r="AE130" s="33"/>
      <c r="AF130" s="33"/>
      <c r="AG130" s="33"/>
      <c r="AH130" s="33"/>
      <c r="AI13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30" s="33"/>
      <c r="AK130" s="33"/>
      <c r="AL130" s="33"/>
      <c r="AM130" s="33"/>
      <c r="AN130" s="33"/>
      <c r="AO130" s="33"/>
      <c r="AP130" s="33"/>
      <c r="AQ130" s="33"/>
      <c r="AR130" s="33"/>
      <c r="AS130" s="33"/>
      <c r="AT130" s="33"/>
      <c r="AU130" s="33"/>
      <c r="AV13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3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30" s="56" t="str">
        <f>_xlfn.CONCAT(IF(Parts[[#This Row],[title]]&lt;&gt;"",_xlfn.CONCAT(CHAR(10),"@PART[",Parts[[#This Row],[name]],"]:NEEDS[!002_CommunityPartsTitles]:AFTER[",Parts[[#This Row],[mod]],"] // ",_xlfn.CONCAT(S130," (",D130,")"),CHAR(10),"{",CHAR(10),"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3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30" s="41" t="str">
        <f>_xlfn.CONCAT(IF(Parts[[#This Row],[title]]&lt;&gt;"",_xlfn.CONCAT("#LOC_KTT_",A130,"_",C130,"_Title = ",Parts[[#This Row],[title]],CHAR(10)),""),IF(Parts[[#This Row],[engineName]]&lt;&gt;"",_xlfn.CONCAT("#LOC_KTT_",Parts[[#This Row],[mod]],"_",Parts[[#This Row],[name]],"_EngineName = ",Parts[[#This Row],[engineName]]),""))</f>
        <v/>
      </c>
      <c r="BA130" s="39" t="e">
        <f ca="1">MIN(Parts[[#This Row],[techTier]]+1,MAX(INDIRECT(O130)))</f>
        <v>#REF!</v>
      </c>
      <c r="BB130" s="39" t="e">
        <f ca="1">MIN(Parts[[#This Row],[techTier]]+2,MAX(INDIRECT(O130)))</f>
        <v>#REF!</v>
      </c>
      <c r="BC130" s="55" t="str">
        <f>RIGHT(LEFT(Parts[[#This Row],[folder]],FIND(CHAR(1),SUBSTITUTE(Parts[[#This Row],[folder]],"/",CHAR(1),LEN(Parts[[#This Row],[folder]])-LEN(SUBSTITUTE(Parts[[#This Row],[folder]],"/",""))))-1),FIND(CHAR(1),SUBSTITUTE(Parts[[#This Row],[folder]],"/",CHAR(1),LEN(Parts[[#This Row],[folder]])-LEN(SUBSTITUTE(Parts[[#This Row],[folder]],"/",""))))-41)</f>
        <v>ReStockPlus/Parts/Command/375</v>
      </c>
    </row>
    <row r="131" spans="1:55" ht="29.5" x14ac:dyDescent="0.35">
      <c r="A131" t="s">
        <v>1867</v>
      </c>
      <c r="B131" t="s">
        <v>1924</v>
      </c>
      <c r="C131" t="s">
        <v>1925</v>
      </c>
      <c r="D131" t="s">
        <v>1926</v>
      </c>
      <c r="E131" t="s">
        <v>1927</v>
      </c>
      <c r="F131" t="s">
        <v>1928</v>
      </c>
      <c r="G131" t="s">
        <v>1929</v>
      </c>
      <c r="H131" t="s">
        <v>1693</v>
      </c>
      <c r="I131" t="s">
        <v>1930</v>
      </c>
      <c r="J131" t="s">
        <v>1931</v>
      </c>
      <c r="K131" t="s">
        <v>75</v>
      </c>
      <c r="L131" s="32"/>
      <c r="M13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@PART[restock-antenna-stack-2]:AFTER[ReStockPlus] // Communotron DTS-J1
	{
}</v>
      </c>
      <c r="N131" s="36">
        <f>_xlfn.XLOOKUP(_xlfn.CONCAT(O131,P131),Templates!$G$1:$G$2037,Templates!$A$1:$A$2037,"Not Found",0,1)</f>
        <v>0</v>
      </c>
      <c r="O131" s="34"/>
      <c r="P131" s="34"/>
      <c r="Q131" s="35"/>
      <c r="R131" s="49"/>
      <c r="S131" s="33"/>
      <c r="T131" s="33"/>
      <c r="U131" s="33"/>
      <c r="V131" s="33"/>
      <c r="W131" s="33"/>
      <c r="X131" s="33"/>
      <c r="Y131" s="33"/>
      <c r="Z131" s="33"/>
      <c r="AA131" s="33"/>
      <c r="AB131" s="33"/>
      <c r="AC131" s="33"/>
      <c r="AD131" s="33"/>
      <c r="AE131" s="33"/>
      <c r="AF131" s="33"/>
      <c r="AG131" s="33"/>
      <c r="AH131" s="33"/>
      <c r="AI13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31" s="33"/>
      <c r="AK131" s="33"/>
      <c r="AL131" s="33"/>
      <c r="AM131" s="33"/>
      <c r="AN131" s="33"/>
      <c r="AO131" s="33"/>
      <c r="AP131" s="33"/>
      <c r="AQ131" s="33"/>
      <c r="AR131" s="33"/>
      <c r="AS131" s="33"/>
      <c r="AT131" s="33"/>
      <c r="AU131" s="33"/>
      <c r="AV13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3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31" s="56" t="str">
        <f>_xlfn.CONCAT(IF(Parts[[#This Row],[title]]&lt;&gt;"",_xlfn.CONCAT(CHAR(10),"@PART[",Parts[[#This Row],[name]],"]:NEEDS[!002_CommunityPartsTitles]:AFTER[",Parts[[#This Row],[mod]],"] // ",_xlfn.CONCAT(S131," (",D131,")"),CHAR(10),"{",CHAR(10),"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3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31" s="41" t="str">
        <f>_xlfn.CONCAT(IF(Parts[[#This Row],[title]]&lt;&gt;"",_xlfn.CONCAT("#LOC_KTT_",A131,"_",C131,"_Title = ",Parts[[#This Row],[title]],CHAR(10)),""),IF(Parts[[#This Row],[engineName]]&lt;&gt;"",_xlfn.CONCAT("#LOC_KTT_",Parts[[#This Row],[mod]],"_",Parts[[#This Row],[name]],"_EngineName = ",Parts[[#This Row],[engineName]]),""))</f>
        <v/>
      </c>
      <c r="BA131" s="39" t="e">
        <f ca="1">MIN(Parts[[#This Row],[techTier]]+1,MAX(INDIRECT(O131)))</f>
        <v>#REF!</v>
      </c>
      <c r="BB131" s="39" t="e">
        <f ca="1">MIN(Parts[[#This Row],[techTier]]+2,MAX(INDIRECT(O131)))</f>
        <v>#REF!</v>
      </c>
      <c r="BC131" s="55" t="str">
        <f>RIGHT(LEFT(Parts[[#This Row],[folder]],FIND(CHAR(1),SUBSTITUTE(Parts[[#This Row],[folder]],"/",CHAR(1),LEN(Parts[[#This Row],[folder]])-LEN(SUBSTITUTE(Parts[[#This Row],[folder]],"/",""))))-1),FIND(CHAR(1),SUBSTITUTE(Parts[[#This Row],[folder]],"/",CHAR(1),LEN(Parts[[#This Row],[folder]])-LEN(SUBSTITUTE(Parts[[#This Row],[folder]],"/",""))))-41)</f>
        <v>ReStockPlus/Parts/Communication</v>
      </c>
    </row>
    <row r="132" spans="1:55" ht="29.5" x14ac:dyDescent="0.35">
      <c r="A132" t="s">
        <v>1867</v>
      </c>
      <c r="B132" t="s">
        <v>1932</v>
      </c>
      <c r="C132" t="s">
        <v>1933</v>
      </c>
      <c r="D132" t="s">
        <v>1934</v>
      </c>
      <c r="E132" t="s">
        <v>1927</v>
      </c>
      <c r="F132" t="s">
        <v>1928</v>
      </c>
      <c r="G132" t="s">
        <v>1751</v>
      </c>
      <c r="H132" t="s">
        <v>1935</v>
      </c>
      <c r="I132" t="s">
        <v>1615</v>
      </c>
      <c r="J132" t="s">
        <v>1931</v>
      </c>
      <c r="K132" t="s">
        <v>100</v>
      </c>
      <c r="L132" s="32"/>
      <c r="M13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@PART[restock-antenna-stack-3]:AFTER[ReStockPlus] // Communotron HG-61
	{
}</v>
      </c>
      <c r="N132" s="36">
        <f>_xlfn.XLOOKUP(_xlfn.CONCAT(O132,P132),Templates!$G$1:$G$2037,Templates!$A$1:$A$2037,"Not Found",0,1)</f>
        <v>0</v>
      </c>
      <c r="O132" s="34"/>
      <c r="P132" s="34"/>
      <c r="Q132" s="35"/>
      <c r="R132" s="49"/>
      <c r="S132" s="33"/>
      <c r="T132" s="33"/>
      <c r="U132" s="33"/>
      <c r="V132" s="33"/>
      <c r="W132" s="33"/>
      <c r="X132" s="33"/>
      <c r="Y132" s="33"/>
      <c r="Z132" s="33"/>
      <c r="AA132" s="33"/>
      <c r="AB132" s="33"/>
      <c r="AC132" s="33"/>
      <c r="AD132" s="33"/>
      <c r="AE132" s="33"/>
      <c r="AF132" s="33"/>
      <c r="AG132" s="33"/>
      <c r="AH132" s="33"/>
      <c r="AI13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32" s="33"/>
      <c r="AK132" s="33"/>
      <c r="AL132" s="33"/>
      <c r="AM132" s="33"/>
      <c r="AN132" s="33"/>
      <c r="AO132" s="33"/>
      <c r="AP132" s="33"/>
      <c r="AQ132" s="33"/>
      <c r="AR132" s="33"/>
      <c r="AS132" s="33"/>
      <c r="AT132" s="33"/>
      <c r="AU132" s="33"/>
      <c r="AV13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3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32" s="56" t="str">
        <f>_xlfn.CONCAT(IF(Parts[[#This Row],[title]]&lt;&gt;"",_xlfn.CONCAT(CHAR(10),"@PART[",Parts[[#This Row],[name]],"]:NEEDS[!002_CommunityPartsTitles]:AFTER[",Parts[[#This Row],[mod]],"] // ",_xlfn.CONCAT(S132," (",D132,")"),CHAR(10),"{",CHAR(10),"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3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32" s="41" t="str">
        <f>_xlfn.CONCAT(IF(Parts[[#This Row],[title]]&lt;&gt;"",_xlfn.CONCAT("#LOC_KTT_",A132,"_",C132,"_Title = ",Parts[[#This Row],[title]],CHAR(10)),""),IF(Parts[[#This Row],[engineName]]&lt;&gt;"",_xlfn.CONCAT("#LOC_KTT_",Parts[[#This Row],[mod]],"_",Parts[[#This Row],[name]],"_EngineName = ",Parts[[#This Row],[engineName]]),""))</f>
        <v/>
      </c>
      <c r="BA132" s="39" t="e">
        <f ca="1">MIN(Parts[[#This Row],[techTier]]+1,MAX(INDIRECT(O132)))</f>
        <v>#REF!</v>
      </c>
      <c r="BB132" s="39" t="e">
        <f ca="1">MIN(Parts[[#This Row],[techTier]]+2,MAX(INDIRECT(O132)))</f>
        <v>#REF!</v>
      </c>
      <c r="BC132" s="55" t="str">
        <f>RIGHT(LEFT(Parts[[#This Row],[folder]],FIND(CHAR(1),SUBSTITUTE(Parts[[#This Row],[folder]],"/",CHAR(1),LEN(Parts[[#This Row],[folder]])-LEN(SUBSTITUTE(Parts[[#This Row],[folder]],"/",""))))-1),FIND(CHAR(1),SUBSTITUTE(Parts[[#This Row],[folder]],"/",CHAR(1),LEN(Parts[[#This Row],[folder]])-LEN(SUBSTITUTE(Parts[[#This Row],[folder]],"/",""))))-41)</f>
        <v>ReStockPlus/Parts/Communication</v>
      </c>
    </row>
    <row r="133" spans="1:55" ht="29.5" x14ac:dyDescent="0.35">
      <c r="A133" t="s">
        <v>1867</v>
      </c>
      <c r="B133" t="s">
        <v>1936</v>
      </c>
      <c r="C133" t="s">
        <v>1937</v>
      </c>
      <c r="D133" t="s">
        <v>1938</v>
      </c>
      <c r="E133" t="s">
        <v>1927</v>
      </c>
      <c r="F133" t="s">
        <v>1877</v>
      </c>
      <c r="G133" t="s">
        <v>536</v>
      </c>
      <c r="H133" t="s">
        <v>1562</v>
      </c>
      <c r="I133" t="s">
        <v>1939</v>
      </c>
      <c r="J133" t="s">
        <v>1606</v>
      </c>
      <c r="K133" t="s">
        <v>52</v>
      </c>
      <c r="L133" s="32"/>
      <c r="M13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@PART[restock-relay-radial-2]:AFTER[ReStockPlus] // HG-20 High Gain Antenna
	{
}</v>
      </c>
      <c r="N133" s="36">
        <f>_xlfn.XLOOKUP(_xlfn.CONCAT(O133,P133),Templates!$G$1:$G$2037,Templates!$A$1:$A$2037,"Not Found",0,1)</f>
        <v>0</v>
      </c>
      <c r="O133" s="34"/>
      <c r="P133" s="34"/>
      <c r="Q133" s="35"/>
      <c r="R133" s="49"/>
      <c r="S133" s="33"/>
      <c r="T133" s="33"/>
      <c r="U133" s="33"/>
      <c r="V133" s="33"/>
      <c r="W133" s="33"/>
      <c r="X133" s="33"/>
      <c r="Y133" s="33"/>
      <c r="Z133" s="33"/>
      <c r="AA133" s="33"/>
      <c r="AB133" s="33"/>
      <c r="AC133" s="33"/>
      <c r="AD133" s="33"/>
      <c r="AE133" s="33"/>
      <c r="AF133" s="33"/>
      <c r="AG133" s="33"/>
      <c r="AH133" s="33"/>
      <c r="AI13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33" s="33"/>
      <c r="AK133" s="33"/>
      <c r="AL133" s="33"/>
      <c r="AM133" s="33"/>
      <c r="AN133" s="33"/>
      <c r="AO133" s="33"/>
      <c r="AP133" s="33"/>
      <c r="AQ133" s="33"/>
      <c r="AR133" s="33"/>
      <c r="AS133" s="33"/>
      <c r="AT133" s="33"/>
      <c r="AU133" s="33"/>
      <c r="AV13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3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33" s="56" t="str">
        <f>_xlfn.CONCAT(IF(Parts[[#This Row],[title]]&lt;&gt;"",_xlfn.CONCAT(CHAR(10),"@PART[",Parts[[#This Row],[name]],"]:NEEDS[!002_CommunityPartsTitles]:AFTER[",Parts[[#This Row],[mod]],"] // ",_xlfn.CONCAT(S133," (",D133,")"),CHAR(10),"{",CHAR(10),"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3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33" s="41" t="str">
        <f>_xlfn.CONCAT(IF(Parts[[#This Row],[title]]&lt;&gt;"",_xlfn.CONCAT("#LOC_KTT_",A133,"_",C133,"_Title = ",Parts[[#This Row],[title]],CHAR(10)),""),IF(Parts[[#This Row],[engineName]]&lt;&gt;"",_xlfn.CONCAT("#LOC_KTT_",Parts[[#This Row],[mod]],"_",Parts[[#This Row],[name]],"_EngineName = ",Parts[[#This Row],[engineName]]),""))</f>
        <v/>
      </c>
      <c r="BA133" s="39" t="e">
        <f ca="1">MIN(Parts[[#This Row],[techTier]]+1,MAX(INDIRECT(O133)))</f>
        <v>#REF!</v>
      </c>
      <c r="BB133" s="39" t="e">
        <f ca="1">MIN(Parts[[#This Row],[techTier]]+2,MAX(INDIRECT(O133)))</f>
        <v>#REF!</v>
      </c>
      <c r="BC133" s="55" t="str">
        <f>RIGHT(LEFT(Parts[[#This Row],[folder]],FIND(CHAR(1),SUBSTITUTE(Parts[[#This Row],[folder]],"/",CHAR(1),LEN(Parts[[#This Row],[folder]])-LEN(SUBSTITUTE(Parts[[#This Row],[folder]],"/",""))))-1),FIND(CHAR(1),SUBSTITUTE(Parts[[#This Row],[folder]],"/",CHAR(1),LEN(Parts[[#This Row],[folder]])-LEN(SUBSTITUTE(Parts[[#This Row],[folder]],"/",""))))-41)</f>
        <v>ReStockPlus/Parts/Communication</v>
      </c>
    </row>
    <row r="134" spans="1:55" ht="29.5" x14ac:dyDescent="0.35">
      <c r="A134" t="s">
        <v>1867</v>
      </c>
      <c r="B134" t="s">
        <v>1940</v>
      </c>
      <c r="C134" t="s">
        <v>1941</v>
      </c>
      <c r="D134" t="s">
        <v>1938</v>
      </c>
      <c r="E134" t="s">
        <v>1927</v>
      </c>
      <c r="F134" t="s">
        <v>1928</v>
      </c>
      <c r="G134" t="s">
        <v>1550</v>
      </c>
      <c r="H134" t="s">
        <v>1562</v>
      </c>
      <c r="I134" t="s">
        <v>1939</v>
      </c>
      <c r="J134" t="s">
        <v>1606</v>
      </c>
      <c r="K134" t="s">
        <v>52</v>
      </c>
      <c r="L134" s="32"/>
      <c r="M13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@PART[restock-relay-radial-2_v2]:AFTER[ReStockPlus] // HG-20 High Gain Antenna
	{
}</v>
      </c>
      <c r="N134" s="36">
        <f>_xlfn.XLOOKUP(_xlfn.CONCAT(O134,P134),Templates!$G$1:$G$2037,Templates!$A$1:$A$2037,"Not Found",0,1)</f>
        <v>0</v>
      </c>
      <c r="O134" s="34"/>
      <c r="P134" s="34"/>
      <c r="Q134" s="35"/>
      <c r="R134" s="49"/>
      <c r="S134" s="33"/>
      <c r="T134" s="33"/>
      <c r="U134" s="33"/>
      <c r="V134" s="33"/>
      <c r="W134" s="33"/>
      <c r="X134" s="33"/>
      <c r="Y134" s="33"/>
      <c r="Z134" s="33"/>
      <c r="AA134" s="33"/>
      <c r="AB134" s="33"/>
      <c r="AC134" s="33"/>
      <c r="AD134" s="33"/>
      <c r="AE134" s="33"/>
      <c r="AF134" s="33"/>
      <c r="AG134" s="33"/>
      <c r="AH134" s="33"/>
      <c r="AI13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34" s="33"/>
      <c r="AK134" s="33"/>
      <c r="AL134" s="33"/>
      <c r="AM134" s="33"/>
      <c r="AN134" s="33"/>
      <c r="AO134" s="33"/>
      <c r="AP134" s="33"/>
      <c r="AQ134" s="33"/>
      <c r="AR134" s="33"/>
      <c r="AS134" s="33"/>
      <c r="AT134" s="33"/>
      <c r="AU134" s="33"/>
      <c r="AV13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3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34" s="56" t="str">
        <f>_xlfn.CONCAT(IF(Parts[[#This Row],[title]]&lt;&gt;"",_xlfn.CONCAT(CHAR(10),"@PART[",Parts[[#This Row],[name]],"]:NEEDS[!002_CommunityPartsTitles]:AFTER[",Parts[[#This Row],[mod]],"] // ",_xlfn.CONCAT(S134," (",D134,")"),CHAR(10),"{",CHAR(10),"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3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34" s="41" t="str">
        <f>_xlfn.CONCAT(IF(Parts[[#This Row],[title]]&lt;&gt;"",_xlfn.CONCAT("#LOC_KTT_",A134,"_",C134,"_Title = ",Parts[[#This Row],[title]],CHAR(10)),""),IF(Parts[[#This Row],[engineName]]&lt;&gt;"",_xlfn.CONCAT("#LOC_KTT_",Parts[[#This Row],[mod]],"_",Parts[[#This Row],[name]],"_EngineName = ",Parts[[#This Row],[engineName]]),""))</f>
        <v/>
      </c>
      <c r="BA134" s="39" t="e">
        <f ca="1">MIN(Parts[[#This Row],[techTier]]+1,MAX(INDIRECT(O134)))</f>
        <v>#REF!</v>
      </c>
      <c r="BB134" s="39" t="e">
        <f ca="1">MIN(Parts[[#This Row],[techTier]]+2,MAX(INDIRECT(O134)))</f>
        <v>#REF!</v>
      </c>
      <c r="BC134" s="55" t="str">
        <f>RIGHT(LEFT(Parts[[#This Row],[folder]],FIND(CHAR(1),SUBSTITUTE(Parts[[#This Row],[folder]],"/",CHAR(1),LEN(Parts[[#This Row],[folder]])-LEN(SUBSTITUTE(Parts[[#This Row],[folder]],"/",""))))-1),FIND(CHAR(1),SUBSTITUTE(Parts[[#This Row],[folder]],"/",CHAR(1),LEN(Parts[[#This Row],[folder]])-LEN(SUBSTITUTE(Parts[[#This Row],[folder]],"/",""))))-41)</f>
        <v>ReStockPlus/Parts/Communication</v>
      </c>
    </row>
    <row r="135" spans="1:55" ht="29.5" x14ac:dyDescent="0.35">
      <c r="A135" t="s">
        <v>1867</v>
      </c>
      <c r="B135" t="s">
        <v>1942</v>
      </c>
      <c r="C135" t="s">
        <v>1943</v>
      </c>
      <c r="D135" t="s">
        <v>1944</v>
      </c>
      <c r="E135" t="s">
        <v>1892</v>
      </c>
      <c r="F135" t="s">
        <v>1602</v>
      </c>
      <c r="G135" t="s">
        <v>1945</v>
      </c>
      <c r="H135" t="s">
        <v>1946</v>
      </c>
      <c r="I135" t="s">
        <v>1568</v>
      </c>
      <c r="J135" t="s">
        <v>1117</v>
      </c>
      <c r="K135" t="s">
        <v>55</v>
      </c>
      <c r="L135" s="32"/>
      <c r="M13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@PART[restock-reactionwheel-1875-1]:AFTER[ReStockPlus] // Medium Reaction Wheel Assembly
	{
}</v>
      </c>
      <c r="N135" s="36">
        <f>_xlfn.XLOOKUP(_xlfn.CONCAT(O135,P135),Templates!$G$1:$G$2037,Templates!$A$1:$A$2037,"Not Found",0,1)</f>
        <v>0</v>
      </c>
      <c r="O135" s="34"/>
      <c r="P135" s="34"/>
      <c r="Q135" s="35"/>
      <c r="R135" s="49"/>
      <c r="S135" s="33"/>
      <c r="T135" s="33"/>
      <c r="U135" s="33"/>
      <c r="V135" s="33"/>
      <c r="W135" s="33"/>
      <c r="X135" s="33"/>
      <c r="Y135" s="33"/>
      <c r="Z135" s="33"/>
      <c r="AA135" s="33"/>
      <c r="AB135" s="33"/>
      <c r="AC135" s="33"/>
      <c r="AD135" s="33"/>
      <c r="AE135" s="33"/>
      <c r="AF135" s="33"/>
      <c r="AG135" s="33"/>
      <c r="AH135" s="33"/>
      <c r="AI13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35" s="33"/>
      <c r="AK135" s="33"/>
      <c r="AL135" s="33"/>
      <c r="AM135" s="33"/>
      <c r="AN135" s="33"/>
      <c r="AO135" s="33"/>
      <c r="AP135" s="33"/>
      <c r="AQ135" s="33"/>
      <c r="AR135" s="33"/>
      <c r="AS135" s="33"/>
      <c r="AT135" s="33"/>
      <c r="AU135" s="33"/>
      <c r="AV13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3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35" s="56" t="str">
        <f>_xlfn.CONCAT(IF(Parts[[#This Row],[title]]&lt;&gt;"",_xlfn.CONCAT(CHAR(10),"@PART[",Parts[[#This Row],[name]],"]:NEEDS[!002_CommunityPartsTitles]:AFTER[",Parts[[#This Row],[mod]],"] // ",_xlfn.CONCAT(S135," (",D135,")"),CHAR(10),"{",CHAR(10),"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3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35" s="41" t="str">
        <f>_xlfn.CONCAT(IF(Parts[[#This Row],[title]]&lt;&gt;"",_xlfn.CONCAT("#LOC_KTT_",A135,"_",C135,"_Title = ",Parts[[#This Row],[title]],CHAR(10)),""),IF(Parts[[#This Row],[engineName]]&lt;&gt;"",_xlfn.CONCAT("#LOC_KTT_",Parts[[#This Row],[mod]],"_",Parts[[#This Row],[name]],"_EngineName = ",Parts[[#This Row],[engineName]]),""))</f>
        <v/>
      </c>
      <c r="BA135" s="39" t="e">
        <f ca="1">MIN(Parts[[#This Row],[techTier]]+1,MAX(INDIRECT(O135)))</f>
        <v>#REF!</v>
      </c>
      <c r="BB135" s="39" t="e">
        <f ca="1">MIN(Parts[[#This Row],[techTier]]+2,MAX(INDIRECT(O135)))</f>
        <v>#REF!</v>
      </c>
      <c r="BC135" s="55" t="str">
        <f>RIGHT(LEFT(Parts[[#This Row],[folder]],FIND(CHAR(1),SUBSTITUTE(Parts[[#This Row],[folder]],"/",CHAR(1),LEN(Parts[[#This Row],[folder]])-LEN(SUBSTITUTE(Parts[[#This Row],[folder]],"/",""))))-1),FIND(CHAR(1),SUBSTITUTE(Parts[[#This Row],[folder]],"/",CHAR(1),LEN(Parts[[#This Row],[folder]])-LEN(SUBSTITUTE(Parts[[#This Row],[folder]],"/",""))))-41)</f>
        <v>ReStockPlus/Parts/Control</v>
      </c>
    </row>
    <row r="136" spans="1:55" ht="29.5" x14ac:dyDescent="0.35">
      <c r="A136" t="s">
        <v>1867</v>
      </c>
      <c r="B136" t="s">
        <v>1947</v>
      </c>
      <c r="C136" t="s">
        <v>1948</v>
      </c>
      <c r="D136" t="s">
        <v>1949</v>
      </c>
      <c r="E136" t="s">
        <v>1892</v>
      </c>
      <c r="F136" t="s">
        <v>1602</v>
      </c>
      <c r="G136" t="s">
        <v>1950</v>
      </c>
      <c r="H136" t="s">
        <v>1535</v>
      </c>
      <c r="I136" t="s">
        <v>1530</v>
      </c>
      <c r="J136" t="s">
        <v>1606</v>
      </c>
      <c r="K136" t="s">
        <v>18</v>
      </c>
      <c r="L136" s="32"/>
      <c r="M13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@PART[restock-reactionwheel-radial-1]:AFTER[ReStockPlus] // Small Radial Gyroscope
	{
}</v>
      </c>
      <c r="N136" s="36">
        <f>_xlfn.XLOOKUP(_xlfn.CONCAT(O136,P136),Templates!$G$1:$G$2037,Templates!$A$1:$A$2037,"Not Found",0,1)</f>
        <v>0</v>
      </c>
      <c r="O136" s="34"/>
      <c r="P136" s="34"/>
      <c r="Q136" s="35"/>
      <c r="R136" s="49"/>
      <c r="S136" s="33"/>
      <c r="T136" s="33"/>
      <c r="U136" s="33"/>
      <c r="V136" s="33"/>
      <c r="W136" s="33"/>
      <c r="X136" s="33"/>
      <c r="Y136" s="33"/>
      <c r="Z136" s="33"/>
      <c r="AA136" s="33"/>
      <c r="AB136" s="33"/>
      <c r="AC136" s="33"/>
      <c r="AD136" s="33"/>
      <c r="AE136" s="33"/>
      <c r="AF136" s="33"/>
      <c r="AG136" s="33"/>
      <c r="AH136" s="33"/>
      <c r="AI13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36" s="33"/>
      <c r="AK136" s="33"/>
      <c r="AL136" s="33"/>
      <c r="AM136" s="33"/>
      <c r="AN136" s="33"/>
      <c r="AO136" s="33"/>
      <c r="AP136" s="33"/>
      <c r="AQ136" s="33"/>
      <c r="AR136" s="33"/>
      <c r="AS136" s="33"/>
      <c r="AT136" s="33"/>
      <c r="AU136" s="33"/>
      <c r="AV13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3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36" s="56" t="str">
        <f>_xlfn.CONCAT(IF(Parts[[#This Row],[title]]&lt;&gt;"",_xlfn.CONCAT(CHAR(10),"@PART[",Parts[[#This Row],[name]],"]:NEEDS[!002_CommunityPartsTitles]:AFTER[",Parts[[#This Row],[mod]],"] // ",_xlfn.CONCAT(S136," (",D136,")"),CHAR(10),"{",CHAR(10),"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3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36" s="41" t="str">
        <f>_xlfn.CONCAT(IF(Parts[[#This Row],[title]]&lt;&gt;"",_xlfn.CONCAT("#LOC_KTT_",A136,"_",C136,"_Title = ",Parts[[#This Row],[title]],CHAR(10)),""),IF(Parts[[#This Row],[engineName]]&lt;&gt;"",_xlfn.CONCAT("#LOC_KTT_",Parts[[#This Row],[mod]],"_",Parts[[#This Row],[name]],"_EngineName = ",Parts[[#This Row],[engineName]]),""))</f>
        <v/>
      </c>
      <c r="BA136" s="39" t="e">
        <f ca="1">MIN(Parts[[#This Row],[techTier]]+1,MAX(INDIRECT(O136)))</f>
        <v>#REF!</v>
      </c>
      <c r="BB136" s="39" t="e">
        <f ca="1">MIN(Parts[[#This Row],[techTier]]+2,MAX(INDIRECT(O136)))</f>
        <v>#REF!</v>
      </c>
      <c r="BC136" s="55" t="str">
        <f>RIGHT(LEFT(Parts[[#This Row],[folder]],FIND(CHAR(1),SUBSTITUTE(Parts[[#This Row],[folder]],"/",CHAR(1),LEN(Parts[[#This Row],[folder]])-LEN(SUBSTITUTE(Parts[[#This Row],[folder]],"/",""))))-1),FIND(CHAR(1),SUBSTITUTE(Parts[[#This Row],[folder]],"/",CHAR(1),LEN(Parts[[#This Row],[folder]])-LEN(SUBSTITUTE(Parts[[#This Row],[folder]],"/",""))))-41)</f>
        <v>ReStockPlus/Parts/Control</v>
      </c>
    </row>
    <row r="137" spans="1:55" ht="29.5" x14ac:dyDescent="0.35">
      <c r="A137" t="s">
        <v>1867</v>
      </c>
      <c r="B137" t="s">
        <v>1951</v>
      </c>
      <c r="C137" t="s">
        <v>1952</v>
      </c>
      <c r="D137" t="s">
        <v>1953</v>
      </c>
      <c r="E137" t="s">
        <v>1892</v>
      </c>
      <c r="F137" t="s">
        <v>1877</v>
      </c>
      <c r="G137" t="s">
        <v>536</v>
      </c>
      <c r="H137" t="s">
        <v>1954</v>
      </c>
      <c r="I137" t="s">
        <v>1605</v>
      </c>
      <c r="J137" t="s">
        <v>1606</v>
      </c>
      <c r="K137" t="s">
        <v>32</v>
      </c>
      <c r="L137" s="32"/>
      <c r="M13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@PART[restock-rcs-block-dual-1]:AFTER[ReStockPlus] // RV-102 RCS Thruster Block
	{
}</v>
      </c>
      <c r="N137" s="36">
        <f>_xlfn.XLOOKUP(_xlfn.CONCAT(O137,P137),Templates!$G$1:$G$2037,Templates!$A$1:$A$2037,"Not Found",0,1)</f>
        <v>0</v>
      </c>
      <c r="O137" s="34"/>
      <c r="P137" s="34"/>
      <c r="Q137" s="35"/>
      <c r="R137" s="49"/>
      <c r="S137" s="33"/>
      <c r="T137" s="33"/>
      <c r="U137" s="33"/>
      <c r="V137" s="33"/>
      <c r="W137" s="33"/>
      <c r="X137" s="33"/>
      <c r="Y137" s="33"/>
      <c r="Z137" s="33"/>
      <c r="AA137" s="33"/>
      <c r="AB137" s="33"/>
      <c r="AC137" s="33"/>
      <c r="AD137" s="33"/>
      <c r="AE137" s="33"/>
      <c r="AF137" s="33"/>
      <c r="AG137" s="33"/>
      <c r="AH137" s="33"/>
      <c r="AI13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37" s="33"/>
      <c r="AK137" s="33"/>
      <c r="AL137" s="33"/>
      <c r="AM137" s="33"/>
      <c r="AN137" s="33"/>
      <c r="AO137" s="33"/>
      <c r="AP137" s="33"/>
      <c r="AQ137" s="33"/>
      <c r="AR137" s="33"/>
      <c r="AS137" s="33"/>
      <c r="AT137" s="33"/>
      <c r="AU137" s="33"/>
      <c r="AV13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3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37" s="56" t="str">
        <f>_xlfn.CONCAT(IF(Parts[[#This Row],[title]]&lt;&gt;"",_xlfn.CONCAT(CHAR(10),"@PART[",Parts[[#This Row],[name]],"]:NEEDS[!002_CommunityPartsTitles]:AFTER[",Parts[[#This Row],[mod]],"] // ",_xlfn.CONCAT(S137," (",D137,")"),CHAR(10),"{",CHAR(10),"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3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37" s="41" t="str">
        <f>_xlfn.CONCAT(IF(Parts[[#This Row],[title]]&lt;&gt;"",_xlfn.CONCAT("#LOC_KTT_",A137,"_",C137,"_Title = ",Parts[[#This Row],[title]],CHAR(10)),""),IF(Parts[[#This Row],[engineName]]&lt;&gt;"",_xlfn.CONCAT("#LOC_KTT_",Parts[[#This Row],[mod]],"_",Parts[[#This Row],[name]],"_EngineName = ",Parts[[#This Row],[engineName]]),""))</f>
        <v/>
      </c>
      <c r="BA137" s="39" t="e">
        <f ca="1">MIN(Parts[[#This Row],[techTier]]+1,MAX(INDIRECT(O137)))</f>
        <v>#REF!</v>
      </c>
      <c r="BB137" s="39" t="e">
        <f ca="1">MIN(Parts[[#This Row],[techTier]]+2,MAX(INDIRECT(O137)))</f>
        <v>#REF!</v>
      </c>
      <c r="BC137" s="55" t="str">
        <f>RIGHT(LEFT(Parts[[#This Row],[folder]],FIND(CHAR(1),SUBSTITUTE(Parts[[#This Row],[folder]],"/",CHAR(1),LEN(Parts[[#This Row],[folder]])-LEN(SUBSTITUTE(Parts[[#This Row],[folder]],"/",""))))-1),FIND(CHAR(1),SUBSTITUTE(Parts[[#This Row],[folder]],"/",CHAR(1),LEN(Parts[[#This Row],[folder]])-LEN(SUBSTITUTE(Parts[[#This Row],[folder]],"/",""))))-41)</f>
        <v>ReStockPlus/Parts/Control/RCS</v>
      </c>
    </row>
    <row r="138" spans="1:55" ht="29.5" x14ac:dyDescent="0.35">
      <c r="A138" t="s">
        <v>1867</v>
      </c>
      <c r="B138" t="s">
        <v>1955</v>
      </c>
      <c r="C138" t="s">
        <v>1956</v>
      </c>
      <c r="D138" t="s">
        <v>1957</v>
      </c>
      <c r="E138" t="s">
        <v>1892</v>
      </c>
      <c r="F138" t="s">
        <v>1877</v>
      </c>
      <c r="G138" t="s">
        <v>536</v>
      </c>
      <c r="H138" t="s">
        <v>552</v>
      </c>
      <c r="I138" t="s">
        <v>1866</v>
      </c>
      <c r="J138" t="s">
        <v>1606</v>
      </c>
      <c r="K138" t="s">
        <v>32</v>
      </c>
      <c r="L138" s="32"/>
      <c r="M13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@PART[restock-rcs-block-dual-mini-1]:AFTER[ReStockPlus] // RC-12 RCS Thruster Block
	{
}</v>
      </c>
      <c r="N138" s="36">
        <f>_xlfn.XLOOKUP(_xlfn.CONCAT(O138,P138),Templates!$G$1:$G$2037,Templates!$A$1:$A$2037,"Not Found",0,1)</f>
        <v>0</v>
      </c>
      <c r="O138" s="34"/>
      <c r="P138" s="34"/>
      <c r="Q138" s="35"/>
      <c r="R138" s="49"/>
      <c r="S138" s="33"/>
      <c r="T138" s="33"/>
      <c r="U138" s="33"/>
      <c r="V138" s="33"/>
      <c r="W138" s="33"/>
      <c r="X138" s="33"/>
      <c r="Y138" s="33"/>
      <c r="Z138" s="33"/>
      <c r="AA138" s="33"/>
      <c r="AB138" s="33"/>
      <c r="AC138" s="33"/>
      <c r="AD138" s="33"/>
      <c r="AE138" s="33"/>
      <c r="AF138" s="33"/>
      <c r="AG138" s="33"/>
      <c r="AH138" s="33"/>
      <c r="AI13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38" s="33"/>
      <c r="AK138" s="33"/>
      <c r="AL138" s="33"/>
      <c r="AM138" s="33"/>
      <c r="AN138" s="33"/>
      <c r="AO138" s="33"/>
      <c r="AP138" s="33"/>
      <c r="AQ138" s="33"/>
      <c r="AR138" s="33"/>
      <c r="AS138" s="33"/>
      <c r="AT138" s="33"/>
      <c r="AU138" s="33"/>
      <c r="AV13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3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38" s="56" t="str">
        <f>_xlfn.CONCAT(IF(Parts[[#This Row],[title]]&lt;&gt;"",_xlfn.CONCAT(CHAR(10),"@PART[",Parts[[#This Row],[name]],"]:NEEDS[!002_CommunityPartsTitles]:AFTER[",Parts[[#This Row],[mod]],"] // ",_xlfn.CONCAT(S138," (",D138,")"),CHAR(10),"{",CHAR(10),"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3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38" s="41" t="str">
        <f>_xlfn.CONCAT(IF(Parts[[#This Row],[title]]&lt;&gt;"",_xlfn.CONCAT("#LOC_KTT_",A138,"_",C138,"_Title = ",Parts[[#This Row],[title]],CHAR(10)),""),IF(Parts[[#This Row],[engineName]]&lt;&gt;"",_xlfn.CONCAT("#LOC_KTT_",Parts[[#This Row],[mod]],"_",Parts[[#This Row],[name]],"_EngineName = ",Parts[[#This Row],[engineName]]),""))</f>
        <v/>
      </c>
      <c r="BA138" s="39" t="e">
        <f ca="1">MIN(Parts[[#This Row],[techTier]]+1,MAX(INDIRECT(O138)))</f>
        <v>#REF!</v>
      </c>
      <c r="BB138" s="39" t="e">
        <f ca="1">MIN(Parts[[#This Row],[techTier]]+2,MAX(INDIRECT(O138)))</f>
        <v>#REF!</v>
      </c>
      <c r="BC138" s="55" t="str">
        <f>RIGHT(LEFT(Parts[[#This Row],[folder]],FIND(CHAR(1),SUBSTITUTE(Parts[[#This Row],[folder]],"/",CHAR(1),LEN(Parts[[#This Row],[folder]])-LEN(SUBSTITUTE(Parts[[#This Row],[folder]],"/",""))))-1),FIND(CHAR(1),SUBSTITUTE(Parts[[#This Row],[folder]],"/",CHAR(1),LEN(Parts[[#This Row],[folder]])-LEN(SUBSTITUTE(Parts[[#This Row],[folder]],"/",""))))-41)</f>
        <v>ReStockPlus/Parts/Control/RCS</v>
      </c>
    </row>
    <row r="139" spans="1:55" ht="29.5" x14ac:dyDescent="0.35">
      <c r="A139" t="s">
        <v>1867</v>
      </c>
      <c r="B139" t="s">
        <v>1958</v>
      </c>
      <c r="C139" t="s">
        <v>1959</v>
      </c>
      <c r="D139" t="s">
        <v>1960</v>
      </c>
      <c r="E139" t="s">
        <v>1892</v>
      </c>
      <c r="F139" t="s">
        <v>1602</v>
      </c>
      <c r="G139" t="s">
        <v>1523</v>
      </c>
      <c r="H139" t="s">
        <v>1961</v>
      </c>
      <c r="I139" t="s">
        <v>1611</v>
      </c>
      <c r="J139" t="s">
        <v>1606</v>
      </c>
      <c r="K139" t="s">
        <v>32</v>
      </c>
      <c r="L139" s="32"/>
      <c r="M13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@PART[restock-rcs-block-multi-2]:AFTER[ReStockPlus] // RV-105-A RCS Thruster Block
	{
}</v>
      </c>
      <c r="N139" s="36">
        <f>_xlfn.XLOOKUP(_xlfn.CONCAT(O139,P139),Templates!$G$1:$G$2037,Templates!$A$1:$A$2037,"Not Found",0,1)</f>
        <v>0</v>
      </c>
      <c r="O139" s="34"/>
      <c r="P139" s="34"/>
      <c r="Q139" s="35"/>
      <c r="R139" s="49"/>
      <c r="S139" s="33"/>
      <c r="T139" s="33"/>
      <c r="U139" s="33"/>
      <c r="V139" s="33"/>
      <c r="W139" s="33"/>
      <c r="X139" s="33"/>
      <c r="Y139" s="33"/>
      <c r="Z139" s="33"/>
      <c r="AA139" s="33"/>
      <c r="AB139" s="33"/>
      <c r="AC139" s="33"/>
      <c r="AD139" s="33"/>
      <c r="AE139" s="33"/>
      <c r="AF139" s="33"/>
      <c r="AG139" s="33"/>
      <c r="AH139" s="33"/>
      <c r="AI13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39" s="33"/>
      <c r="AK139" s="33"/>
      <c r="AL139" s="33"/>
      <c r="AM139" s="33"/>
      <c r="AN139" s="33"/>
      <c r="AO139" s="33"/>
      <c r="AP139" s="33"/>
      <c r="AQ139" s="33"/>
      <c r="AR139" s="33"/>
      <c r="AS139" s="33"/>
      <c r="AT139" s="33"/>
      <c r="AU139" s="33"/>
      <c r="AV13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3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39" s="56" t="str">
        <f>_xlfn.CONCAT(IF(Parts[[#This Row],[title]]&lt;&gt;"",_xlfn.CONCAT(CHAR(10),"@PART[",Parts[[#This Row],[name]],"]:NEEDS[!002_CommunityPartsTitles]:AFTER[",Parts[[#This Row],[mod]],"] // ",_xlfn.CONCAT(S139," (",D139,")"),CHAR(10),"{",CHAR(10),"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3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39" s="41" t="str">
        <f>_xlfn.CONCAT(IF(Parts[[#This Row],[title]]&lt;&gt;"",_xlfn.CONCAT("#LOC_KTT_",A139,"_",C139,"_Title = ",Parts[[#This Row],[title]],CHAR(10)),""),IF(Parts[[#This Row],[engineName]]&lt;&gt;"",_xlfn.CONCAT("#LOC_KTT_",Parts[[#This Row],[mod]],"_",Parts[[#This Row],[name]],"_EngineName = ",Parts[[#This Row],[engineName]]),""))</f>
        <v/>
      </c>
      <c r="BA139" s="39" t="e">
        <f ca="1">MIN(Parts[[#This Row],[techTier]]+1,MAX(INDIRECT(O139)))</f>
        <v>#REF!</v>
      </c>
      <c r="BB139" s="39" t="e">
        <f ca="1">MIN(Parts[[#This Row],[techTier]]+2,MAX(INDIRECT(O139)))</f>
        <v>#REF!</v>
      </c>
      <c r="BC139" s="55" t="str">
        <f>RIGHT(LEFT(Parts[[#This Row],[folder]],FIND(CHAR(1),SUBSTITUTE(Parts[[#This Row],[folder]],"/",CHAR(1),LEN(Parts[[#This Row],[folder]])-LEN(SUBSTITUTE(Parts[[#This Row],[folder]],"/",""))))-1),FIND(CHAR(1),SUBSTITUTE(Parts[[#This Row],[folder]],"/",CHAR(1),LEN(Parts[[#This Row],[folder]])-LEN(SUBSTITUTE(Parts[[#This Row],[folder]],"/",""))))-41)</f>
        <v>ReStockPlus/Parts/Control/RCS</v>
      </c>
    </row>
    <row r="140" spans="1:55" ht="29.5" x14ac:dyDescent="0.35">
      <c r="A140" t="s">
        <v>1867</v>
      </c>
      <c r="B140" t="s">
        <v>1962</v>
      </c>
      <c r="C140" t="s">
        <v>1963</v>
      </c>
      <c r="D140" t="s">
        <v>1964</v>
      </c>
      <c r="E140" t="s">
        <v>1892</v>
      </c>
      <c r="F140" t="s">
        <v>1602</v>
      </c>
      <c r="G140" t="s">
        <v>1610</v>
      </c>
      <c r="H140" t="s">
        <v>1954</v>
      </c>
      <c r="I140" t="s">
        <v>1866</v>
      </c>
      <c r="J140" t="s">
        <v>1606</v>
      </c>
      <c r="K140" t="s">
        <v>32</v>
      </c>
      <c r="L140" s="32"/>
      <c r="M14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@PART[restock-rcs-block-multi-mini-2]:AFTER[ReStockPlus] // RV-1X-A RCS Thruster Block
	{
}</v>
      </c>
      <c r="N140" s="36">
        <f>_xlfn.XLOOKUP(_xlfn.CONCAT(O140,P140),Templates!$G$1:$G$2037,Templates!$A$1:$A$2037,"Not Found",0,1)</f>
        <v>0</v>
      </c>
      <c r="O140" s="34"/>
      <c r="P140" s="34"/>
      <c r="Q140" s="35"/>
      <c r="R140" s="49"/>
      <c r="S140" s="33"/>
      <c r="T140" s="33"/>
      <c r="U140" s="33"/>
      <c r="V140" s="33"/>
      <c r="W140" s="33"/>
      <c r="X140" s="33"/>
      <c r="Y140" s="33"/>
      <c r="Z140" s="33"/>
      <c r="AA140" s="33"/>
      <c r="AB140" s="33"/>
      <c r="AC140" s="33"/>
      <c r="AD140" s="33"/>
      <c r="AE140" s="33"/>
      <c r="AF140" s="33"/>
      <c r="AG140" s="33"/>
      <c r="AH140" s="33"/>
      <c r="AI14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40" s="33"/>
      <c r="AK140" s="33"/>
      <c r="AL140" s="33"/>
      <c r="AM140" s="33"/>
      <c r="AN140" s="33"/>
      <c r="AO140" s="33"/>
      <c r="AP140" s="33"/>
      <c r="AQ140" s="33"/>
      <c r="AR140" s="33"/>
      <c r="AS140" s="33"/>
      <c r="AT140" s="33"/>
      <c r="AU140" s="33"/>
      <c r="AV14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4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40" s="56" t="str">
        <f>_xlfn.CONCAT(IF(Parts[[#This Row],[title]]&lt;&gt;"",_xlfn.CONCAT(CHAR(10),"@PART[",Parts[[#This Row],[name]],"]:NEEDS[!002_CommunityPartsTitles]:AFTER[",Parts[[#This Row],[mod]],"] // ",_xlfn.CONCAT(S140," (",D140,")"),CHAR(10),"{",CHAR(10),"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4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40" s="41" t="str">
        <f>_xlfn.CONCAT(IF(Parts[[#This Row],[title]]&lt;&gt;"",_xlfn.CONCAT("#LOC_KTT_",A140,"_",C140,"_Title = ",Parts[[#This Row],[title]],CHAR(10)),""),IF(Parts[[#This Row],[engineName]]&lt;&gt;"",_xlfn.CONCAT("#LOC_KTT_",Parts[[#This Row],[mod]],"_",Parts[[#This Row],[name]],"_EngineName = ",Parts[[#This Row],[engineName]]),""))</f>
        <v/>
      </c>
      <c r="BA140" s="39" t="e">
        <f ca="1">MIN(Parts[[#This Row],[techTier]]+1,MAX(INDIRECT(O140)))</f>
        <v>#REF!</v>
      </c>
      <c r="BB140" s="39" t="e">
        <f ca="1">MIN(Parts[[#This Row],[techTier]]+2,MAX(INDIRECT(O140)))</f>
        <v>#REF!</v>
      </c>
      <c r="BC140" s="55" t="str">
        <f>RIGHT(LEFT(Parts[[#This Row],[folder]],FIND(CHAR(1),SUBSTITUTE(Parts[[#This Row],[folder]],"/",CHAR(1),LEN(Parts[[#This Row],[folder]])-LEN(SUBSTITUTE(Parts[[#This Row],[folder]],"/",""))))-1),FIND(CHAR(1),SUBSTITUTE(Parts[[#This Row],[folder]],"/",CHAR(1),LEN(Parts[[#This Row],[folder]])-LEN(SUBSTITUTE(Parts[[#This Row],[folder]],"/",""))))-41)</f>
        <v>ReStockPlus/Parts/Control/RCS</v>
      </c>
    </row>
    <row r="141" spans="1:55" ht="29.5" x14ac:dyDescent="0.35">
      <c r="A141" t="s">
        <v>1867</v>
      </c>
      <c r="B141" t="s">
        <v>1965</v>
      </c>
      <c r="C141" t="s">
        <v>1966</v>
      </c>
      <c r="D141" t="s">
        <v>1960</v>
      </c>
      <c r="E141" t="s">
        <v>1892</v>
      </c>
      <c r="F141" t="s">
        <v>1877</v>
      </c>
      <c r="G141" t="s">
        <v>536</v>
      </c>
      <c r="H141" t="s">
        <v>1604</v>
      </c>
      <c r="I141" t="s">
        <v>1611</v>
      </c>
      <c r="J141" t="s">
        <v>1606</v>
      </c>
      <c r="K141" t="s">
        <v>32</v>
      </c>
      <c r="L141" s="32"/>
      <c r="M14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@PART[restock-rcs-block-quad-angled-1]:AFTER[ReStockPlus] // RV-105-A RCS Thruster Block
	{
}</v>
      </c>
      <c r="N141" s="36">
        <f>_xlfn.XLOOKUP(_xlfn.CONCAT(O141,P141),Templates!$G$1:$G$2037,Templates!$A$1:$A$2037,"Not Found",0,1)</f>
        <v>0</v>
      </c>
      <c r="O141" s="34"/>
      <c r="P141" s="34"/>
      <c r="Q141" s="35"/>
      <c r="R141" s="49"/>
      <c r="S141" s="33"/>
      <c r="T141" s="33"/>
      <c r="U141" s="33"/>
      <c r="V141" s="33"/>
      <c r="W141" s="33"/>
      <c r="X141" s="33"/>
      <c r="Y141" s="33"/>
      <c r="Z141" s="33"/>
      <c r="AA141" s="33"/>
      <c r="AB141" s="33"/>
      <c r="AC141" s="33"/>
      <c r="AD141" s="33"/>
      <c r="AE141" s="33"/>
      <c r="AF141" s="33"/>
      <c r="AG141" s="33"/>
      <c r="AH141" s="33"/>
      <c r="AI14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41" s="33"/>
      <c r="AK141" s="33"/>
      <c r="AL141" s="33"/>
      <c r="AM141" s="33"/>
      <c r="AN141" s="33"/>
      <c r="AO141" s="33"/>
      <c r="AP141" s="33"/>
      <c r="AQ141" s="33"/>
      <c r="AR141" s="33"/>
      <c r="AS141" s="33"/>
      <c r="AT141" s="33"/>
      <c r="AU141" s="33"/>
      <c r="AV14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4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41" s="56" t="str">
        <f>_xlfn.CONCAT(IF(Parts[[#This Row],[title]]&lt;&gt;"",_xlfn.CONCAT(CHAR(10),"@PART[",Parts[[#This Row],[name]],"]:NEEDS[!002_CommunityPartsTitles]:AFTER[",Parts[[#This Row],[mod]],"] // ",_xlfn.CONCAT(S141," (",D141,")"),CHAR(10),"{",CHAR(10),"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4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41" s="41" t="str">
        <f>_xlfn.CONCAT(IF(Parts[[#This Row],[title]]&lt;&gt;"",_xlfn.CONCAT("#LOC_KTT_",A141,"_",C141,"_Title = ",Parts[[#This Row],[title]],CHAR(10)),""),IF(Parts[[#This Row],[engineName]]&lt;&gt;"",_xlfn.CONCAT("#LOC_KTT_",Parts[[#This Row],[mod]],"_",Parts[[#This Row],[name]],"_EngineName = ",Parts[[#This Row],[engineName]]),""))</f>
        <v/>
      </c>
      <c r="BA141" s="39" t="e">
        <f ca="1">MIN(Parts[[#This Row],[techTier]]+1,MAX(INDIRECT(O141)))</f>
        <v>#REF!</v>
      </c>
      <c r="BB141" s="39" t="e">
        <f ca="1">MIN(Parts[[#This Row],[techTier]]+2,MAX(INDIRECT(O141)))</f>
        <v>#REF!</v>
      </c>
      <c r="BC141" s="55" t="str">
        <f>RIGHT(LEFT(Parts[[#This Row],[folder]],FIND(CHAR(1),SUBSTITUTE(Parts[[#This Row],[folder]],"/",CHAR(1),LEN(Parts[[#This Row],[folder]])-LEN(SUBSTITUTE(Parts[[#This Row],[folder]],"/",""))))-1),FIND(CHAR(1),SUBSTITUTE(Parts[[#This Row],[folder]],"/",CHAR(1),LEN(Parts[[#This Row],[folder]])-LEN(SUBSTITUTE(Parts[[#This Row],[folder]],"/",""))))-41)</f>
        <v>ReStockPlus/Parts/Control/RCS</v>
      </c>
    </row>
    <row r="142" spans="1:55" ht="29.5" x14ac:dyDescent="0.35">
      <c r="A142" t="s">
        <v>1867</v>
      </c>
      <c r="B142" t="s">
        <v>1967</v>
      </c>
      <c r="C142" t="s">
        <v>1968</v>
      </c>
      <c r="D142" t="s">
        <v>1969</v>
      </c>
      <c r="E142" t="s">
        <v>1892</v>
      </c>
      <c r="F142" t="s">
        <v>1877</v>
      </c>
      <c r="G142" t="s">
        <v>536</v>
      </c>
      <c r="H142" t="s">
        <v>1970</v>
      </c>
      <c r="I142" t="s">
        <v>1624</v>
      </c>
      <c r="J142" t="s">
        <v>1606</v>
      </c>
      <c r="K142" t="s">
        <v>32</v>
      </c>
      <c r="L142" s="32"/>
      <c r="M14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@PART[restock-rcs-block-quad-angled-mini-1]:AFTER[ReStockPlus] // RC-14-A RCS Thruster Block
	{
}</v>
      </c>
      <c r="N142" s="36">
        <f>_xlfn.XLOOKUP(_xlfn.CONCAT(O142,P142),Templates!$G$1:$G$2037,Templates!$A$1:$A$2037,"Not Found",0,1)</f>
        <v>0</v>
      </c>
      <c r="O142" s="34"/>
      <c r="P142" s="34"/>
      <c r="Q142" s="35"/>
      <c r="R142" s="49"/>
      <c r="S142" s="33"/>
      <c r="T142" s="33"/>
      <c r="U142" s="33"/>
      <c r="V142" s="33"/>
      <c r="W142" s="33"/>
      <c r="X142" s="33"/>
      <c r="Y142" s="33"/>
      <c r="Z142" s="33"/>
      <c r="AA142" s="33"/>
      <c r="AB142" s="33"/>
      <c r="AC142" s="33"/>
      <c r="AD142" s="33"/>
      <c r="AE142" s="33"/>
      <c r="AF142" s="33"/>
      <c r="AG142" s="33"/>
      <c r="AH142" s="33"/>
      <c r="AI14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42" s="33"/>
      <c r="AK142" s="33"/>
      <c r="AL142" s="33"/>
      <c r="AM142" s="33"/>
      <c r="AN142" s="33"/>
      <c r="AO142" s="33"/>
      <c r="AP142" s="33"/>
      <c r="AQ142" s="33"/>
      <c r="AR142" s="33"/>
      <c r="AS142" s="33"/>
      <c r="AT142" s="33"/>
      <c r="AU142" s="33"/>
      <c r="AV14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4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42" s="56" t="str">
        <f>_xlfn.CONCAT(IF(Parts[[#This Row],[title]]&lt;&gt;"",_xlfn.CONCAT(CHAR(10),"@PART[",Parts[[#This Row],[name]],"]:NEEDS[!002_CommunityPartsTitles]:AFTER[",Parts[[#This Row],[mod]],"] // ",_xlfn.CONCAT(S142," (",D142,")"),CHAR(10),"{",CHAR(10),"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4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42" s="41" t="str">
        <f>_xlfn.CONCAT(IF(Parts[[#This Row],[title]]&lt;&gt;"",_xlfn.CONCAT("#LOC_KTT_",A142,"_",C142,"_Title = ",Parts[[#This Row],[title]],CHAR(10)),""),IF(Parts[[#This Row],[engineName]]&lt;&gt;"",_xlfn.CONCAT("#LOC_KTT_",Parts[[#This Row],[mod]],"_",Parts[[#This Row],[name]],"_EngineName = ",Parts[[#This Row],[engineName]]),""))</f>
        <v/>
      </c>
      <c r="BA142" s="39" t="e">
        <f ca="1">MIN(Parts[[#This Row],[techTier]]+1,MAX(INDIRECT(O142)))</f>
        <v>#REF!</v>
      </c>
      <c r="BB142" s="39" t="e">
        <f ca="1">MIN(Parts[[#This Row],[techTier]]+2,MAX(INDIRECT(O142)))</f>
        <v>#REF!</v>
      </c>
      <c r="BC142" s="55" t="str">
        <f>RIGHT(LEFT(Parts[[#This Row],[folder]],FIND(CHAR(1),SUBSTITUTE(Parts[[#This Row],[folder]],"/",CHAR(1),LEN(Parts[[#This Row],[folder]])-LEN(SUBSTITUTE(Parts[[#This Row],[folder]],"/",""))))-1),FIND(CHAR(1),SUBSTITUTE(Parts[[#This Row],[folder]],"/",CHAR(1),LEN(Parts[[#This Row],[folder]])-LEN(SUBSTITUTE(Parts[[#This Row],[folder]],"/",""))))-41)</f>
        <v>ReStockPlus/Parts/Control/RCS</v>
      </c>
    </row>
    <row r="143" spans="1:55" ht="29.5" x14ac:dyDescent="0.35">
      <c r="A143" t="s">
        <v>1867</v>
      </c>
      <c r="B143" t="s">
        <v>1971</v>
      </c>
      <c r="C143" t="s">
        <v>1972</v>
      </c>
      <c r="D143" t="s">
        <v>1973</v>
      </c>
      <c r="E143" t="s">
        <v>1892</v>
      </c>
      <c r="F143" t="s">
        <v>1877</v>
      </c>
      <c r="G143" t="s">
        <v>536</v>
      </c>
      <c r="H143" t="s">
        <v>1970</v>
      </c>
      <c r="I143" t="s">
        <v>1624</v>
      </c>
      <c r="J143" t="s">
        <v>1606</v>
      </c>
      <c r="K143" t="s">
        <v>32</v>
      </c>
      <c r="L143" s="32"/>
      <c r="M14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@PART[restock-rcs-block-quad-mini-1]:AFTER[ReStockPlus] // RC-14 RCS Thruster Block
	{
}</v>
      </c>
      <c r="N143" s="36">
        <f>_xlfn.XLOOKUP(_xlfn.CONCAT(O143,P143),Templates!$G$1:$G$2037,Templates!$A$1:$A$2037,"Not Found",0,1)</f>
        <v>0</v>
      </c>
      <c r="O143" s="34"/>
      <c r="P143" s="34"/>
      <c r="Q143" s="35"/>
      <c r="R143" s="49"/>
      <c r="S143" s="33"/>
      <c r="T143" s="33"/>
      <c r="U143" s="33"/>
      <c r="V143" s="33"/>
      <c r="W143" s="33"/>
      <c r="X143" s="33"/>
      <c r="Y143" s="33"/>
      <c r="Z143" s="33"/>
      <c r="AA143" s="33"/>
      <c r="AB143" s="33"/>
      <c r="AC143" s="33"/>
      <c r="AD143" s="33"/>
      <c r="AE143" s="33"/>
      <c r="AF143" s="33"/>
      <c r="AG143" s="33"/>
      <c r="AH143" s="33"/>
      <c r="AI14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43" s="33"/>
      <c r="AK143" s="33"/>
      <c r="AL143" s="33"/>
      <c r="AM143" s="33"/>
      <c r="AN143" s="33"/>
      <c r="AO143" s="33"/>
      <c r="AP143" s="33"/>
      <c r="AQ143" s="33"/>
      <c r="AR143" s="33"/>
      <c r="AS143" s="33"/>
      <c r="AT143" s="33"/>
      <c r="AU143" s="33"/>
      <c r="AV14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4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43" s="56" t="str">
        <f>_xlfn.CONCAT(IF(Parts[[#This Row],[title]]&lt;&gt;"",_xlfn.CONCAT(CHAR(10),"@PART[",Parts[[#This Row],[name]],"]:NEEDS[!002_CommunityPartsTitles]:AFTER[",Parts[[#This Row],[mod]],"] // ",_xlfn.CONCAT(S143," (",D143,")"),CHAR(10),"{",CHAR(10),"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4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43" s="41" t="str">
        <f>_xlfn.CONCAT(IF(Parts[[#This Row],[title]]&lt;&gt;"",_xlfn.CONCAT("#LOC_KTT_",A143,"_",C143,"_Title = ",Parts[[#This Row],[title]],CHAR(10)),""),IF(Parts[[#This Row],[engineName]]&lt;&gt;"",_xlfn.CONCAT("#LOC_KTT_",Parts[[#This Row],[mod]],"_",Parts[[#This Row],[name]],"_EngineName = ",Parts[[#This Row],[engineName]]),""))</f>
        <v/>
      </c>
      <c r="BA143" s="39" t="e">
        <f ca="1">MIN(Parts[[#This Row],[techTier]]+1,MAX(INDIRECT(O143)))</f>
        <v>#REF!</v>
      </c>
      <c r="BB143" s="39" t="e">
        <f ca="1">MIN(Parts[[#This Row],[techTier]]+2,MAX(INDIRECT(O143)))</f>
        <v>#REF!</v>
      </c>
      <c r="BC143" s="55" t="str">
        <f>RIGHT(LEFT(Parts[[#This Row],[folder]],FIND(CHAR(1),SUBSTITUTE(Parts[[#This Row],[folder]],"/",CHAR(1),LEN(Parts[[#This Row],[folder]])-LEN(SUBSTITUTE(Parts[[#This Row],[folder]],"/",""))))-1),FIND(CHAR(1),SUBSTITUTE(Parts[[#This Row],[folder]],"/",CHAR(1),LEN(Parts[[#This Row],[folder]])-LEN(SUBSTITUTE(Parts[[#This Row],[folder]],"/",""))))-41)</f>
        <v>ReStockPlus/Parts/Control/RCS</v>
      </c>
    </row>
    <row r="144" spans="1:55" ht="29.5" x14ac:dyDescent="0.35">
      <c r="A144" t="s">
        <v>1867</v>
      </c>
      <c r="B144" t="s">
        <v>1974</v>
      </c>
      <c r="C144" t="s">
        <v>1975</v>
      </c>
      <c r="D144" t="s">
        <v>1976</v>
      </c>
      <c r="E144" t="s">
        <v>1892</v>
      </c>
      <c r="F144" t="s">
        <v>1877</v>
      </c>
      <c r="G144" t="s">
        <v>536</v>
      </c>
      <c r="H144" t="s">
        <v>1977</v>
      </c>
      <c r="I144" t="s">
        <v>1628</v>
      </c>
      <c r="J144" t="s">
        <v>1606</v>
      </c>
      <c r="K144" t="s">
        <v>32</v>
      </c>
      <c r="L144" s="32"/>
      <c r="M14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@PART[restock-rcs-block-quint-1]:AFTER[ReStockPlus] // RV-105-X RCS Thruster Block
	{
}</v>
      </c>
      <c r="N144" s="36">
        <f>_xlfn.XLOOKUP(_xlfn.CONCAT(O144,P144),Templates!$G$1:$G$2037,Templates!$A$1:$A$2037,"Not Found",0,1)</f>
        <v>0</v>
      </c>
      <c r="O144" s="34"/>
      <c r="P144" s="34"/>
      <c r="Q144" s="35"/>
      <c r="R144" s="49"/>
      <c r="S144" s="33"/>
      <c r="T144" s="33"/>
      <c r="U144" s="33"/>
      <c r="V144" s="33"/>
      <c r="W144" s="33"/>
      <c r="X144" s="33"/>
      <c r="Y144" s="33"/>
      <c r="Z144" s="33"/>
      <c r="AA144" s="33"/>
      <c r="AB144" s="33"/>
      <c r="AC144" s="33"/>
      <c r="AD144" s="33"/>
      <c r="AE144" s="33"/>
      <c r="AF144" s="33"/>
      <c r="AG144" s="33"/>
      <c r="AH144" s="33"/>
      <c r="AI14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44" s="33"/>
      <c r="AK144" s="33"/>
      <c r="AL144" s="33"/>
      <c r="AM144" s="33"/>
      <c r="AN144" s="33"/>
      <c r="AO144" s="33"/>
      <c r="AP144" s="33"/>
      <c r="AQ144" s="33"/>
      <c r="AR144" s="33"/>
      <c r="AS144" s="33"/>
      <c r="AT144" s="33"/>
      <c r="AU144" s="33"/>
      <c r="AV14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4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44" s="56" t="str">
        <f>_xlfn.CONCAT(IF(Parts[[#This Row],[title]]&lt;&gt;"",_xlfn.CONCAT(CHAR(10),"@PART[",Parts[[#This Row],[name]],"]:NEEDS[!002_CommunityPartsTitles]:AFTER[",Parts[[#This Row],[mod]],"] // ",_xlfn.CONCAT(S144," (",D144,")"),CHAR(10),"{",CHAR(10),"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4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44" s="41" t="str">
        <f>_xlfn.CONCAT(IF(Parts[[#This Row],[title]]&lt;&gt;"",_xlfn.CONCAT("#LOC_KTT_",A144,"_",C144,"_Title = ",Parts[[#This Row],[title]],CHAR(10)),""),IF(Parts[[#This Row],[engineName]]&lt;&gt;"",_xlfn.CONCAT("#LOC_KTT_",Parts[[#This Row],[mod]],"_",Parts[[#This Row],[name]],"_EngineName = ",Parts[[#This Row],[engineName]]),""))</f>
        <v/>
      </c>
      <c r="BA144" s="39" t="e">
        <f ca="1">MIN(Parts[[#This Row],[techTier]]+1,MAX(INDIRECT(O144)))</f>
        <v>#REF!</v>
      </c>
      <c r="BB144" s="39" t="e">
        <f ca="1">MIN(Parts[[#This Row],[techTier]]+2,MAX(INDIRECT(O144)))</f>
        <v>#REF!</v>
      </c>
      <c r="BC144" s="55" t="str">
        <f>RIGHT(LEFT(Parts[[#This Row],[folder]],FIND(CHAR(1),SUBSTITUTE(Parts[[#This Row],[folder]],"/",CHAR(1),LEN(Parts[[#This Row],[folder]])-LEN(SUBSTITUTE(Parts[[#This Row],[folder]],"/",""))))-1),FIND(CHAR(1),SUBSTITUTE(Parts[[#This Row],[folder]],"/",CHAR(1),LEN(Parts[[#This Row],[folder]])-LEN(SUBSTITUTE(Parts[[#This Row],[folder]],"/",""))))-41)</f>
        <v>ReStockPlus/Parts/Control/RCS</v>
      </c>
    </row>
    <row r="145" spans="1:55" ht="29.5" x14ac:dyDescent="0.35">
      <c r="A145" t="s">
        <v>1867</v>
      </c>
      <c r="B145" t="s">
        <v>1978</v>
      </c>
      <c r="C145" t="s">
        <v>1979</v>
      </c>
      <c r="D145" t="s">
        <v>1980</v>
      </c>
      <c r="E145" t="s">
        <v>1892</v>
      </c>
      <c r="F145" t="s">
        <v>1877</v>
      </c>
      <c r="G145" t="s">
        <v>536</v>
      </c>
      <c r="H145" t="s">
        <v>1981</v>
      </c>
      <c r="I145" t="s">
        <v>1783</v>
      </c>
      <c r="J145" t="s">
        <v>1606</v>
      </c>
      <c r="K145" t="s">
        <v>32</v>
      </c>
      <c r="L145" s="32"/>
      <c r="M14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@PART[restock-rcs-block-qunit-mini-1]:AFTER[ReStockPlus] // RC-15 RCS Thruster Block
	{
}</v>
      </c>
      <c r="N145" s="36">
        <f>_xlfn.XLOOKUP(_xlfn.CONCAT(O145,P145),Templates!$G$1:$G$2037,Templates!$A$1:$A$2037,"Not Found",0,1)</f>
        <v>0</v>
      </c>
      <c r="O145" s="34"/>
      <c r="P145" s="34"/>
      <c r="Q145" s="35"/>
      <c r="R145" s="49"/>
      <c r="S145" s="33"/>
      <c r="T145" s="33"/>
      <c r="U145" s="33"/>
      <c r="V145" s="33"/>
      <c r="W145" s="33"/>
      <c r="X145" s="33"/>
      <c r="Y145" s="33"/>
      <c r="Z145" s="33"/>
      <c r="AA145" s="33"/>
      <c r="AB145" s="33"/>
      <c r="AC145" s="33"/>
      <c r="AD145" s="33"/>
      <c r="AE145" s="33"/>
      <c r="AF145" s="33"/>
      <c r="AG145" s="33"/>
      <c r="AH145" s="33"/>
      <c r="AI14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45" s="33"/>
      <c r="AK145" s="33"/>
      <c r="AL145" s="33"/>
      <c r="AM145" s="33"/>
      <c r="AN145" s="33"/>
      <c r="AO145" s="33"/>
      <c r="AP145" s="33"/>
      <c r="AQ145" s="33"/>
      <c r="AR145" s="33"/>
      <c r="AS145" s="33"/>
      <c r="AT145" s="33"/>
      <c r="AU145" s="33"/>
      <c r="AV14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4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45" s="56" t="str">
        <f>_xlfn.CONCAT(IF(Parts[[#This Row],[title]]&lt;&gt;"",_xlfn.CONCAT(CHAR(10),"@PART[",Parts[[#This Row],[name]],"]:NEEDS[!002_CommunityPartsTitles]:AFTER[",Parts[[#This Row],[mod]],"] // ",_xlfn.CONCAT(S145," (",D145,")"),CHAR(10),"{",CHAR(10),"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4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45" s="41" t="str">
        <f>_xlfn.CONCAT(IF(Parts[[#This Row],[title]]&lt;&gt;"",_xlfn.CONCAT("#LOC_KTT_",A145,"_",C145,"_Title = ",Parts[[#This Row],[title]],CHAR(10)),""),IF(Parts[[#This Row],[engineName]]&lt;&gt;"",_xlfn.CONCAT("#LOC_KTT_",Parts[[#This Row],[mod]],"_",Parts[[#This Row],[name]],"_EngineName = ",Parts[[#This Row],[engineName]]),""))</f>
        <v/>
      </c>
      <c r="BA145" s="39" t="e">
        <f ca="1">MIN(Parts[[#This Row],[techTier]]+1,MAX(INDIRECT(O145)))</f>
        <v>#REF!</v>
      </c>
      <c r="BB145" s="39" t="e">
        <f ca="1">MIN(Parts[[#This Row],[techTier]]+2,MAX(INDIRECT(O145)))</f>
        <v>#REF!</v>
      </c>
      <c r="BC145" s="55" t="str">
        <f>RIGHT(LEFT(Parts[[#This Row],[folder]],FIND(CHAR(1),SUBSTITUTE(Parts[[#This Row],[folder]],"/",CHAR(1),LEN(Parts[[#This Row],[folder]])-LEN(SUBSTITUTE(Parts[[#This Row],[folder]],"/",""))))-1),FIND(CHAR(1),SUBSTITUTE(Parts[[#This Row],[folder]],"/",CHAR(1),LEN(Parts[[#This Row],[folder]])-LEN(SUBSTITUTE(Parts[[#This Row],[folder]],"/",""))))-41)</f>
        <v>ReStockPlus/Parts/Control/RCS</v>
      </c>
    </row>
    <row r="146" spans="1:55" ht="29.5" x14ac:dyDescent="0.35">
      <c r="A146" t="s">
        <v>1867</v>
      </c>
      <c r="B146" t="s">
        <v>1982</v>
      </c>
      <c r="C146" t="s">
        <v>1983</v>
      </c>
      <c r="D146" t="s">
        <v>1984</v>
      </c>
      <c r="E146" t="s">
        <v>1892</v>
      </c>
      <c r="F146" t="s">
        <v>1877</v>
      </c>
      <c r="G146" t="s">
        <v>536</v>
      </c>
      <c r="H146" t="s">
        <v>1985</v>
      </c>
      <c r="I146" t="s">
        <v>1530</v>
      </c>
      <c r="J146" t="s">
        <v>1606</v>
      </c>
      <c r="K146" t="s">
        <v>32</v>
      </c>
      <c r="L146" s="32"/>
      <c r="M14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@PART[restock-rcs-block-triple-angled-1]:AFTER[ReStockPlus] // RV-103 RCS Thruster Block
	{
}</v>
      </c>
      <c r="N146" s="36">
        <f>_xlfn.XLOOKUP(_xlfn.CONCAT(O146,P146),Templates!$G$1:$G$2037,Templates!$A$1:$A$2037,"Not Found",0,1)</f>
        <v>0</v>
      </c>
      <c r="O146" s="34"/>
      <c r="P146" s="34"/>
      <c r="Q146" s="35"/>
      <c r="R146" s="49"/>
      <c r="S146" s="33"/>
      <c r="T146" s="33"/>
      <c r="U146" s="33"/>
      <c r="V146" s="33"/>
      <c r="W146" s="33"/>
      <c r="X146" s="33"/>
      <c r="Y146" s="33"/>
      <c r="Z146" s="33"/>
      <c r="AA146" s="33"/>
      <c r="AB146" s="33"/>
      <c r="AC146" s="33"/>
      <c r="AD146" s="33"/>
      <c r="AE146" s="33"/>
      <c r="AF146" s="33"/>
      <c r="AG146" s="33"/>
      <c r="AH146" s="33"/>
      <c r="AI14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46" s="33"/>
      <c r="AK146" s="33"/>
      <c r="AL146" s="33"/>
      <c r="AM146" s="33"/>
      <c r="AN146" s="33"/>
      <c r="AO146" s="33"/>
      <c r="AP146" s="33"/>
      <c r="AQ146" s="33"/>
      <c r="AR146" s="33"/>
      <c r="AS146" s="33"/>
      <c r="AT146" s="33"/>
      <c r="AU146" s="33"/>
      <c r="AV14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4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46" s="56" t="str">
        <f>_xlfn.CONCAT(IF(Parts[[#This Row],[title]]&lt;&gt;"",_xlfn.CONCAT(CHAR(10),"@PART[",Parts[[#This Row],[name]],"]:NEEDS[!002_CommunityPartsTitles]:AFTER[",Parts[[#This Row],[mod]],"] // ",_xlfn.CONCAT(S146," (",D146,")"),CHAR(10),"{",CHAR(10),"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4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46" s="41" t="str">
        <f>_xlfn.CONCAT(IF(Parts[[#This Row],[title]]&lt;&gt;"",_xlfn.CONCAT("#LOC_KTT_",A146,"_",C146,"_Title = ",Parts[[#This Row],[title]],CHAR(10)),""),IF(Parts[[#This Row],[engineName]]&lt;&gt;"",_xlfn.CONCAT("#LOC_KTT_",Parts[[#This Row],[mod]],"_",Parts[[#This Row],[name]],"_EngineName = ",Parts[[#This Row],[engineName]]),""))</f>
        <v/>
      </c>
      <c r="BA146" s="39" t="e">
        <f ca="1">MIN(Parts[[#This Row],[techTier]]+1,MAX(INDIRECT(O146)))</f>
        <v>#REF!</v>
      </c>
      <c r="BB146" s="39" t="e">
        <f ca="1">MIN(Parts[[#This Row],[techTier]]+2,MAX(INDIRECT(O146)))</f>
        <v>#REF!</v>
      </c>
      <c r="BC146" s="55" t="str">
        <f>RIGHT(LEFT(Parts[[#This Row],[folder]],FIND(CHAR(1),SUBSTITUTE(Parts[[#This Row],[folder]],"/",CHAR(1),LEN(Parts[[#This Row],[folder]])-LEN(SUBSTITUTE(Parts[[#This Row],[folder]],"/",""))))-1),FIND(CHAR(1),SUBSTITUTE(Parts[[#This Row],[folder]],"/",CHAR(1),LEN(Parts[[#This Row],[folder]])-LEN(SUBSTITUTE(Parts[[#This Row],[folder]],"/",""))))-41)</f>
        <v>ReStockPlus/Parts/Control/RCS</v>
      </c>
    </row>
    <row r="147" spans="1:55" ht="29.5" x14ac:dyDescent="0.35">
      <c r="A147" t="s">
        <v>1867</v>
      </c>
      <c r="B147" t="s">
        <v>1986</v>
      </c>
      <c r="C147" t="s">
        <v>1987</v>
      </c>
      <c r="D147" t="s">
        <v>1988</v>
      </c>
      <c r="E147" t="s">
        <v>1892</v>
      </c>
      <c r="F147" t="s">
        <v>1877</v>
      </c>
      <c r="G147" t="s">
        <v>536</v>
      </c>
      <c r="H147" t="s">
        <v>560</v>
      </c>
      <c r="I147" t="s">
        <v>1989</v>
      </c>
      <c r="J147" t="s">
        <v>1606</v>
      </c>
      <c r="K147" t="s">
        <v>32</v>
      </c>
      <c r="L147" s="32"/>
      <c r="M14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@PART[restock-rcs-block-triple-angled-mini-1]:AFTER[ReStockPlus] // RC-13 RCS Thruster Block
	{
}</v>
      </c>
      <c r="N147" s="36">
        <f>_xlfn.XLOOKUP(_xlfn.CONCAT(O147,P147),Templates!$G$1:$G$2037,Templates!$A$1:$A$2037,"Not Found",0,1)</f>
        <v>0</v>
      </c>
      <c r="O147" s="34"/>
      <c r="P147" s="34"/>
      <c r="Q147" s="35"/>
      <c r="R147" s="49"/>
      <c r="S147" s="33"/>
      <c r="T147" s="33"/>
      <c r="U147" s="33"/>
      <c r="V147" s="33"/>
      <c r="W147" s="33"/>
      <c r="X147" s="33"/>
      <c r="Y147" s="33"/>
      <c r="Z147" s="33"/>
      <c r="AA147" s="33"/>
      <c r="AB147" s="33"/>
      <c r="AC147" s="33"/>
      <c r="AD147" s="33"/>
      <c r="AE147" s="33"/>
      <c r="AF147" s="33"/>
      <c r="AG147" s="33"/>
      <c r="AH147" s="33"/>
      <c r="AI14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47" s="33"/>
      <c r="AK147" s="33"/>
      <c r="AL147" s="33"/>
      <c r="AM147" s="33"/>
      <c r="AN147" s="33"/>
      <c r="AO147" s="33"/>
      <c r="AP147" s="33"/>
      <c r="AQ147" s="33"/>
      <c r="AR147" s="33"/>
      <c r="AS147" s="33"/>
      <c r="AT147" s="33"/>
      <c r="AU147" s="33"/>
      <c r="AV14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4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47" s="56" t="str">
        <f>_xlfn.CONCAT(IF(Parts[[#This Row],[title]]&lt;&gt;"",_xlfn.CONCAT(CHAR(10),"@PART[",Parts[[#This Row],[name]],"]:NEEDS[!002_CommunityPartsTitles]:AFTER[",Parts[[#This Row],[mod]],"] // ",_xlfn.CONCAT(S147," (",D147,")"),CHAR(10),"{",CHAR(10),"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4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47" s="41" t="str">
        <f>_xlfn.CONCAT(IF(Parts[[#This Row],[title]]&lt;&gt;"",_xlfn.CONCAT("#LOC_KTT_",A147,"_",C147,"_Title = ",Parts[[#This Row],[title]],CHAR(10)),""),IF(Parts[[#This Row],[engineName]]&lt;&gt;"",_xlfn.CONCAT("#LOC_KTT_",Parts[[#This Row],[mod]],"_",Parts[[#This Row],[name]],"_EngineName = ",Parts[[#This Row],[engineName]]),""))</f>
        <v/>
      </c>
      <c r="BA147" s="39" t="e">
        <f ca="1">MIN(Parts[[#This Row],[techTier]]+1,MAX(INDIRECT(O147)))</f>
        <v>#REF!</v>
      </c>
      <c r="BB147" s="39" t="e">
        <f ca="1">MIN(Parts[[#This Row],[techTier]]+2,MAX(INDIRECT(O147)))</f>
        <v>#REF!</v>
      </c>
      <c r="BC147" s="55" t="str">
        <f>RIGHT(LEFT(Parts[[#This Row],[folder]],FIND(CHAR(1),SUBSTITUTE(Parts[[#This Row],[folder]],"/",CHAR(1),LEN(Parts[[#This Row],[folder]])-LEN(SUBSTITUTE(Parts[[#This Row],[folder]],"/",""))))-1),FIND(CHAR(1),SUBSTITUTE(Parts[[#This Row],[folder]],"/",CHAR(1),LEN(Parts[[#This Row],[folder]])-LEN(SUBSTITUTE(Parts[[#This Row],[folder]],"/",""))))-41)</f>
        <v>ReStockPlus/Parts/Control/RCS</v>
      </c>
    </row>
    <row r="148" spans="1:55" ht="29.5" x14ac:dyDescent="0.35">
      <c r="A148" t="s">
        <v>1867</v>
      </c>
      <c r="B148" t="s">
        <v>1990</v>
      </c>
      <c r="C148" t="s">
        <v>1991</v>
      </c>
      <c r="D148" t="s">
        <v>1992</v>
      </c>
      <c r="E148" t="s">
        <v>1892</v>
      </c>
      <c r="F148" t="s">
        <v>1877</v>
      </c>
      <c r="G148" t="s">
        <v>536</v>
      </c>
      <c r="H148" t="s">
        <v>544</v>
      </c>
      <c r="I148" t="s">
        <v>1993</v>
      </c>
      <c r="J148" t="s">
        <v>1606</v>
      </c>
      <c r="K148" t="s">
        <v>32</v>
      </c>
      <c r="L148" s="32"/>
      <c r="M14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@PART[restock-rcs-single-mini-1]:AFTER[ReStockPlus] // RC-1 RCS Linear RCS Port
	{
}</v>
      </c>
      <c r="N148" s="36">
        <f>_xlfn.XLOOKUP(_xlfn.CONCAT(O148,P148),Templates!$G$1:$G$2037,Templates!$A$1:$A$2037,"Not Found",0,1)</f>
        <v>0</v>
      </c>
      <c r="O148" s="34"/>
      <c r="P148" s="34"/>
      <c r="Q148" s="35"/>
      <c r="R148" s="49"/>
      <c r="S148" s="33"/>
      <c r="T148" s="33"/>
      <c r="U148" s="33"/>
      <c r="V148" s="33"/>
      <c r="W148" s="33"/>
      <c r="X148" s="33"/>
      <c r="Y148" s="33"/>
      <c r="Z148" s="33"/>
      <c r="AA148" s="33"/>
      <c r="AB148" s="33"/>
      <c r="AC148" s="33"/>
      <c r="AD148" s="33"/>
      <c r="AE148" s="33"/>
      <c r="AF148" s="33"/>
      <c r="AG148" s="33"/>
      <c r="AH148" s="33"/>
      <c r="AI14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48" s="33"/>
      <c r="AK148" s="33"/>
      <c r="AL148" s="33"/>
      <c r="AM148" s="33"/>
      <c r="AN148" s="33"/>
      <c r="AO148" s="33"/>
      <c r="AP148" s="33"/>
      <c r="AQ148" s="33"/>
      <c r="AR148" s="33"/>
      <c r="AS148" s="33"/>
      <c r="AT148" s="33"/>
      <c r="AU148" s="33"/>
      <c r="AV14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4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48" s="56" t="str">
        <f>_xlfn.CONCAT(IF(Parts[[#This Row],[title]]&lt;&gt;"",_xlfn.CONCAT(CHAR(10),"@PART[",Parts[[#This Row],[name]],"]:NEEDS[!002_CommunityPartsTitles]:AFTER[",Parts[[#This Row],[mod]],"] // ",_xlfn.CONCAT(S148," (",D148,")"),CHAR(10),"{",CHAR(10),"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4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48" s="41" t="str">
        <f>_xlfn.CONCAT(IF(Parts[[#This Row],[title]]&lt;&gt;"",_xlfn.CONCAT("#LOC_KTT_",A148,"_",C148,"_Title = ",Parts[[#This Row],[title]],CHAR(10)),""),IF(Parts[[#This Row],[engineName]]&lt;&gt;"",_xlfn.CONCAT("#LOC_KTT_",Parts[[#This Row],[mod]],"_",Parts[[#This Row],[name]],"_EngineName = ",Parts[[#This Row],[engineName]]),""))</f>
        <v/>
      </c>
      <c r="BA148" s="39" t="e">
        <f ca="1">MIN(Parts[[#This Row],[techTier]]+1,MAX(INDIRECT(O148)))</f>
        <v>#REF!</v>
      </c>
      <c r="BB148" s="39" t="e">
        <f ca="1">MIN(Parts[[#This Row],[techTier]]+2,MAX(INDIRECT(O148)))</f>
        <v>#REF!</v>
      </c>
      <c r="BC148" s="55" t="str">
        <f>RIGHT(LEFT(Parts[[#This Row],[folder]],FIND(CHAR(1),SUBSTITUTE(Parts[[#This Row],[folder]],"/",CHAR(1),LEN(Parts[[#This Row],[folder]])-LEN(SUBSTITUTE(Parts[[#This Row],[folder]],"/",""))))-1),FIND(CHAR(1),SUBSTITUTE(Parts[[#This Row],[folder]],"/",CHAR(1),LEN(Parts[[#This Row],[folder]])-LEN(SUBSTITUTE(Parts[[#This Row],[folder]],"/",""))))-41)</f>
        <v>ReStockPlus/Parts/Control/RCS</v>
      </c>
    </row>
    <row r="149" spans="1:55" ht="29.5" x14ac:dyDescent="0.35">
      <c r="A149" t="s">
        <v>1867</v>
      </c>
      <c r="B149" t="s">
        <v>1994</v>
      </c>
      <c r="C149" t="s">
        <v>1995</v>
      </c>
      <c r="D149" t="s">
        <v>1996</v>
      </c>
      <c r="E149" t="s">
        <v>1898</v>
      </c>
      <c r="F149" t="s">
        <v>1877</v>
      </c>
      <c r="G149" t="s">
        <v>536</v>
      </c>
      <c r="H149" t="s">
        <v>1598</v>
      </c>
      <c r="I149" t="s">
        <v>1644</v>
      </c>
      <c r="J149" t="s">
        <v>1115</v>
      </c>
      <c r="K149" t="s">
        <v>88</v>
      </c>
      <c r="L149" s="32"/>
      <c r="M14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@PART[restock-airlock-1]:AFTER[ReStockPlus] // AL-1 'Lychee' Inflatable Docking Airlock
	{
}</v>
      </c>
      <c r="N149" s="36">
        <f>_xlfn.XLOOKUP(_xlfn.CONCAT(O149,P149),Templates!$G$1:$G$2037,Templates!$A$1:$A$2037,"Not Found",0,1)</f>
        <v>0</v>
      </c>
      <c r="O149" s="34"/>
      <c r="P149" s="34"/>
      <c r="Q149" s="35"/>
      <c r="R149" s="49"/>
      <c r="S149" s="33"/>
      <c r="T149" s="33"/>
      <c r="U149" s="33"/>
      <c r="V149" s="33"/>
      <c r="W149" s="33"/>
      <c r="X149" s="33"/>
      <c r="Y149" s="33"/>
      <c r="Z149" s="33"/>
      <c r="AA149" s="33"/>
      <c r="AB149" s="33"/>
      <c r="AC149" s="33"/>
      <c r="AD149" s="33"/>
      <c r="AE149" s="33"/>
      <c r="AF149" s="33"/>
      <c r="AG149" s="33"/>
      <c r="AH149" s="33"/>
      <c r="AI14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49" s="33"/>
      <c r="AK149" s="33"/>
      <c r="AL149" s="33"/>
      <c r="AM149" s="33"/>
      <c r="AN149" s="33"/>
      <c r="AO149" s="33"/>
      <c r="AP149" s="33"/>
      <c r="AQ149" s="33"/>
      <c r="AR149" s="33"/>
      <c r="AS149" s="33"/>
      <c r="AT149" s="33"/>
      <c r="AU149" s="33"/>
      <c r="AV14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4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49" s="56" t="str">
        <f>_xlfn.CONCAT(IF(Parts[[#This Row],[title]]&lt;&gt;"",_xlfn.CONCAT(CHAR(10),"@PART[",Parts[[#This Row],[name]],"]:NEEDS[!002_CommunityPartsTitles]:AFTER[",Parts[[#This Row],[mod]],"] // ",_xlfn.CONCAT(S149," (",D149,")"),CHAR(10),"{",CHAR(10),"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4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49" s="41" t="str">
        <f>_xlfn.CONCAT(IF(Parts[[#This Row],[title]]&lt;&gt;"",_xlfn.CONCAT("#LOC_KTT_",A149,"_",C149,"_Title = ",Parts[[#This Row],[title]],CHAR(10)),""),IF(Parts[[#This Row],[engineName]]&lt;&gt;"",_xlfn.CONCAT("#LOC_KTT_",Parts[[#This Row],[mod]],"_",Parts[[#This Row],[name]],"_EngineName = ",Parts[[#This Row],[engineName]]),""))</f>
        <v/>
      </c>
      <c r="BA149" s="39" t="e">
        <f ca="1">MIN(Parts[[#This Row],[techTier]]+1,MAX(INDIRECT(O149)))</f>
        <v>#REF!</v>
      </c>
      <c r="BB149" s="39" t="e">
        <f ca="1">MIN(Parts[[#This Row],[techTier]]+2,MAX(INDIRECT(O149)))</f>
        <v>#REF!</v>
      </c>
      <c r="BC149" s="55" t="str">
        <f>RIGHT(LEFT(Parts[[#This Row],[folder]],FIND(CHAR(1),SUBSTITUTE(Parts[[#This Row],[folder]],"/",CHAR(1),LEN(Parts[[#This Row],[folder]])-LEN(SUBSTITUTE(Parts[[#This Row],[folder]],"/",""))))-1),FIND(CHAR(1),SUBSTITUTE(Parts[[#This Row],[folder]],"/",CHAR(1),LEN(Parts[[#This Row],[folder]])-LEN(SUBSTITUTE(Parts[[#This Row],[folder]],"/",""))))-41)</f>
        <v>ReStockPlus/Parts/Coupling/0625</v>
      </c>
    </row>
    <row r="150" spans="1:55" ht="29.5" x14ac:dyDescent="0.35">
      <c r="A150" t="s">
        <v>1867</v>
      </c>
      <c r="B150" t="s">
        <v>1997</v>
      </c>
      <c r="C150" t="s">
        <v>1998</v>
      </c>
      <c r="D150" t="s">
        <v>1999</v>
      </c>
      <c r="E150" t="s">
        <v>1892</v>
      </c>
      <c r="F150" t="s">
        <v>1877</v>
      </c>
      <c r="G150" t="s">
        <v>536</v>
      </c>
      <c r="H150" t="s">
        <v>1619</v>
      </c>
      <c r="I150" t="s">
        <v>1530</v>
      </c>
      <c r="J150" t="s">
        <v>2000</v>
      </c>
      <c r="K150" t="s">
        <v>64</v>
      </c>
      <c r="L150" s="32"/>
      <c r="M15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@PART[restock-claw-625-1]:AFTER[ReStockPlus] // Compact Grabbing Unit Jr.
	{
}</v>
      </c>
      <c r="N150" s="36">
        <f>_xlfn.XLOOKUP(_xlfn.CONCAT(O150,P150),Templates!$G$1:$G$2037,Templates!$A$1:$A$2037,"Not Found",0,1)</f>
        <v>0</v>
      </c>
      <c r="O150" s="34"/>
      <c r="P150" s="34"/>
      <c r="Q150" s="35"/>
      <c r="R150" s="49"/>
      <c r="S150" s="33"/>
      <c r="T150" s="33"/>
      <c r="U150" s="33"/>
      <c r="V150" s="33"/>
      <c r="W150" s="33"/>
      <c r="X150" s="33"/>
      <c r="Y150" s="33"/>
      <c r="Z150" s="33"/>
      <c r="AA150" s="33"/>
      <c r="AB150" s="33"/>
      <c r="AC150" s="33"/>
      <c r="AD150" s="33"/>
      <c r="AE150" s="33"/>
      <c r="AF150" s="33"/>
      <c r="AG150" s="33"/>
      <c r="AH150" s="33"/>
      <c r="AI15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50" s="33"/>
      <c r="AK150" s="33"/>
      <c r="AL150" s="33"/>
      <c r="AM150" s="33"/>
      <c r="AN150" s="33"/>
      <c r="AO150" s="33"/>
      <c r="AP150" s="33"/>
      <c r="AQ150" s="33"/>
      <c r="AR150" s="33"/>
      <c r="AS150" s="33"/>
      <c r="AT150" s="33"/>
      <c r="AU150" s="33"/>
      <c r="AV15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5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50" s="56" t="str">
        <f>_xlfn.CONCAT(IF(Parts[[#This Row],[title]]&lt;&gt;"",_xlfn.CONCAT(CHAR(10),"@PART[",Parts[[#This Row],[name]],"]:NEEDS[!002_CommunityPartsTitles]:AFTER[",Parts[[#This Row],[mod]],"] // ",_xlfn.CONCAT(S150," (",D150,")"),CHAR(10),"{",CHAR(10),"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5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50" s="41" t="str">
        <f>_xlfn.CONCAT(IF(Parts[[#This Row],[title]]&lt;&gt;"",_xlfn.CONCAT("#LOC_KTT_",A150,"_",C150,"_Title = ",Parts[[#This Row],[title]],CHAR(10)),""),IF(Parts[[#This Row],[engineName]]&lt;&gt;"",_xlfn.CONCAT("#LOC_KTT_",Parts[[#This Row],[mod]],"_",Parts[[#This Row],[name]],"_EngineName = ",Parts[[#This Row],[engineName]]),""))</f>
        <v/>
      </c>
      <c r="BA150" s="39" t="e">
        <f ca="1">MIN(Parts[[#This Row],[techTier]]+1,MAX(INDIRECT(O150)))</f>
        <v>#REF!</v>
      </c>
      <c r="BB150" s="39" t="e">
        <f ca="1">MIN(Parts[[#This Row],[techTier]]+2,MAX(INDIRECT(O150)))</f>
        <v>#REF!</v>
      </c>
      <c r="BC150" s="55" t="str">
        <f>RIGHT(LEFT(Parts[[#This Row],[folder]],FIND(CHAR(1),SUBSTITUTE(Parts[[#This Row],[folder]],"/",CHAR(1),LEN(Parts[[#This Row],[folder]])-LEN(SUBSTITUTE(Parts[[#This Row],[folder]],"/",""))))-1),FIND(CHAR(1),SUBSTITUTE(Parts[[#This Row],[folder]],"/",CHAR(1),LEN(Parts[[#This Row],[folder]])-LEN(SUBSTITUTE(Parts[[#This Row],[folder]],"/",""))))-41)</f>
        <v>ReStockPlus/Parts/Coupling/0625</v>
      </c>
    </row>
    <row r="151" spans="1:55" ht="29.5" x14ac:dyDescent="0.35">
      <c r="A151" t="s">
        <v>1867</v>
      </c>
      <c r="B151" t="s">
        <v>2001</v>
      </c>
      <c r="C151" t="s">
        <v>2002</v>
      </c>
      <c r="D151" t="s">
        <v>2003</v>
      </c>
      <c r="E151" t="s">
        <v>2004</v>
      </c>
      <c r="F151" t="s">
        <v>1555</v>
      </c>
      <c r="G151" t="s">
        <v>2005</v>
      </c>
      <c r="H151" t="s">
        <v>1610</v>
      </c>
      <c r="I151" t="s">
        <v>1536</v>
      </c>
      <c r="J151" t="s">
        <v>1116</v>
      </c>
      <c r="K151" t="s">
        <v>40</v>
      </c>
      <c r="L151" s="32"/>
      <c r="M15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@PART[restock-engineplate-125-1]:AFTER[ReStockPlus] // EP-12 Engine Plate
	{
}</v>
      </c>
      <c r="N151" s="36">
        <f>_xlfn.XLOOKUP(_xlfn.CONCAT(O151,P151),Templates!$G$1:$G$2037,Templates!$A$1:$A$2037,"Not Found",0,1)</f>
        <v>0</v>
      </c>
      <c r="O151" s="34"/>
      <c r="P151" s="34"/>
      <c r="Q151" s="35"/>
      <c r="R151" s="49"/>
      <c r="S151" s="33"/>
      <c r="T151" s="33"/>
      <c r="U151" s="33"/>
      <c r="V151" s="33"/>
      <c r="W151" s="33"/>
      <c r="X151" s="33"/>
      <c r="Y151" s="33"/>
      <c r="Z151" s="33"/>
      <c r="AA151" s="33"/>
      <c r="AB151" s="33"/>
      <c r="AC151" s="33"/>
      <c r="AD151" s="33"/>
      <c r="AE151" s="33"/>
      <c r="AF151" s="33"/>
      <c r="AG151" s="33"/>
      <c r="AH151" s="33"/>
      <c r="AI15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51" s="33"/>
      <c r="AK151" s="33"/>
      <c r="AL151" s="33"/>
      <c r="AM151" s="33"/>
      <c r="AN151" s="33"/>
      <c r="AO151" s="33"/>
      <c r="AP151" s="33"/>
      <c r="AQ151" s="33"/>
      <c r="AR151" s="33"/>
      <c r="AS151" s="33"/>
      <c r="AT151" s="33"/>
      <c r="AU151" s="33"/>
      <c r="AV15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5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51" s="56" t="str">
        <f>_xlfn.CONCAT(IF(Parts[[#This Row],[title]]&lt;&gt;"",_xlfn.CONCAT(CHAR(10),"@PART[",Parts[[#This Row],[name]],"]:NEEDS[!002_CommunityPartsTitles]:AFTER[",Parts[[#This Row],[mod]],"] // ",_xlfn.CONCAT(S151," (",D151,")"),CHAR(10),"{",CHAR(10),"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5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51" s="41" t="str">
        <f>_xlfn.CONCAT(IF(Parts[[#This Row],[title]]&lt;&gt;"",_xlfn.CONCAT("#LOC_KTT_",A151,"_",C151,"_Title = ",Parts[[#This Row],[title]],CHAR(10)),""),IF(Parts[[#This Row],[engineName]]&lt;&gt;"",_xlfn.CONCAT("#LOC_KTT_",Parts[[#This Row],[mod]],"_",Parts[[#This Row],[name]],"_EngineName = ",Parts[[#This Row],[engineName]]),""))</f>
        <v/>
      </c>
      <c r="BA151" s="39" t="e">
        <f ca="1">MIN(Parts[[#This Row],[techTier]]+1,MAX(INDIRECT(O151)))</f>
        <v>#REF!</v>
      </c>
      <c r="BB151" s="39" t="e">
        <f ca="1">MIN(Parts[[#This Row],[techTier]]+2,MAX(INDIRECT(O151)))</f>
        <v>#REF!</v>
      </c>
      <c r="BC151" s="55" t="str">
        <f>RIGHT(LEFT(Parts[[#This Row],[folder]],FIND(CHAR(1),SUBSTITUTE(Parts[[#This Row],[folder]],"/",CHAR(1),LEN(Parts[[#This Row],[folder]])-LEN(SUBSTITUTE(Parts[[#This Row],[folder]],"/",""))))-1),FIND(CHAR(1),SUBSTITUTE(Parts[[#This Row],[folder]],"/",CHAR(1),LEN(Parts[[#This Row],[folder]])-LEN(SUBSTITUTE(Parts[[#This Row],[folder]],"/",""))))-41)</f>
        <v>ReStockPlus/Parts/Coupling/125</v>
      </c>
    </row>
    <row r="152" spans="1:55" ht="29.5" x14ac:dyDescent="0.35">
      <c r="A152" t="s">
        <v>1867</v>
      </c>
      <c r="B152" t="s">
        <v>2006</v>
      </c>
      <c r="C152" t="s">
        <v>2007</v>
      </c>
      <c r="D152" t="s">
        <v>2008</v>
      </c>
      <c r="E152" t="s">
        <v>1876</v>
      </c>
      <c r="F152" t="s">
        <v>1877</v>
      </c>
      <c r="G152" t="s">
        <v>536</v>
      </c>
      <c r="H152" t="s">
        <v>2009</v>
      </c>
      <c r="I152" t="s">
        <v>2010</v>
      </c>
      <c r="J152" t="s">
        <v>1117</v>
      </c>
      <c r="K152" t="s">
        <v>40</v>
      </c>
      <c r="L152" s="32"/>
      <c r="M15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@PART[restock-decoupler-1875-1]:AFTER[ReStockPlus] // TD-18 Decoupler
	{
}</v>
      </c>
      <c r="N152" s="36">
        <f>_xlfn.XLOOKUP(_xlfn.CONCAT(O152,P152),Templates!$G$1:$G$2037,Templates!$A$1:$A$2037,"Not Found",0,1)</f>
        <v>0</v>
      </c>
      <c r="O152" s="34"/>
      <c r="P152" s="34"/>
      <c r="Q152" s="35"/>
      <c r="R152" s="49"/>
      <c r="S152" s="33"/>
      <c r="T152" s="33"/>
      <c r="U152" s="33"/>
      <c r="V152" s="33"/>
      <c r="W152" s="33"/>
      <c r="X152" s="33"/>
      <c r="Y152" s="33"/>
      <c r="Z152" s="33"/>
      <c r="AA152" s="33"/>
      <c r="AB152" s="33"/>
      <c r="AC152" s="33"/>
      <c r="AD152" s="33"/>
      <c r="AE152" s="33"/>
      <c r="AF152" s="33"/>
      <c r="AG152" s="33"/>
      <c r="AH152" s="33"/>
      <c r="AI15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52" s="33"/>
      <c r="AK152" s="33"/>
      <c r="AL152" s="33"/>
      <c r="AM152" s="33"/>
      <c r="AN152" s="33"/>
      <c r="AO152" s="33"/>
      <c r="AP152" s="33"/>
      <c r="AQ152" s="33"/>
      <c r="AR152" s="33"/>
      <c r="AS152" s="33"/>
      <c r="AT152" s="33"/>
      <c r="AU152" s="33"/>
      <c r="AV15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5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52" s="56" t="str">
        <f>_xlfn.CONCAT(IF(Parts[[#This Row],[title]]&lt;&gt;"",_xlfn.CONCAT(CHAR(10),"@PART[",Parts[[#This Row],[name]],"]:NEEDS[!002_CommunityPartsTitles]:AFTER[",Parts[[#This Row],[mod]],"] // ",_xlfn.CONCAT(S152," (",D152,")"),CHAR(10),"{",CHAR(10),"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5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52" s="41" t="str">
        <f>_xlfn.CONCAT(IF(Parts[[#This Row],[title]]&lt;&gt;"",_xlfn.CONCAT("#LOC_KTT_",A152,"_",C152,"_Title = ",Parts[[#This Row],[title]],CHAR(10)),""),IF(Parts[[#This Row],[engineName]]&lt;&gt;"",_xlfn.CONCAT("#LOC_KTT_",Parts[[#This Row],[mod]],"_",Parts[[#This Row],[name]],"_EngineName = ",Parts[[#This Row],[engineName]]),""))</f>
        <v/>
      </c>
      <c r="BA152" s="39" t="e">
        <f ca="1">MIN(Parts[[#This Row],[techTier]]+1,MAX(INDIRECT(O152)))</f>
        <v>#REF!</v>
      </c>
      <c r="BB152" s="39" t="e">
        <f ca="1">MIN(Parts[[#This Row],[techTier]]+2,MAX(INDIRECT(O152)))</f>
        <v>#REF!</v>
      </c>
      <c r="BC152" s="55" t="str">
        <f>RIGHT(LEFT(Parts[[#This Row],[folder]],FIND(CHAR(1),SUBSTITUTE(Parts[[#This Row],[folder]],"/",CHAR(1),LEN(Parts[[#This Row],[folder]])-LEN(SUBSTITUTE(Parts[[#This Row],[folder]],"/",""))))-1),FIND(CHAR(1),SUBSTITUTE(Parts[[#This Row],[folder]],"/",CHAR(1),LEN(Parts[[#This Row],[folder]])-LEN(SUBSTITUTE(Parts[[#This Row],[folder]],"/",""))))-41)</f>
        <v>ReStockPlus/Parts/Coupling/1875</v>
      </c>
    </row>
    <row r="153" spans="1:55" ht="29.5" x14ac:dyDescent="0.35">
      <c r="A153" t="s">
        <v>1867</v>
      </c>
      <c r="B153" t="s">
        <v>2011</v>
      </c>
      <c r="C153" t="s">
        <v>2012</v>
      </c>
      <c r="D153" t="s">
        <v>2013</v>
      </c>
      <c r="E153" t="s">
        <v>1458</v>
      </c>
      <c r="F153" t="s">
        <v>1877</v>
      </c>
      <c r="G153" t="s">
        <v>536</v>
      </c>
      <c r="H153" t="s">
        <v>1684</v>
      </c>
      <c r="I153" t="s">
        <v>1620</v>
      </c>
      <c r="J153" t="s">
        <v>2014</v>
      </c>
      <c r="K153" t="s">
        <v>40</v>
      </c>
      <c r="L153" s="32"/>
      <c r="M15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@PART[restock-decoupler-1875-truss-1]:AFTER[ReStockPlus] // TD-18T Truss Decoupler
	{
}</v>
      </c>
      <c r="N153" s="36">
        <f>_xlfn.XLOOKUP(_xlfn.CONCAT(O153,P153),Templates!$G$1:$G$2037,Templates!$A$1:$A$2037,"Not Found",0,1)</f>
        <v>0</v>
      </c>
      <c r="O153" s="34"/>
      <c r="P153" s="34"/>
      <c r="Q153" s="35"/>
      <c r="R153" s="49"/>
      <c r="S153" s="33"/>
      <c r="T153" s="33"/>
      <c r="U153" s="33"/>
      <c r="V153" s="33"/>
      <c r="W153" s="33"/>
      <c r="X153" s="33"/>
      <c r="Y153" s="33"/>
      <c r="Z153" s="33"/>
      <c r="AA153" s="33"/>
      <c r="AB153" s="33"/>
      <c r="AC153" s="33"/>
      <c r="AD153" s="33"/>
      <c r="AE153" s="33"/>
      <c r="AF153" s="33"/>
      <c r="AG153" s="33"/>
      <c r="AH153" s="33"/>
      <c r="AI15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53" s="33"/>
      <c r="AK153" s="33"/>
      <c r="AL153" s="33"/>
      <c r="AM153" s="33"/>
      <c r="AN153" s="33"/>
      <c r="AO153" s="33"/>
      <c r="AP153" s="33"/>
      <c r="AQ153" s="33"/>
      <c r="AR153" s="33"/>
      <c r="AS153" s="33"/>
      <c r="AT153" s="33"/>
      <c r="AU153" s="33"/>
      <c r="AV15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5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53" s="56" t="str">
        <f>_xlfn.CONCAT(IF(Parts[[#This Row],[title]]&lt;&gt;"",_xlfn.CONCAT(CHAR(10),"@PART[",Parts[[#This Row],[name]],"]:NEEDS[!002_CommunityPartsTitles]:AFTER[",Parts[[#This Row],[mod]],"] // ",_xlfn.CONCAT(S153," (",D153,")"),CHAR(10),"{",CHAR(10),"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5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53" s="41" t="str">
        <f>_xlfn.CONCAT(IF(Parts[[#This Row],[title]]&lt;&gt;"",_xlfn.CONCAT("#LOC_KTT_",A153,"_",C153,"_Title = ",Parts[[#This Row],[title]],CHAR(10)),""),IF(Parts[[#This Row],[engineName]]&lt;&gt;"",_xlfn.CONCAT("#LOC_KTT_",Parts[[#This Row],[mod]],"_",Parts[[#This Row],[name]],"_EngineName = ",Parts[[#This Row],[engineName]]),""))</f>
        <v/>
      </c>
      <c r="BA153" s="39" t="e">
        <f ca="1">MIN(Parts[[#This Row],[techTier]]+1,MAX(INDIRECT(O153)))</f>
        <v>#REF!</v>
      </c>
      <c r="BB153" s="39" t="e">
        <f ca="1">MIN(Parts[[#This Row],[techTier]]+2,MAX(INDIRECT(O153)))</f>
        <v>#REF!</v>
      </c>
      <c r="BC153" s="55" t="str">
        <f>RIGHT(LEFT(Parts[[#This Row],[folder]],FIND(CHAR(1),SUBSTITUTE(Parts[[#This Row],[folder]],"/",CHAR(1),LEN(Parts[[#This Row],[folder]])-LEN(SUBSTITUTE(Parts[[#This Row],[folder]],"/",""))))-1),FIND(CHAR(1),SUBSTITUTE(Parts[[#This Row],[folder]],"/",CHAR(1),LEN(Parts[[#This Row],[folder]])-LEN(SUBSTITUTE(Parts[[#This Row],[folder]],"/",""))))-41)</f>
        <v>ReStockPlus/Parts/Coupling/1875</v>
      </c>
    </row>
    <row r="154" spans="1:55" ht="29.5" x14ac:dyDescent="0.35">
      <c r="A154" t="s">
        <v>1867</v>
      </c>
      <c r="B154" t="s">
        <v>2015</v>
      </c>
      <c r="C154" t="s">
        <v>2016</v>
      </c>
      <c r="D154" t="s">
        <v>2017</v>
      </c>
      <c r="E154" t="s">
        <v>2004</v>
      </c>
      <c r="F154" t="s">
        <v>1877</v>
      </c>
      <c r="G154" t="s">
        <v>536</v>
      </c>
      <c r="H154" t="s">
        <v>1638</v>
      </c>
      <c r="I154" t="s">
        <v>2018</v>
      </c>
      <c r="J154" t="s">
        <v>1117</v>
      </c>
      <c r="K154" t="s">
        <v>40</v>
      </c>
      <c r="L154" s="32"/>
      <c r="M15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@PART[restock-engineplate-1875-1]:AFTER[ReStockPlus] // EP-18 Engine Plate
	{
}</v>
      </c>
      <c r="N154" s="36">
        <f>_xlfn.XLOOKUP(_xlfn.CONCAT(O154,P154),Templates!$G$1:$G$2037,Templates!$A$1:$A$2037,"Not Found",0,1)</f>
        <v>0</v>
      </c>
      <c r="O154" s="34"/>
      <c r="P154" s="34"/>
      <c r="Q154" s="35"/>
      <c r="R154" s="49"/>
      <c r="S154" s="33"/>
      <c r="T154" s="33"/>
      <c r="U154" s="33"/>
      <c r="V154" s="33"/>
      <c r="W154" s="33"/>
      <c r="X154" s="33"/>
      <c r="Y154" s="33"/>
      <c r="Z154" s="33"/>
      <c r="AA154" s="33"/>
      <c r="AB154" s="33"/>
      <c r="AC154" s="33"/>
      <c r="AD154" s="33"/>
      <c r="AE154" s="33"/>
      <c r="AF154" s="33"/>
      <c r="AG154" s="33"/>
      <c r="AH154" s="33"/>
      <c r="AI15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54" s="33"/>
      <c r="AK154" s="33"/>
      <c r="AL154" s="33"/>
      <c r="AM154" s="33"/>
      <c r="AN154" s="33"/>
      <c r="AO154" s="33"/>
      <c r="AP154" s="33"/>
      <c r="AQ154" s="33"/>
      <c r="AR154" s="33"/>
      <c r="AS154" s="33"/>
      <c r="AT154" s="33"/>
      <c r="AU154" s="33"/>
      <c r="AV15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5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54" s="56" t="str">
        <f>_xlfn.CONCAT(IF(Parts[[#This Row],[title]]&lt;&gt;"",_xlfn.CONCAT(CHAR(10),"@PART[",Parts[[#This Row],[name]],"]:NEEDS[!002_CommunityPartsTitles]:AFTER[",Parts[[#This Row],[mod]],"] // ",_xlfn.CONCAT(S154," (",D154,")"),CHAR(10),"{",CHAR(10),"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5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54" s="41" t="str">
        <f>_xlfn.CONCAT(IF(Parts[[#This Row],[title]]&lt;&gt;"",_xlfn.CONCAT("#LOC_KTT_",A154,"_",C154,"_Title = ",Parts[[#This Row],[title]],CHAR(10)),""),IF(Parts[[#This Row],[engineName]]&lt;&gt;"",_xlfn.CONCAT("#LOC_KTT_",Parts[[#This Row],[mod]],"_",Parts[[#This Row],[name]],"_EngineName = ",Parts[[#This Row],[engineName]]),""))</f>
        <v/>
      </c>
      <c r="BA154" s="39" t="e">
        <f ca="1">MIN(Parts[[#This Row],[techTier]]+1,MAX(INDIRECT(O154)))</f>
        <v>#REF!</v>
      </c>
      <c r="BB154" s="39" t="e">
        <f ca="1">MIN(Parts[[#This Row],[techTier]]+2,MAX(INDIRECT(O154)))</f>
        <v>#REF!</v>
      </c>
      <c r="BC154" s="55" t="str">
        <f>RIGHT(LEFT(Parts[[#This Row],[folder]],FIND(CHAR(1),SUBSTITUTE(Parts[[#This Row],[folder]],"/",CHAR(1),LEN(Parts[[#This Row],[folder]])-LEN(SUBSTITUTE(Parts[[#This Row],[folder]],"/",""))))-1),FIND(CHAR(1),SUBSTITUTE(Parts[[#This Row],[folder]],"/",CHAR(1),LEN(Parts[[#This Row],[folder]])-LEN(SUBSTITUTE(Parts[[#This Row],[folder]],"/",""))))-41)</f>
        <v>ReStockPlus/Parts/Coupling/1875</v>
      </c>
    </row>
    <row r="155" spans="1:55" ht="29.5" x14ac:dyDescent="0.35">
      <c r="A155" t="s">
        <v>1867</v>
      </c>
      <c r="B155" t="s">
        <v>2019</v>
      </c>
      <c r="C155" t="s">
        <v>2020</v>
      </c>
      <c r="D155" t="s">
        <v>2021</v>
      </c>
      <c r="E155" t="s">
        <v>1876</v>
      </c>
      <c r="F155" t="s">
        <v>1877</v>
      </c>
      <c r="G155" t="s">
        <v>536</v>
      </c>
      <c r="H155" t="s">
        <v>2009</v>
      </c>
      <c r="I155" t="s">
        <v>1518</v>
      </c>
      <c r="J155" t="s">
        <v>1117</v>
      </c>
      <c r="K155" t="s">
        <v>40</v>
      </c>
      <c r="L155" s="32"/>
      <c r="M15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@PART[restock-separator-1875-1]:AFTER[ReStockPlus] // TS-18 Separator
	{
}</v>
      </c>
      <c r="N155" s="36">
        <f>_xlfn.XLOOKUP(_xlfn.CONCAT(O155,P155),Templates!$G$1:$G$2037,Templates!$A$1:$A$2037,"Not Found",0,1)</f>
        <v>0</v>
      </c>
      <c r="O155" s="34"/>
      <c r="P155" s="34"/>
      <c r="Q155" s="35"/>
      <c r="R155" s="49"/>
      <c r="S155" s="33"/>
      <c r="T155" s="33"/>
      <c r="U155" s="33"/>
      <c r="V155" s="33"/>
      <c r="W155" s="33"/>
      <c r="X155" s="33"/>
      <c r="Y155" s="33"/>
      <c r="Z155" s="33"/>
      <c r="AA155" s="33"/>
      <c r="AB155" s="33"/>
      <c r="AC155" s="33"/>
      <c r="AD155" s="33"/>
      <c r="AE155" s="33"/>
      <c r="AF155" s="33"/>
      <c r="AG155" s="33"/>
      <c r="AH155" s="33"/>
      <c r="AI15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55" s="33"/>
      <c r="AK155" s="33"/>
      <c r="AL155" s="33"/>
      <c r="AM155" s="33"/>
      <c r="AN155" s="33"/>
      <c r="AO155" s="33"/>
      <c r="AP155" s="33"/>
      <c r="AQ155" s="33"/>
      <c r="AR155" s="33"/>
      <c r="AS155" s="33"/>
      <c r="AT155" s="33"/>
      <c r="AU155" s="33"/>
      <c r="AV15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5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55" s="56" t="str">
        <f>_xlfn.CONCAT(IF(Parts[[#This Row],[title]]&lt;&gt;"",_xlfn.CONCAT(CHAR(10),"@PART[",Parts[[#This Row],[name]],"]:NEEDS[!002_CommunityPartsTitles]:AFTER[",Parts[[#This Row],[mod]],"] // ",_xlfn.CONCAT(S155," (",D155,")"),CHAR(10),"{",CHAR(10),"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5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55" s="41" t="str">
        <f>_xlfn.CONCAT(IF(Parts[[#This Row],[title]]&lt;&gt;"",_xlfn.CONCAT("#LOC_KTT_",A155,"_",C155,"_Title = ",Parts[[#This Row],[title]],CHAR(10)),""),IF(Parts[[#This Row],[engineName]]&lt;&gt;"",_xlfn.CONCAT("#LOC_KTT_",Parts[[#This Row],[mod]],"_",Parts[[#This Row],[name]],"_EngineName = ",Parts[[#This Row],[engineName]]),""))</f>
        <v/>
      </c>
      <c r="BA155" s="39" t="e">
        <f ca="1">MIN(Parts[[#This Row],[techTier]]+1,MAX(INDIRECT(O155)))</f>
        <v>#REF!</v>
      </c>
      <c r="BB155" s="39" t="e">
        <f ca="1">MIN(Parts[[#This Row],[techTier]]+2,MAX(INDIRECT(O155)))</f>
        <v>#REF!</v>
      </c>
      <c r="BC155" s="55" t="str">
        <f>RIGHT(LEFT(Parts[[#This Row],[folder]],FIND(CHAR(1),SUBSTITUTE(Parts[[#This Row],[folder]],"/",CHAR(1),LEN(Parts[[#This Row],[folder]])-LEN(SUBSTITUTE(Parts[[#This Row],[folder]],"/",""))))-1),FIND(CHAR(1),SUBSTITUTE(Parts[[#This Row],[folder]],"/",CHAR(1),LEN(Parts[[#This Row],[folder]])-LEN(SUBSTITUTE(Parts[[#This Row],[folder]],"/",""))))-41)</f>
        <v>ReStockPlus/Parts/Coupling/1875</v>
      </c>
    </row>
    <row r="156" spans="1:55" ht="29.5" x14ac:dyDescent="0.35">
      <c r="A156" t="s">
        <v>1867</v>
      </c>
      <c r="B156" t="s">
        <v>2022</v>
      </c>
      <c r="C156" t="s">
        <v>2023</v>
      </c>
      <c r="D156" t="s">
        <v>2024</v>
      </c>
      <c r="E156" t="s">
        <v>2004</v>
      </c>
      <c r="F156" t="s">
        <v>1877</v>
      </c>
      <c r="G156" t="s">
        <v>536</v>
      </c>
      <c r="H156" t="s">
        <v>1524</v>
      </c>
      <c r="I156" t="s">
        <v>2025</v>
      </c>
      <c r="J156" t="s">
        <v>1118</v>
      </c>
      <c r="K156" t="s">
        <v>63</v>
      </c>
      <c r="L156" s="32"/>
      <c r="M15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@PART[restock-engineplate-25-1]:AFTER[ReStockPlus] // EP-25 Engine Plate
	{
}</v>
      </c>
      <c r="N156" s="36">
        <f>_xlfn.XLOOKUP(_xlfn.CONCAT(O156,P156),Templates!$G$1:$G$2037,Templates!$A$1:$A$2037,"Not Found",0,1)</f>
        <v>0</v>
      </c>
      <c r="O156" s="34"/>
      <c r="P156" s="34"/>
      <c r="Q156" s="35"/>
      <c r="R156" s="49"/>
      <c r="S156" s="33"/>
      <c r="T156" s="33"/>
      <c r="U156" s="33"/>
      <c r="V156" s="33"/>
      <c r="W156" s="33"/>
      <c r="X156" s="33"/>
      <c r="Y156" s="33"/>
      <c r="Z156" s="33"/>
      <c r="AA156" s="33"/>
      <c r="AB156" s="33"/>
      <c r="AC156" s="33"/>
      <c r="AD156" s="33"/>
      <c r="AE156" s="33"/>
      <c r="AF156" s="33"/>
      <c r="AG156" s="33"/>
      <c r="AH156" s="33"/>
      <c r="AI15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56" s="33"/>
      <c r="AK156" s="33"/>
      <c r="AL156" s="33"/>
      <c r="AM156" s="33"/>
      <c r="AN156" s="33"/>
      <c r="AO156" s="33"/>
      <c r="AP156" s="33"/>
      <c r="AQ156" s="33"/>
      <c r="AR156" s="33"/>
      <c r="AS156" s="33"/>
      <c r="AT156" s="33"/>
      <c r="AU156" s="33"/>
      <c r="AV15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5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56" s="56" t="str">
        <f>_xlfn.CONCAT(IF(Parts[[#This Row],[title]]&lt;&gt;"",_xlfn.CONCAT(CHAR(10),"@PART[",Parts[[#This Row],[name]],"]:NEEDS[!002_CommunityPartsTitles]:AFTER[",Parts[[#This Row],[mod]],"] // ",_xlfn.CONCAT(S156," (",D156,")"),CHAR(10),"{",CHAR(10),"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5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56" s="41" t="str">
        <f>_xlfn.CONCAT(IF(Parts[[#This Row],[title]]&lt;&gt;"",_xlfn.CONCAT("#LOC_KTT_",A156,"_",C156,"_Title = ",Parts[[#This Row],[title]],CHAR(10)),""),IF(Parts[[#This Row],[engineName]]&lt;&gt;"",_xlfn.CONCAT("#LOC_KTT_",Parts[[#This Row],[mod]],"_",Parts[[#This Row],[name]],"_EngineName = ",Parts[[#This Row],[engineName]]),""))</f>
        <v/>
      </c>
      <c r="BA156" s="39" t="e">
        <f ca="1">MIN(Parts[[#This Row],[techTier]]+1,MAX(INDIRECT(O156)))</f>
        <v>#REF!</v>
      </c>
      <c r="BB156" s="39" t="e">
        <f ca="1">MIN(Parts[[#This Row],[techTier]]+2,MAX(INDIRECT(O156)))</f>
        <v>#REF!</v>
      </c>
      <c r="BC156" s="55" t="str">
        <f>RIGHT(LEFT(Parts[[#This Row],[folder]],FIND(CHAR(1),SUBSTITUTE(Parts[[#This Row],[folder]],"/",CHAR(1),LEN(Parts[[#This Row],[folder]])-LEN(SUBSTITUTE(Parts[[#This Row],[folder]],"/",""))))-1),FIND(CHAR(1),SUBSTITUTE(Parts[[#This Row],[folder]],"/",CHAR(1),LEN(Parts[[#This Row],[folder]])-LEN(SUBSTITUTE(Parts[[#This Row],[folder]],"/",""))))-41)</f>
        <v>ReStockPlus/Parts/Coupling/25</v>
      </c>
    </row>
    <row r="157" spans="1:55" ht="29.5" x14ac:dyDescent="0.35">
      <c r="A157" t="s">
        <v>1867</v>
      </c>
      <c r="B157" t="s">
        <v>2026</v>
      </c>
      <c r="C157" t="s">
        <v>2027</v>
      </c>
      <c r="D157" t="s">
        <v>2028</v>
      </c>
      <c r="E157" t="s">
        <v>2029</v>
      </c>
      <c r="F157" t="s">
        <v>1555</v>
      </c>
      <c r="G157" t="s">
        <v>2030</v>
      </c>
      <c r="H157" t="s">
        <v>2031</v>
      </c>
      <c r="I157" t="s">
        <v>1649</v>
      </c>
      <c r="J157" t="s">
        <v>1119</v>
      </c>
      <c r="K157" t="s">
        <v>129</v>
      </c>
      <c r="L157" s="32"/>
      <c r="M15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@PART[restock-docking-375-1]:AFTER[ReStockPlus] // Clamp-O-Tron Docking Port 'Grande'
	{
}</v>
      </c>
      <c r="N157" s="36">
        <f>_xlfn.XLOOKUP(_xlfn.CONCAT(O157,P157),Templates!$G$1:$G$2037,Templates!$A$1:$A$2037,"Not Found",0,1)</f>
        <v>0</v>
      </c>
      <c r="O157" s="34"/>
      <c r="P157" s="34"/>
      <c r="Q157" s="35"/>
      <c r="R157" s="49"/>
      <c r="S157" s="33"/>
      <c r="T157" s="33"/>
      <c r="U157" s="33"/>
      <c r="V157" s="33"/>
      <c r="W157" s="33"/>
      <c r="X157" s="33"/>
      <c r="Y157" s="33"/>
      <c r="Z157" s="33"/>
      <c r="AA157" s="33"/>
      <c r="AB157" s="33"/>
      <c r="AC157" s="33"/>
      <c r="AD157" s="33"/>
      <c r="AE157" s="33"/>
      <c r="AF157" s="33"/>
      <c r="AG157" s="33"/>
      <c r="AH157" s="33"/>
      <c r="AI15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57" s="33"/>
      <c r="AK157" s="33"/>
      <c r="AL157" s="33"/>
      <c r="AM157" s="33"/>
      <c r="AN157" s="33"/>
      <c r="AO157" s="33"/>
      <c r="AP157" s="33"/>
      <c r="AQ157" s="33"/>
      <c r="AR157" s="33"/>
      <c r="AS157" s="33"/>
      <c r="AT157" s="33"/>
      <c r="AU157" s="33"/>
      <c r="AV15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5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57" s="56" t="str">
        <f>_xlfn.CONCAT(IF(Parts[[#This Row],[title]]&lt;&gt;"",_xlfn.CONCAT(CHAR(10),"@PART[",Parts[[#This Row],[name]],"]:NEEDS[!002_CommunityPartsTitles]:AFTER[",Parts[[#This Row],[mod]],"] // ",_xlfn.CONCAT(S157," (",D157,")"),CHAR(10),"{",CHAR(10),"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5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57" s="41" t="str">
        <f>_xlfn.CONCAT(IF(Parts[[#This Row],[title]]&lt;&gt;"",_xlfn.CONCAT("#LOC_KTT_",A157,"_",C157,"_Title = ",Parts[[#This Row],[title]],CHAR(10)),""),IF(Parts[[#This Row],[engineName]]&lt;&gt;"",_xlfn.CONCAT("#LOC_KTT_",Parts[[#This Row],[mod]],"_",Parts[[#This Row],[name]],"_EngineName = ",Parts[[#This Row],[engineName]]),""))</f>
        <v/>
      </c>
      <c r="BA157" s="39" t="e">
        <f ca="1">MIN(Parts[[#This Row],[techTier]]+1,MAX(INDIRECT(O157)))</f>
        <v>#REF!</v>
      </c>
      <c r="BB157" s="39" t="e">
        <f ca="1">MIN(Parts[[#This Row],[techTier]]+2,MAX(INDIRECT(O157)))</f>
        <v>#REF!</v>
      </c>
      <c r="BC157" s="55" t="str">
        <f>RIGHT(LEFT(Parts[[#This Row],[folder]],FIND(CHAR(1),SUBSTITUTE(Parts[[#This Row],[folder]],"/",CHAR(1),LEN(Parts[[#This Row],[folder]])-LEN(SUBSTITUTE(Parts[[#This Row],[folder]],"/",""))))-1),FIND(CHAR(1),SUBSTITUTE(Parts[[#This Row],[folder]],"/",CHAR(1),LEN(Parts[[#This Row],[folder]])-LEN(SUBSTITUTE(Parts[[#This Row],[folder]],"/",""))))-41)</f>
        <v>ReStockPlus/Parts/Coupling/375</v>
      </c>
    </row>
    <row r="158" spans="1:55" ht="29.5" x14ac:dyDescent="0.35">
      <c r="A158" t="s">
        <v>1867</v>
      </c>
      <c r="B158" t="s">
        <v>2032</v>
      </c>
      <c r="C158" t="s">
        <v>2033</v>
      </c>
      <c r="D158" t="s">
        <v>2034</v>
      </c>
      <c r="E158" t="s">
        <v>2004</v>
      </c>
      <c r="F158" t="s">
        <v>1877</v>
      </c>
      <c r="G158" t="s">
        <v>536</v>
      </c>
      <c r="H158" t="s">
        <v>1535</v>
      </c>
      <c r="I158" t="s">
        <v>2025</v>
      </c>
      <c r="J158" t="s">
        <v>1119</v>
      </c>
      <c r="K158" t="s">
        <v>89</v>
      </c>
      <c r="L158" s="32"/>
      <c r="M15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@PART[restock-engineplate-375-1]:AFTER[ReStockPlus] // EP-37 Engine Plate
	{
}</v>
      </c>
      <c r="N158" s="36">
        <f>_xlfn.XLOOKUP(_xlfn.CONCAT(O158,P158),Templates!$G$1:$G$2037,Templates!$A$1:$A$2037,"Not Found",0,1)</f>
        <v>0</v>
      </c>
      <c r="O158" s="34"/>
      <c r="P158" s="34"/>
      <c r="Q158" s="35"/>
      <c r="R158" s="49"/>
      <c r="S158" s="33"/>
      <c r="T158" s="33"/>
      <c r="U158" s="33"/>
      <c r="V158" s="33"/>
      <c r="W158" s="33"/>
      <c r="X158" s="33"/>
      <c r="Y158" s="33"/>
      <c r="Z158" s="33"/>
      <c r="AA158" s="33"/>
      <c r="AB158" s="33"/>
      <c r="AC158" s="33"/>
      <c r="AD158" s="33"/>
      <c r="AE158" s="33"/>
      <c r="AF158" s="33"/>
      <c r="AG158" s="33"/>
      <c r="AH158" s="33"/>
      <c r="AI15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58" s="33"/>
      <c r="AK158" s="33"/>
      <c r="AL158" s="33"/>
      <c r="AM158" s="33"/>
      <c r="AN158" s="33"/>
      <c r="AO158" s="33"/>
      <c r="AP158" s="33"/>
      <c r="AQ158" s="33"/>
      <c r="AR158" s="33"/>
      <c r="AS158" s="33"/>
      <c r="AT158" s="33"/>
      <c r="AU158" s="33"/>
      <c r="AV15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5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58" s="56" t="str">
        <f>_xlfn.CONCAT(IF(Parts[[#This Row],[title]]&lt;&gt;"",_xlfn.CONCAT(CHAR(10),"@PART[",Parts[[#This Row],[name]],"]:NEEDS[!002_CommunityPartsTitles]:AFTER[",Parts[[#This Row],[mod]],"] // ",_xlfn.CONCAT(S158," (",D158,")"),CHAR(10),"{",CHAR(10),"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5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58" s="41" t="str">
        <f>_xlfn.CONCAT(IF(Parts[[#This Row],[title]]&lt;&gt;"",_xlfn.CONCAT("#LOC_KTT_",A158,"_",C158,"_Title = ",Parts[[#This Row],[title]],CHAR(10)),""),IF(Parts[[#This Row],[engineName]]&lt;&gt;"",_xlfn.CONCAT("#LOC_KTT_",Parts[[#This Row],[mod]],"_",Parts[[#This Row],[name]],"_EngineName = ",Parts[[#This Row],[engineName]]),""))</f>
        <v/>
      </c>
      <c r="BA158" s="39" t="e">
        <f ca="1">MIN(Parts[[#This Row],[techTier]]+1,MAX(INDIRECT(O158)))</f>
        <v>#REF!</v>
      </c>
      <c r="BB158" s="39" t="e">
        <f ca="1">MIN(Parts[[#This Row],[techTier]]+2,MAX(INDIRECT(O158)))</f>
        <v>#REF!</v>
      </c>
      <c r="BC158" s="55" t="str">
        <f>RIGHT(LEFT(Parts[[#This Row],[folder]],FIND(CHAR(1),SUBSTITUTE(Parts[[#This Row],[folder]],"/",CHAR(1),LEN(Parts[[#This Row],[folder]])-LEN(SUBSTITUTE(Parts[[#This Row],[folder]],"/",""))))-1),FIND(CHAR(1),SUBSTITUTE(Parts[[#This Row],[folder]],"/",CHAR(1),LEN(Parts[[#This Row],[folder]])-LEN(SUBSTITUTE(Parts[[#This Row],[folder]],"/",""))))-41)</f>
        <v>ReStockPlus/Parts/Coupling/375</v>
      </c>
    </row>
    <row r="159" spans="1:55" ht="29.5" x14ac:dyDescent="0.35">
      <c r="A159" t="s">
        <v>1867</v>
      </c>
      <c r="B159" t="s">
        <v>2035</v>
      </c>
      <c r="C159" t="s">
        <v>2036</v>
      </c>
      <c r="D159" t="s">
        <v>2037</v>
      </c>
      <c r="E159" t="s">
        <v>1876</v>
      </c>
      <c r="F159" t="s">
        <v>1877</v>
      </c>
      <c r="G159" t="s">
        <v>536</v>
      </c>
      <c r="H159" t="s">
        <v>2009</v>
      </c>
      <c r="I159" t="s">
        <v>2038</v>
      </c>
      <c r="J159" t="s">
        <v>1120</v>
      </c>
      <c r="K159" t="s">
        <v>126</v>
      </c>
      <c r="L159" s="32"/>
      <c r="M15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@PART[restock-decoupler-5-1]:AFTER[ReStockPlus] // TD-50 Decoupler
	{
}</v>
      </c>
      <c r="N159" s="36">
        <f>_xlfn.XLOOKUP(_xlfn.CONCAT(O159,P159),Templates!$G$1:$G$2037,Templates!$A$1:$A$2037,"Not Found",0,1)</f>
        <v>0</v>
      </c>
      <c r="O159" s="34"/>
      <c r="P159" s="34"/>
      <c r="Q159" s="35"/>
      <c r="R159" s="49"/>
      <c r="S159" s="33"/>
      <c r="T159" s="33"/>
      <c r="U159" s="33"/>
      <c r="V159" s="33"/>
      <c r="W159" s="33"/>
      <c r="X159" s="33"/>
      <c r="Y159" s="33"/>
      <c r="Z159" s="33"/>
      <c r="AA159" s="33"/>
      <c r="AB159" s="33"/>
      <c r="AC159" s="33"/>
      <c r="AD159" s="33"/>
      <c r="AE159" s="33"/>
      <c r="AF159" s="33"/>
      <c r="AG159" s="33"/>
      <c r="AH159" s="33"/>
      <c r="AI15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59" s="33"/>
      <c r="AK159" s="33"/>
      <c r="AL159" s="33"/>
      <c r="AM159" s="33"/>
      <c r="AN159" s="33"/>
      <c r="AO159" s="33"/>
      <c r="AP159" s="33"/>
      <c r="AQ159" s="33"/>
      <c r="AR159" s="33"/>
      <c r="AS159" s="33"/>
      <c r="AT159" s="33"/>
      <c r="AU159" s="33"/>
      <c r="AV15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5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59" s="56" t="str">
        <f>_xlfn.CONCAT(IF(Parts[[#This Row],[title]]&lt;&gt;"",_xlfn.CONCAT(CHAR(10),"@PART[",Parts[[#This Row],[name]],"]:NEEDS[!002_CommunityPartsTitles]:AFTER[",Parts[[#This Row],[mod]],"] // ",_xlfn.CONCAT(S159," (",D159,")"),CHAR(10),"{",CHAR(10),"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5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59" s="41" t="str">
        <f>_xlfn.CONCAT(IF(Parts[[#This Row],[title]]&lt;&gt;"",_xlfn.CONCAT("#LOC_KTT_",A159,"_",C159,"_Title = ",Parts[[#This Row],[title]],CHAR(10)),""),IF(Parts[[#This Row],[engineName]]&lt;&gt;"",_xlfn.CONCAT("#LOC_KTT_",Parts[[#This Row],[mod]],"_",Parts[[#This Row],[name]],"_EngineName = ",Parts[[#This Row],[engineName]]),""))</f>
        <v/>
      </c>
      <c r="BA159" s="39" t="e">
        <f ca="1">MIN(Parts[[#This Row],[techTier]]+1,MAX(INDIRECT(O159)))</f>
        <v>#REF!</v>
      </c>
      <c r="BB159" s="39" t="e">
        <f ca="1">MIN(Parts[[#This Row],[techTier]]+2,MAX(INDIRECT(O159)))</f>
        <v>#REF!</v>
      </c>
      <c r="BC159" s="55" t="str">
        <f>RIGHT(LEFT(Parts[[#This Row],[folder]],FIND(CHAR(1),SUBSTITUTE(Parts[[#This Row],[folder]],"/",CHAR(1),LEN(Parts[[#This Row],[folder]])-LEN(SUBSTITUTE(Parts[[#This Row],[folder]],"/",""))))-1),FIND(CHAR(1),SUBSTITUTE(Parts[[#This Row],[folder]],"/",CHAR(1),LEN(Parts[[#This Row],[folder]])-LEN(SUBSTITUTE(Parts[[#This Row],[folder]],"/",""))))-41)</f>
        <v>ReStockPlus/Parts/Coupling/5</v>
      </c>
    </row>
    <row r="160" spans="1:55" ht="29.5" x14ac:dyDescent="0.35">
      <c r="A160" t="s">
        <v>1867</v>
      </c>
      <c r="B160" t="s">
        <v>2039</v>
      </c>
      <c r="C160" t="s">
        <v>2040</v>
      </c>
      <c r="D160" t="s">
        <v>2041</v>
      </c>
      <c r="E160" t="s">
        <v>2004</v>
      </c>
      <c r="F160" t="s">
        <v>1877</v>
      </c>
      <c r="G160" t="s">
        <v>536</v>
      </c>
      <c r="H160" t="s">
        <v>1556</v>
      </c>
      <c r="I160" t="s">
        <v>2025</v>
      </c>
      <c r="J160" t="s">
        <v>1120</v>
      </c>
      <c r="K160" t="s">
        <v>129</v>
      </c>
      <c r="L160" s="32"/>
      <c r="M16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@PART[restock-engineplate-5-1]:AFTER[ReStockPlus] // EP-50 Engine Plate
	{
}</v>
      </c>
      <c r="N160" s="36">
        <f>_xlfn.XLOOKUP(_xlfn.CONCAT(O160,P160),Templates!$G$1:$G$2037,Templates!$A$1:$A$2037,"Not Found",0,1)</f>
        <v>0</v>
      </c>
      <c r="O160" s="34"/>
      <c r="P160" s="34"/>
      <c r="Q160" s="35"/>
      <c r="R160" s="49"/>
      <c r="S160" s="33"/>
      <c r="T160" s="33"/>
      <c r="U160" s="33"/>
      <c r="V160" s="33"/>
      <c r="W160" s="33"/>
      <c r="X160" s="33"/>
      <c r="Y160" s="33"/>
      <c r="Z160" s="33"/>
      <c r="AA160" s="33"/>
      <c r="AB160" s="33"/>
      <c r="AC160" s="33"/>
      <c r="AD160" s="33"/>
      <c r="AE160" s="33"/>
      <c r="AF160" s="33"/>
      <c r="AG160" s="33"/>
      <c r="AH160" s="33"/>
      <c r="AI16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60" s="33"/>
      <c r="AK160" s="33"/>
      <c r="AL160" s="33"/>
      <c r="AM160" s="33"/>
      <c r="AN160" s="33"/>
      <c r="AO160" s="33"/>
      <c r="AP160" s="33"/>
      <c r="AQ160" s="33"/>
      <c r="AR160" s="33"/>
      <c r="AS160" s="33"/>
      <c r="AT160" s="33"/>
      <c r="AU160" s="33"/>
      <c r="AV16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6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60" s="56" t="str">
        <f>_xlfn.CONCAT(IF(Parts[[#This Row],[title]]&lt;&gt;"",_xlfn.CONCAT(CHAR(10),"@PART[",Parts[[#This Row],[name]],"]:NEEDS[!002_CommunityPartsTitles]:AFTER[",Parts[[#This Row],[mod]],"] // ",_xlfn.CONCAT(S160," (",D160,")"),CHAR(10),"{",CHAR(10),"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6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60" s="41" t="str">
        <f>_xlfn.CONCAT(IF(Parts[[#This Row],[title]]&lt;&gt;"",_xlfn.CONCAT("#LOC_KTT_",A160,"_",C160,"_Title = ",Parts[[#This Row],[title]],CHAR(10)),""),IF(Parts[[#This Row],[engineName]]&lt;&gt;"",_xlfn.CONCAT("#LOC_KTT_",Parts[[#This Row],[mod]],"_",Parts[[#This Row],[name]],"_EngineName = ",Parts[[#This Row],[engineName]]),""))</f>
        <v/>
      </c>
      <c r="BA160" s="39" t="e">
        <f ca="1">MIN(Parts[[#This Row],[techTier]]+1,MAX(INDIRECT(O160)))</f>
        <v>#REF!</v>
      </c>
      <c r="BB160" s="39" t="e">
        <f ca="1">MIN(Parts[[#This Row],[techTier]]+2,MAX(INDIRECT(O160)))</f>
        <v>#REF!</v>
      </c>
      <c r="BC160" s="55" t="str">
        <f>RIGHT(LEFT(Parts[[#This Row],[folder]],FIND(CHAR(1),SUBSTITUTE(Parts[[#This Row],[folder]],"/",CHAR(1),LEN(Parts[[#This Row],[folder]])-LEN(SUBSTITUTE(Parts[[#This Row],[folder]],"/",""))))-1),FIND(CHAR(1),SUBSTITUTE(Parts[[#This Row],[folder]],"/",CHAR(1),LEN(Parts[[#This Row],[folder]])-LEN(SUBSTITUTE(Parts[[#This Row],[folder]],"/",""))))-41)</f>
        <v>ReStockPlus/Parts/Coupling/5</v>
      </c>
    </row>
    <row r="161" spans="1:55" ht="29.5" x14ac:dyDescent="0.35">
      <c r="A161" t="s">
        <v>1867</v>
      </c>
      <c r="B161" t="s">
        <v>2042</v>
      </c>
      <c r="C161" t="s">
        <v>2043</v>
      </c>
      <c r="D161" t="s">
        <v>2044</v>
      </c>
      <c r="E161" t="s">
        <v>1876</v>
      </c>
      <c r="F161" t="s">
        <v>1877</v>
      </c>
      <c r="G161" t="s">
        <v>536</v>
      </c>
      <c r="H161" t="s">
        <v>1580</v>
      </c>
      <c r="I161" t="s">
        <v>1923</v>
      </c>
      <c r="J161" t="s">
        <v>1120</v>
      </c>
      <c r="K161" t="s">
        <v>126</v>
      </c>
      <c r="L161" s="32"/>
      <c r="M16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@PART[restock-separator-5-1]:AFTER[ReStockPlus] // TS-50 Separator
	{
}</v>
      </c>
      <c r="N161" s="36">
        <f>_xlfn.XLOOKUP(_xlfn.CONCAT(O161,P161),Templates!$G$1:$G$2037,Templates!$A$1:$A$2037,"Not Found",0,1)</f>
        <v>0</v>
      </c>
      <c r="O161" s="34"/>
      <c r="P161" s="34"/>
      <c r="Q161" s="35"/>
      <c r="R161" s="49"/>
      <c r="S161" s="33"/>
      <c r="T161" s="33"/>
      <c r="U161" s="33"/>
      <c r="V161" s="33"/>
      <c r="W161" s="33"/>
      <c r="X161" s="33"/>
      <c r="Y161" s="33"/>
      <c r="Z161" s="33"/>
      <c r="AA161" s="33"/>
      <c r="AB161" s="33"/>
      <c r="AC161" s="33"/>
      <c r="AD161" s="33"/>
      <c r="AE161" s="33"/>
      <c r="AF161" s="33"/>
      <c r="AG161" s="33"/>
      <c r="AH161" s="33"/>
      <c r="AI16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61" s="33"/>
      <c r="AK161" s="33"/>
      <c r="AL161" s="33"/>
      <c r="AM161" s="33"/>
      <c r="AN161" s="33"/>
      <c r="AO161" s="33"/>
      <c r="AP161" s="33"/>
      <c r="AQ161" s="33"/>
      <c r="AR161" s="33"/>
      <c r="AS161" s="33"/>
      <c r="AT161" s="33"/>
      <c r="AU161" s="33"/>
      <c r="AV16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6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61" s="56" t="str">
        <f>_xlfn.CONCAT(IF(Parts[[#This Row],[title]]&lt;&gt;"",_xlfn.CONCAT(CHAR(10),"@PART[",Parts[[#This Row],[name]],"]:NEEDS[!002_CommunityPartsTitles]:AFTER[",Parts[[#This Row],[mod]],"] // ",_xlfn.CONCAT(S161," (",D161,")"),CHAR(10),"{",CHAR(10),"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6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61" s="41" t="str">
        <f>_xlfn.CONCAT(IF(Parts[[#This Row],[title]]&lt;&gt;"",_xlfn.CONCAT("#LOC_KTT_",A161,"_",C161,"_Title = ",Parts[[#This Row],[title]],CHAR(10)),""),IF(Parts[[#This Row],[engineName]]&lt;&gt;"",_xlfn.CONCAT("#LOC_KTT_",Parts[[#This Row],[mod]],"_",Parts[[#This Row],[name]],"_EngineName = ",Parts[[#This Row],[engineName]]),""))</f>
        <v/>
      </c>
      <c r="BA161" s="39" t="e">
        <f ca="1">MIN(Parts[[#This Row],[techTier]]+1,MAX(INDIRECT(O161)))</f>
        <v>#REF!</v>
      </c>
      <c r="BB161" s="39" t="e">
        <f ca="1">MIN(Parts[[#This Row],[techTier]]+2,MAX(INDIRECT(O161)))</f>
        <v>#REF!</v>
      </c>
      <c r="BC161" s="55" t="str">
        <f>RIGHT(LEFT(Parts[[#This Row],[folder]],FIND(CHAR(1),SUBSTITUTE(Parts[[#This Row],[folder]],"/",CHAR(1),LEN(Parts[[#This Row],[folder]])-LEN(SUBSTITUTE(Parts[[#This Row],[folder]],"/",""))))-1),FIND(CHAR(1),SUBSTITUTE(Parts[[#This Row],[folder]],"/",CHAR(1),LEN(Parts[[#This Row],[folder]])-LEN(SUBSTITUTE(Parts[[#This Row],[folder]],"/",""))))-41)</f>
        <v>ReStockPlus/Parts/Coupling/5</v>
      </c>
    </row>
    <row r="162" spans="1:55" ht="29.5" x14ac:dyDescent="0.35">
      <c r="A162" t="s">
        <v>1867</v>
      </c>
      <c r="B162" t="s">
        <v>2045</v>
      </c>
      <c r="C162" t="s">
        <v>2046</v>
      </c>
      <c r="D162" t="s">
        <v>2047</v>
      </c>
      <c r="E162" t="s">
        <v>1876</v>
      </c>
      <c r="F162" t="s">
        <v>1555</v>
      </c>
      <c r="G162" t="s">
        <v>1562</v>
      </c>
      <c r="H162" t="s">
        <v>1638</v>
      </c>
      <c r="I162" t="s">
        <v>1783</v>
      </c>
      <c r="J162" t="s">
        <v>1606</v>
      </c>
      <c r="K162" t="s">
        <v>14</v>
      </c>
      <c r="L162" s="32"/>
      <c r="M16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@PART[restock-decoupler-radial-tiny-1]:AFTER[ReStockPlus] // TT-14 Radial Decoupler
	{
}</v>
      </c>
      <c r="N162" s="36">
        <f>_xlfn.XLOOKUP(_xlfn.CONCAT(O162,P162),Templates!$G$1:$G$2037,Templates!$A$1:$A$2037,"Not Found",0,1)</f>
        <v>0</v>
      </c>
      <c r="O162" s="34"/>
      <c r="P162" s="34"/>
      <c r="Q162" s="35"/>
      <c r="R162" s="49"/>
      <c r="S162" s="33"/>
      <c r="T162" s="33"/>
      <c r="U162" s="33"/>
      <c r="V162" s="33"/>
      <c r="W162" s="33"/>
      <c r="X162" s="33"/>
      <c r="Y162" s="33"/>
      <c r="Z162" s="33"/>
      <c r="AA162" s="33"/>
      <c r="AB162" s="33"/>
      <c r="AC162" s="33"/>
      <c r="AD162" s="33"/>
      <c r="AE162" s="33"/>
      <c r="AF162" s="33"/>
      <c r="AG162" s="33"/>
      <c r="AH162" s="33"/>
      <c r="AI16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62" s="33"/>
      <c r="AK162" s="33"/>
      <c r="AL162" s="33"/>
      <c r="AM162" s="33"/>
      <c r="AN162" s="33"/>
      <c r="AO162" s="33"/>
      <c r="AP162" s="33"/>
      <c r="AQ162" s="33"/>
      <c r="AR162" s="33"/>
      <c r="AS162" s="33"/>
      <c r="AT162" s="33"/>
      <c r="AU162" s="33"/>
      <c r="AV16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6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62" s="56" t="str">
        <f>_xlfn.CONCAT(IF(Parts[[#This Row],[title]]&lt;&gt;"",_xlfn.CONCAT(CHAR(10),"@PART[",Parts[[#This Row],[name]],"]:NEEDS[!002_CommunityPartsTitles]:AFTER[",Parts[[#This Row],[mod]],"] // ",_xlfn.CONCAT(S162," (",D162,")"),CHAR(10),"{",CHAR(10),"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6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62" s="41" t="str">
        <f>_xlfn.CONCAT(IF(Parts[[#This Row],[title]]&lt;&gt;"",_xlfn.CONCAT("#LOC_KTT_",A162,"_",C162,"_Title = ",Parts[[#This Row],[title]],CHAR(10)),""),IF(Parts[[#This Row],[engineName]]&lt;&gt;"",_xlfn.CONCAT("#LOC_KTT_",Parts[[#This Row],[mod]],"_",Parts[[#This Row],[name]],"_EngineName = ",Parts[[#This Row],[engineName]]),""))</f>
        <v/>
      </c>
      <c r="BA162" s="39" t="e">
        <f ca="1">MIN(Parts[[#This Row],[techTier]]+1,MAX(INDIRECT(O162)))</f>
        <v>#REF!</v>
      </c>
      <c r="BB162" s="39" t="e">
        <f ca="1">MIN(Parts[[#This Row],[techTier]]+2,MAX(INDIRECT(O162)))</f>
        <v>#REF!</v>
      </c>
      <c r="BC162" s="55" t="str">
        <f>RIGHT(LEFT(Parts[[#This Row],[folder]],FIND(CHAR(1),SUBSTITUTE(Parts[[#This Row],[folder]],"/",CHAR(1),LEN(Parts[[#This Row],[folder]])-LEN(SUBSTITUTE(Parts[[#This Row],[folder]],"/",""))))-1),FIND(CHAR(1),SUBSTITUTE(Parts[[#This Row],[folder]],"/",CHAR(1),LEN(Parts[[#This Row],[folder]])-LEN(SUBSTITUTE(Parts[[#This Row],[folder]],"/",""))))-41)</f>
        <v>ReStockPlus/Parts/Coupling/radial</v>
      </c>
    </row>
    <row r="163" spans="1:55" ht="29.5" x14ac:dyDescent="0.35">
      <c r="A163" t="s">
        <v>1867</v>
      </c>
      <c r="B163" t="s">
        <v>2048</v>
      </c>
      <c r="C163" t="s">
        <v>2049</v>
      </c>
      <c r="D163" t="s">
        <v>2050</v>
      </c>
      <c r="E163" t="s">
        <v>2051</v>
      </c>
      <c r="F163" t="s">
        <v>2052</v>
      </c>
      <c r="G163" t="s">
        <v>2053</v>
      </c>
      <c r="H163" t="s">
        <v>1822</v>
      </c>
      <c r="I163" t="s">
        <v>1586</v>
      </c>
      <c r="J163" t="s">
        <v>1117</v>
      </c>
      <c r="K163" t="s">
        <v>101</v>
      </c>
      <c r="L163" s="32"/>
      <c r="M16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@PART[restock-battery-1875-1]:AFTER[ReStockPlus] // Z-2.5K Rechargeable Battery Bank
	{
}</v>
      </c>
      <c r="N163" s="36">
        <f>_xlfn.XLOOKUP(_xlfn.CONCAT(O163,P163),Templates!$G$1:$G$2037,Templates!$A$1:$A$2037,"Not Found",0,1)</f>
        <v>0</v>
      </c>
      <c r="O163" s="34"/>
      <c r="P163" s="34"/>
      <c r="Q163" s="35"/>
      <c r="R163" s="49"/>
      <c r="S163" s="33"/>
      <c r="T163" s="33"/>
      <c r="U163" s="33"/>
      <c r="V163" s="33"/>
      <c r="W163" s="33"/>
      <c r="X163" s="33"/>
      <c r="Y163" s="33"/>
      <c r="Z163" s="33"/>
      <c r="AA163" s="33"/>
      <c r="AB163" s="33"/>
      <c r="AC163" s="33"/>
      <c r="AD163" s="33"/>
      <c r="AE163" s="33"/>
      <c r="AF163" s="33"/>
      <c r="AG163" s="33"/>
      <c r="AH163" s="33"/>
      <c r="AI16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63" s="33"/>
      <c r="AK163" s="33"/>
      <c r="AL163" s="33"/>
      <c r="AM163" s="33"/>
      <c r="AN163" s="33"/>
      <c r="AO163" s="33"/>
      <c r="AP163" s="33"/>
      <c r="AQ163" s="33"/>
      <c r="AR163" s="33"/>
      <c r="AS163" s="33"/>
      <c r="AT163" s="33"/>
      <c r="AU163" s="33"/>
      <c r="AV16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6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63" s="56" t="str">
        <f>_xlfn.CONCAT(IF(Parts[[#This Row],[title]]&lt;&gt;"",_xlfn.CONCAT(CHAR(10),"@PART[",Parts[[#This Row],[name]],"]:NEEDS[!002_CommunityPartsTitles]:AFTER[",Parts[[#This Row],[mod]],"] // ",_xlfn.CONCAT(S163," (",D163,")"),CHAR(10),"{",CHAR(10),"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6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63" s="41" t="str">
        <f>_xlfn.CONCAT(IF(Parts[[#This Row],[title]]&lt;&gt;"",_xlfn.CONCAT("#LOC_KTT_",A163,"_",C163,"_Title = ",Parts[[#This Row],[title]],CHAR(10)),""),IF(Parts[[#This Row],[engineName]]&lt;&gt;"",_xlfn.CONCAT("#LOC_KTT_",Parts[[#This Row],[mod]],"_",Parts[[#This Row],[name]],"_EngineName = ",Parts[[#This Row],[engineName]]),""))</f>
        <v/>
      </c>
      <c r="BA163" s="39" t="e">
        <f ca="1">MIN(Parts[[#This Row],[techTier]]+1,MAX(INDIRECT(O163)))</f>
        <v>#REF!</v>
      </c>
      <c r="BB163" s="39" t="e">
        <f ca="1">MIN(Parts[[#This Row],[techTier]]+2,MAX(INDIRECT(O163)))</f>
        <v>#REF!</v>
      </c>
      <c r="BC163" s="55" t="str">
        <f>RIGHT(LEFT(Parts[[#This Row],[folder]],FIND(CHAR(1),SUBSTITUTE(Parts[[#This Row],[folder]],"/",CHAR(1),LEN(Parts[[#This Row],[folder]])-LEN(SUBSTITUTE(Parts[[#This Row],[folder]],"/",""))))-1),FIND(CHAR(1),SUBSTITUTE(Parts[[#This Row],[folder]],"/",CHAR(1),LEN(Parts[[#This Row],[folder]])-LEN(SUBSTITUTE(Parts[[#This Row],[folder]],"/",""))))-41)</f>
        <v>ReStockPlus/Parts/Electrical/1875</v>
      </c>
    </row>
    <row r="164" spans="1:55" ht="29.5" x14ac:dyDescent="0.35">
      <c r="A164" t="s">
        <v>1867</v>
      </c>
      <c r="B164" t="s">
        <v>2054</v>
      </c>
      <c r="C164" t="s">
        <v>2055</v>
      </c>
      <c r="D164" t="s">
        <v>2056</v>
      </c>
      <c r="E164" t="s">
        <v>2051</v>
      </c>
      <c r="F164" t="s">
        <v>2052</v>
      </c>
      <c r="G164" t="s">
        <v>2030</v>
      </c>
      <c r="H164" t="s">
        <v>2057</v>
      </c>
      <c r="I164" t="s">
        <v>537</v>
      </c>
      <c r="J164" t="s">
        <v>1119</v>
      </c>
      <c r="K164" t="s">
        <v>176</v>
      </c>
      <c r="L164" s="32"/>
      <c r="M16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@PART[restock-battery-375-1]:AFTER[ReStockPlus] // Z-10K Rechargeable Battery Bank
	{
}</v>
      </c>
      <c r="N164" s="36">
        <f>_xlfn.XLOOKUP(_xlfn.CONCAT(O164,P164),Templates!$G$1:$G$2037,Templates!$A$1:$A$2037,"Not Found",0,1)</f>
        <v>0</v>
      </c>
      <c r="O164" s="34"/>
      <c r="P164" s="34"/>
      <c r="Q164" s="35"/>
      <c r="R164" s="49"/>
      <c r="S164" s="33"/>
      <c r="T164" s="33"/>
      <c r="U164" s="33"/>
      <c r="V164" s="33"/>
      <c r="W164" s="33"/>
      <c r="X164" s="33"/>
      <c r="Y164" s="33"/>
      <c r="Z164" s="33"/>
      <c r="AA164" s="33"/>
      <c r="AB164" s="33"/>
      <c r="AC164" s="33"/>
      <c r="AD164" s="33"/>
      <c r="AE164" s="33"/>
      <c r="AF164" s="33"/>
      <c r="AG164" s="33"/>
      <c r="AH164" s="33"/>
      <c r="AI16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64" s="33"/>
      <c r="AK164" s="33"/>
      <c r="AL164" s="33"/>
      <c r="AM164" s="33"/>
      <c r="AN164" s="33"/>
      <c r="AO164" s="33"/>
      <c r="AP164" s="33"/>
      <c r="AQ164" s="33"/>
      <c r="AR164" s="33"/>
      <c r="AS164" s="33"/>
      <c r="AT164" s="33"/>
      <c r="AU164" s="33"/>
      <c r="AV16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6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64" s="56" t="str">
        <f>_xlfn.CONCAT(IF(Parts[[#This Row],[title]]&lt;&gt;"",_xlfn.CONCAT(CHAR(10),"@PART[",Parts[[#This Row],[name]],"]:NEEDS[!002_CommunityPartsTitles]:AFTER[",Parts[[#This Row],[mod]],"] // ",_xlfn.CONCAT(S164," (",D164,")"),CHAR(10),"{",CHAR(10),"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6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64" s="41" t="str">
        <f>_xlfn.CONCAT(IF(Parts[[#This Row],[title]]&lt;&gt;"",_xlfn.CONCAT("#LOC_KTT_",A164,"_",C164,"_Title = ",Parts[[#This Row],[title]],CHAR(10)),""),IF(Parts[[#This Row],[engineName]]&lt;&gt;"",_xlfn.CONCAT("#LOC_KTT_",Parts[[#This Row],[mod]],"_",Parts[[#This Row],[name]],"_EngineName = ",Parts[[#This Row],[engineName]]),""))</f>
        <v/>
      </c>
      <c r="BA164" s="39" t="e">
        <f ca="1">MIN(Parts[[#This Row],[techTier]]+1,MAX(INDIRECT(O164)))</f>
        <v>#REF!</v>
      </c>
      <c r="BB164" s="39" t="e">
        <f ca="1">MIN(Parts[[#This Row],[techTier]]+2,MAX(INDIRECT(O164)))</f>
        <v>#REF!</v>
      </c>
      <c r="BC164" s="55" t="str">
        <f>RIGHT(LEFT(Parts[[#This Row],[folder]],FIND(CHAR(1),SUBSTITUTE(Parts[[#This Row],[folder]],"/",CHAR(1),LEN(Parts[[#This Row],[folder]])-LEN(SUBSTITUTE(Parts[[#This Row],[folder]],"/",""))))-1),FIND(CHAR(1),SUBSTITUTE(Parts[[#This Row],[folder]],"/",CHAR(1),LEN(Parts[[#This Row],[folder]])-LEN(SUBSTITUTE(Parts[[#This Row],[folder]],"/",""))))-41)</f>
        <v>ReStockPlus/Parts/Electrical/375</v>
      </c>
    </row>
    <row r="165" spans="1:55" ht="29.5" x14ac:dyDescent="0.35">
      <c r="A165" t="s">
        <v>1867</v>
      </c>
      <c r="B165" t="s">
        <v>2058</v>
      </c>
      <c r="C165" t="s">
        <v>2059</v>
      </c>
      <c r="D165" t="s">
        <v>2060</v>
      </c>
      <c r="E165" t="s">
        <v>2051</v>
      </c>
      <c r="F165" t="s">
        <v>2052</v>
      </c>
      <c r="G165" t="s">
        <v>1550</v>
      </c>
      <c r="H165" t="s">
        <v>1556</v>
      </c>
      <c r="I165" t="s">
        <v>1694</v>
      </c>
      <c r="J165" t="s">
        <v>1606</v>
      </c>
      <c r="K165" t="s">
        <v>144</v>
      </c>
      <c r="L165" s="32"/>
      <c r="M16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@PART[restock-apu-radial-1]:AFTER[ReStockPlus] // NH-24 Monopropellant APU
	{
}</v>
      </c>
      <c r="N165" s="36">
        <f>_xlfn.XLOOKUP(_xlfn.CONCAT(O165,P165),Templates!$G$1:$G$2037,Templates!$A$1:$A$2037,"Not Found",0,1)</f>
        <v>0</v>
      </c>
      <c r="O165" s="34"/>
      <c r="P165" s="34"/>
      <c r="Q165" s="35"/>
      <c r="R165" s="49"/>
      <c r="S165" s="33"/>
      <c r="T165" s="33"/>
      <c r="U165" s="33"/>
      <c r="V165" s="33"/>
      <c r="W165" s="33"/>
      <c r="X165" s="33"/>
      <c r="Y165" s="33"/>
      <c r="Z165" s="33"/>
      <c r="AA165" s="33"/>
      <c r="AB165" s="33"/>
      <c r="AC165" s="33"/>
      <c r="AD165" s="33"/>
      <c r="AE165" s="33"/>
      <c r="AF165" s="33"/>
      <c r="AG165" s="33"/>
      <c r="AH165" s="33"/>
      <c r="AI16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65" s="33"/>
      <c r="AK165" s="33"/>
      <c r="AL165" s="33"/>
      <c r="AM165" s="33"/>
      <c r="AN165" s="33"/>
      <c r="AO165" s="33"/>
      <c r="AP165" s="33"/>
      <c r="AQ165" s="33"/>
      <c r="AR165" s="33"/>
      <c r="AS165" s="33"/>
      <c r="AT165" s="33"/>
      <c r="AU165" s="33"/>
      <c r="AV16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6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65" s="56" t="str">
        <f>_xlfn.CONCAT(IF(Parts[[#This Row],[title]]&lt;&gt;"",_xlfn.CONCAT(CHAR(10),"@PART[",Parts[[#This Row],[name]],"]:NEEDS[!002_CommunityPartsTitles]:AFTER[",Parts[[#This Row],[mod]],"] // ",_xlfn.CONCAT(S165," (",D165,")"),CHAR(10),"{",CHAR(10),"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6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65" s="41" t="str">
        <f>_xlfn.CONCAT(IF(Parts[[#This Row],[title]]&lt;&gt;"",_xlfn.CONCAT("#LOC_KTT_",A165,"_",C165,"_Title = ",Parts[[#This Row],[title]],CHAR(10)),""),IF(Parts[[#This Row],[engineName]]&lt;&gt;"",_xlfn.CONCAT("#LOC_KTT_",Parts[[#This Row],[mod]],"_",Parts[[#This Row],[name]],"_EngineName = ",Parts[[#This Row],[engineName]]),""))</f>
        <v/>
      </c>
      <c r="BA165" s="39" t="e">
        <f ca="1">MIN(Parts[[#This Row],[techTier]]+1,MAX(INDIRECT(O165)))</f>
        <v>#REF!</v>
      </c>
      <c r="BB165" s="39" t="e">
        <f ca="1">MIN(Parts[[#This Row],[techTier]]+2,MAX(INDIRECT(O165)))</f>
        <v>#REF!</v>
      </c>
      <c r="BC165" s="55" t="str">
        <f>RIGHT(LEFT(Parts[[#This Row],[folder]],FIND(CHAR(1),SUBSTITUTE(Parts[[#This Row],[folder]],"/",CHAR(1),LEN(Parts[[#This Row],[folder]])-LEN(SUBSTITUTE(Parts[[#This Row],[folder]],"/",""))))-1),FIND(CHAR(1),SUBSTITUTE(Parts[[#This Row],[folder]],"/",CHAR(1),LEN(Parts[[#This Row],[folder]])-LEN(SUBSTITUTE(Parts[[#This Row],[folder]],"/",""))))-41)</f>
        <v>ReStockPlus/Parts/Electrical/radial</v>
      </c>
    </row>
    <row r="166" spans="1:55" ht="29.5" x14ac:dyDescent="0.35">
      <c r="A166" t="s">
        <v>1867</v>
      </c>
      <c r="B166" t="s">
        <v>2061</v>
      </c>
      <c r="C166" t="s">
        <v>2062</v>
      </c>
      <c r="D166" t="s">
        <v>2063</v>
      </c>
      <c r="E166" t="s">
        <v>1871</v>
      </c>
      <c r="F166" t="s">
        <v>1098</v>
      </c>
      <c r="G166" t="s">
        <v>2064</v>
      </c>
      <c r="H166" t="s">
        <v>1598</v>
      </c>
      <c r="I166" t="s">
        <v>537</v>
      </c>
      <c r="J166" t="s">
        <v>1115</v>
      </c>
      <c r="K166" t="s">
        <v>44</v>
      </c>
      <c r="L166" s="32"/>
      <c r="M16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@PART[restock-engine-les-2]:AFTER[ReStockPlus] // Launch Escape System Jr.
	{
}</v>
      </c>
      <c r="N166" s="36">
        <f>_xlfn.XLOOKUP(_xlfn.CONCAT(O166,P166),Templates!$G$1:$G$2037,Templates!$A$1:$A$2037,"Not Found",0,1)</f>
        <v>0</v>
      </c>
      <c r="O166" s="34"/>
      <c r="P166" s="34"/>
      <c r="Q166" s="35"/>
      <c r="R166" s="49"/>
      <c r="S166" s="33"/>
      <c r="T166" s="33"/>
      <c r="U166" s="33"/>
      <c r="V166" s="33"/>
      <c r="W166" s="33"/>
      <c r="X166" s="33"/>
      <c r="Y166" s="33"/>
      <c r="Z166" s="33"/>
      <c r="AA166" s="33"/>
      <c r="AB166" s="33"/>
      <c r="AC166" s="33"/>
      <c r="AD166" s="33"/>
      <c r="AE166" s="33"/>
      <c r="AF166" s="33"/>
      <c r="AG166" s="33"/>
      <c r="AH166" s="33"/>
      <c r="AI16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66" s="33"/>
      <c r="AK166" s="33"/>
      <c r="AL166" s="33"/>
      <c r="AM166" s="33"/>
      <c r="AN166" s="33"/>
      <c r="AO166" s="33"/>
      <c r="AP166" s="33"/>
      <c r="AQ166" s="33"/>
      <c r="AR166" s="33"/>
      <c r="AS166" s="33"/>
      <c r="AT166" s="33"/>
      <c r="AU166" s="33"/>
      <c r="AV16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6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66" s="56" t="str">
        <f>_xlfn.CONCAT(IF(Parts[[#This Row],[title]]&lt;&gt;"",_xlfn.CONCAT(CHAR(10),"@PART[",Parts[[#This Row],[name]],"]:NEEDS[!002_CommunityPartsTitles]:AFTER[",Parts[[#This Row],[mod]],"] // ",_xlfn.CONCAT(S166," (",D166,")"),CHAR(10),"{",CHAR(10),"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6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66" s="41" t="str">
        <f>_xlfn.CONCAT(IF(Parts[[#This Row],[title]]&lt;&gt;"",_xlfn.CONCAT("#LOC_KTT_",A166,"_",C166,"_Title = ",Parts[[#This Row],[title]],CHAR(10)),""),IF(Parts[[#This Row],[engineName]]&lt;&gt;"",_xlfn.CONCAT("#LOC_KTT_",Parts[[#This Row],[mod]],"_",Parts[[#This Row],[name]],"_EngineName = ",Parts[[#This Row],[engineName]]),""))</f>
        <v/>
      </c>
      <c r="BA166" s="39" t="e">
        <f ca="1">MIN(Parts[[#This Row],[techTier]]+1,MAX(INDIRECT(O166)))</f>
        <v>#REF!</v>
      </c>
      <c r="BB166" s="39" t="e">
        <f ca="1">MIN(Parts[[#This Row],[techTier]]+2,MAX(INDIRECT(O166)))</f>
        <v>#REF!</v>
      </c>
      <c r="BC166" s="55" t="str">
        <f>RIGHT(LEFT(Parts[[#This Row],[folder]],FIND(CHAR(1),SUBSTITUTE(Parts[[#This Row],[folder]],"/",CHAR(1),LEN(Parts[[#This Row],[folder]])-LEN(SUBSTITUTE(Parts[[#This Row],[folder]],"/",""))))-1),FIND(CHAR(1),SUBSTITUTE(Parts[[#This Row],[folder]],"/",CHAR(1),LEN(Parts[[#This Row],[folder]])-LEN(SUBSTITUTE(Parts[[#This Row],[folder]],"/",""))))-41)</f>
        <v>ReStockPlus/Parts/Engine/0625</v>
      </c>
    </row>
    <row r="167" spans="1:55" ht="29.5" x14ac:dyDescent="0.35">
      <c r="A167" t="s">
        <v>1867</v>
      </c>
      <c r="B167" t="s">
        <v>2065</v>
      </c>
      <c r="C167" t="s">
        <v>2066</v>
      </c>
      <c r="D167" t="s">
        <v>2067</v>
      </c>
      <c r="E167" t="s">
        <v>2068</v>
      </c>
      <c r="F167" t="s">
        <v>1459</v>
      </c>
      <c r="G167" t="s">
        <v>2069</v>
      </c>
      <c r="H167" t="s">
        <v>1818</v>
      </c>
      <c r="I167" t="s">
        <v>2070</v>
      </c>
      <c r="J167" t="s">
        <v>2000</v>
      </c>
      <c r="K167" t="s">
        <v>33</v>
      </c>
      <c r="L167" s="32"/>
      <c r="M16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@PART[restock-engine-torch]:AFTER[ReStockPlus] // Mk-1H 'Torch' Liquid Fuel Engine
	{
}</v>
      </c>
      <c r="N167" s="36">
        <f>_xlfn.XLOOKUP(_xlfn.CONCAT(O167,P167),Templates!$G$1:$G$2037,Templates!$A$1:$A$2037,"Not Found",0,1)</f>
        <v>0</v>
      </c>
      <c r="O167" s="34"/>
      <c r="P167" s="34"/>
      <c r="Q167" s="35"/>
      <c r="R167" s="49"/>
      <c r="S167" s="33"/>
      <c r="T167" s="33"/>
      <c r="U167" s="33"/>
      <c r="V167" s="33"/>
      <c r="W167" s="33"/>
      <c r="X167" s="33"/>
      <c r="Y167" s="33"/>
      <c r="Z167" s="33"/>
      <c r="AA167" s="33"/>
      <c r="AB167" s="33"/>
      <c r="AC167" s="33"/>
      <c r="AD167" s="33"/>
      <c r="AE167" s="33"/>
      <c r="AF167" s="33"/>
      <c r="AG167" s="33"/>
      <c r="AH167" s="33"/>
      <c r="AI16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67" s="33"/>
      <c r="AK167" s="33"/>
      <c r="AL167" s="33"/>
      <c r="AM167" s="33"/>
      <c r="AN167" s="33"/>
      <c r="AO167" s="33"/>
      <c r="AP167" s="33"/>
      <c r="AQ167" s="33"/>
      <c r="AR167" s="33"/>
      <c r="AS167" s="33"/>
      <c r="AT167" s="33"/>
      <c r="AU167" s="33"/>
      <c r="AV16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6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67" s="56" t="str">
        <f>_xlfn.CONCAT(IF(Parts[[#This Row],[title]]&lt;&gt;"",_xlfn.CONCAT(CHAR(10),"@PART[",Parts[[#This Row],[name]],"]:NEEDS[!002_CommunityPartsTitles]:AFTER[",Parts[[#This Row],[mod]],"] // ",_xlfn.CONCAT(S167," (",D167,")"),CHAR(10),"{",CHAR(10),"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6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67" s="41" t="str">
        <f>_xlfn.CONCAT(IF(Parts[[#This Row],[title]]&lt;&gt;"",_xlfn.CONCAT("#LOC_KTT_",A167,"_",C167,"_Title = ",Parts[[#This Row],[title]],CHAR(10)),""),IF(Parts[[#This Row],[engineName]]&lt;&gt;"",_xlfn.CONCAT("#LOC_KTT_",Parts[[#This Row],[mod]],"_",Parts[[#This Row],[name]],"_EngineName = ",Parts[[#This Row],[engineName]]),""))</f>
        <v/>
      </c>
      <c r="BA167" s="39" t="e">
        <f ca="1">MIN(Parts[[#This Row],[techTier]]+1,MAX(INDIRECT(O167)))</f>
        <v>#REF!</v>
      </c>
      <c r="BB167" s="39" t="e">
        <f ca="1">MIN(Parts[[#This Row],[techTier]]+2,MAX(INDIRECT(O167)))</f>
        <v>#REF!</v>
      </c>
      <c r="BC167" s="55" t="str">
        <f>RIGHT(LEFT(Parts[[#This Row],[folder]],FIND(CHAR(1),SUBSTITUTE(Parts[[#This Row],[folder]],"/",CHAR(1),LEN(Parts[[#This Row],[folder]])-LEN(SUBSTITUTE(Parts[[#This Row],[folder]],"/",""))))-1),FIND(CHAR(1),SUBSTITUTE(Parts[[#This Row],[folder]],"/",CHAR(1),LEN(Parts[[#This Row],[folder]])-LEN(SUBSTITUTE(Parts[[#This Row],[folder]],"/",""))))-41)</f>
        <v>ReStockPlus/Parts/Engine/0625</v>
      </c>
    </row>
    <row r="168" spans="1:55" ht="29.5" x14ac:dyDescent="0.35">
      <c r="A168" t="s">
        <v>1867</v>
      </c>
      <c r="B168" t="s">
        <v>2071</v>
      </c>
      <c r="C168" t="s">
        <v>2072</v>
      </c>
      <c r="D168" t="s">
        <v>2073</v>
      </c>
      <c r="E168" t="s">
        <v>2029</v>
      </c>
      <c r="F168" t="s">
        <v>1877</v>
      </c>
      <c r="G168" t="s">
        <v>536</v>
      </c>
      <c r="H168" t="s">
        <v>2074</v>
      </c>
      <c r="I168" t="s">
        <v>1649</v>
      </c>
      <c r="J168" t="s">
        <v>2000</v>
      </c>
      <c r="K168" t="s">
        <v>0</v>
      </c>
      <c r="L168" s="32"/>
      <c r="M16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@PART[restock-srb-mallet-1]:AFTER[ReStockPlus] // RT-1 'Mallet' Solid Rocket Booster
	{
}</v>
      </c>
      <c r="N168" s="36">
        <f>_xlfn.XLOOKUP(_xlfn.CONCAT(O168,P168),Templates!$G$1:$G$2037,Templates!$A$1:$A$2037,"Not Found",0,1)</f>
        <v>0</v>
      </c>
      <c r="O168" s="34"/>
      <c r="P168" s="34"/>
      <c r="Q168" s="35"/>
      <c r="R168" s="49"/>
      <c r="S168" s="33"/>
      <c r="T168" s="33"/>
      <c r="U168" s="33"/>
      <c r="V168" s="33"/>
      <c r="W168" s="33"/>
      <c r="X168" s="33"/>
      <c r="Y168" s="33"/>
      <c r="Z168" s="33"/>
      <c r="AA168" s="33"/>
      <c r="AB168" s="33"/>
      <c r="AC168" s="33"/>
      <c r="AD168" s="33"/>
      <c r="AE168" s="33"/>
      <c r="AF168" s="33"/>
      <c r="AG168" s="33"/>
      <c r="AH168" s="33"/>
      <c r="AI16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68" s="33"/>
      <c r="AK168" s="33"/>
      <c r="AL168" s="33"/>
      <c r="AM168" s="33"/>
      <c r="AN168" s="33"/>
      <c r="AO168" s="33"/>
      <c r="AP168" s="33"/>
      <c r="AQ168" s="33"/>
      <c r="AR168" s="33"/>
      <c r="AS168" s="33"/>
      <c r="AT168" s="33"/>
      <c r="AU168" s="33"/>
      <c r="AV16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6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68" s="56" t="str">
        <f>_xlfn.CONCAT(IF(Parts[[#This Row],[title]]&lt;&gt;"",_xlfn.CONCAT(CHAR(10),"@PART[",Parts[[#This Row],[name]],"]:NEEDS[!002_CommunityPartsTitles]:AFTER[",Parts[[#This Row],[mod]],"] // ",_xlfn.CONCAT(S168," (",D168,")"),CHAR(10),"{",CHAR(10),"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6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68" s="41" t="str">
        <f>_xlfn.CONCAT(IF(Parts[[#This Row],[title]]&lt;&gt;"",_xlfn.CONCAT("#LOC_KTT_",A168,"_",C168,"_Title = ",Parts[[#This Row],[title]],CHAR(10)),""),IF(Parts[[#This Row],[engineName]]&lt;&gt;"",_xlfn.CONCAT("#LOC_KTT_",Parts[[#This Row],[mod]],"_",Parts[[#This Row],[name]],"_EngineName = ",Parts[[#This Row],[engineName]]),""))</f>
        <v/>
      </c>
      <c r="BA168" s="39" t="e">
        <f ca="1">MIN(Parts[[#This Row],[techTier]]+1,MAX(INDIRECT(O168)))</f>
        <v>#REF!</v>
      </c>
      <c r="BB168" s="39" t="e">
        <f ca="1">MIN(Parts[[#This Row],[techTier]]+2,MAX(INDIRECT(O168)))</f>
        <v>#REF!</v>
      </c>
      <c r="BC168" s="55" t="str">
        <f>RIGHT(LEFT(Parts[[#This Row],[folder]],FIND(CHAR(1),SUBSTITUTE(Parts[[#This Row],[folder]],"/",CHAR(1),LEN(Parts[[#This Row],[folder]])-LEN(SUBSTITUTE(Parts[[#This Row],[folder]],"/",""))))-1),FIND(CHAR(1),SUBSTITUTE(Parts[[#This Row],[folder]],"/",CHAR(1),LEN(Parts[[#This Row],[folder]])-LEN(SUBSTITUTE(Parts[[#This Row],[folder]],"/",""))))-41)</f>
        <v>ReStockPlus/Parts/Engine/0625</v>
      </c>
    </row>
    <row r="169" spans="1:55" ht="29.5" x14ac:dyDescent="0.35">
      <c r="A169" t="s">
        <v>1867</v>
      </c>
      <c r="B169" t="s">
        <v>2075</v>
      </c>
      <c r="C169" t="s">
        <v>2076</v>
      </c>
      <c r="D169" t="s">
        <v>2077</v>
      </c>
      <c r="E169" t="s">
        <v>2029</v>
      </c>
      <c r="F169" t="s">
        <v>1877</v>
      </c>
      <c r="G169" t="s">
        <v>536</v>
      </c>
      <c r="H169" t="s">
        <v>1610</v>
      </c>
      <c r="I169" t="s">
        <v>1649</v>
      </c>
      <c r="J169" t="s">
        <v>2000</v>
      </c>
      <c r="K169" t="s">
        <v>0</v>
      </c>
      <c r="L169" s="32"/>
      <c r="M16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@PART[restock-srb-striker-1]:AFTER[ReStockPlus] // RT-2 'Striker' Solid Rocket Booster
	{
}</v>
      </c>
      <c r="N169" s="36">
        <f>_xlfn.XLOOKUP(_xlfn.CONCAT(O169,P169),Templates!$G$1:$G$2037,Templates!$A$1:$A$2037,"Not Found",0,1)</f>
        <v>0</v>
      </c>
      <c r="O169" s="34"/>
      <c r="P169" s="34"/>
      <c r="Q169" s="35"/>
      <c r="R169" s="49"/>
      <c r="S169" s="33"/>
      <c r="T169" s="33"/>
      <c r="U169" s="33"/>
      <c r="V169" s="33"/>
      <c r="W169" s="33"/>
      <c r="X169" s="33"/>
      <c r="Y169" s="33"/>
      <c r="Z169" s="33"/>
      <c r="AA169" s="33"/>
      <c r="AB169" s="33"/>
      <c r="AC169" s="33"/>
      <c r="AD169" s="33"/>
      <c r="AE169" s="33"/>
      <c r="AF169" s="33"/>
      <c r="AG169" s="33"/>
      <c r="AH169" s="33"/>
      <c r="AI16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69" s="33"/>
      <c r="AK169" s="33"/>
      <c r="AL169" s="33"/>
      <c r="AM169" s="33"/>
      <c r="AN169" s="33"/>
      <c r="AO169" s="33"/>
      <c r="AP169" s="33"/>
      <c r="AQ169" s="33"/>
      <c r="AR169" s="33"/>
      <c r="AS169" s="33"/>
      <c r="AT169" s="33"/>
      <c r="AU169" s="33"/>
      <c r="AV16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6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69" s="56" t="str">
        <f>_xlfn.CONCAT(IF(Parts[[#This Row],[title]]&lt;&gt;"",_xlfn.CONCAT(CHAR(10),"@PART[",Parts[[#This Row],[name]],"]:NEEDS[!002_CommunityPartsTitles]:AFTER[",Parts[[#This Row],[mod]],"] // ",_xlfn.CONCAT(S169," (",D169,")"),CHAR(10),"{",CHAR(10),"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6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69" s="41" t="str">
        <f>_xlfn.CONCAT(IF(Parts[[#This Row],[title]]&lt;&gt;"",_xlfn.CONCAT("#LOC_KTT_",A169,"_",C169,"_Title = ",Parts[[#This Row],[title]],CHAR(10)),""),IF(Parts[[#This Row],[engineName]]&lt;&gt;"",_xlfn.CONCAT("#LOC_KTT_",Parts[[#This Row],[mod]],"_",Parts[[#This Row],[name]],"_EngineName = ",Parts[[#This Row],[engineName]]),""))</f>
        <v/>
      </c>
      <c r="BA169" s="39" t="e">
        <f ca="1">MIN(Parts[[#This Row],[techTier]]+1,MAX(INDIRECT(O169)))</f>
        <v>#REF!</v>
      </c>
      <c r="BB169" s="39" t="e">
        <f ca="1">MIN(Parts[[#This Row],[techTier]]+2,MAX(INDIRECT(O169)))</f>
        <v>#REF!</v>
      </c>
      <c r="BC169" s="55" t="str">
        <f>RIGHT(LEFT(Parts[[#This Row],[folder]],FIND(CHAR(1),SUBSTITUTE(Parts[[#This Row],[folder]],"/",CHAR(1),LEN(Parts[[#This Row],[folder]])-LEN(SUBSTITUTE(Parts[[#This Row],[folder]],"/",""))))-1),FIND(CHAR(1),SUBSTITUTE(Parts[[#This Row],[folder]],"/",CHAR(1),LEN(Parts[[#This Row],[folder]])-LEN(SUBSTITUTE(Parts[[#This Row],[folder]],"/",""))))-41)</f>
        <v>ReStockPlus/Parts/Engine/0625</v>
      </c>
    </row>
    <row r="170" spans="1:55" ht="29.5" x14ac:dyDescent="0.35">
      <c r="A170" t="s">
        <v>1867</v>
      </c>
      <c r="B170" t="s">
        <v>2078</v>
      </c>
      <c r="C170" t="s">
        <v>2079</v>
      </c>
      <c r="D170" t="s">
        <v>2080</v>
      </c>
      <c r="E170" t="s">
        <v>2081</v>
      </c>
      <c r="F170" t="s">
        <v>1459</v>
      </c>
      <c r="G170" t="s">
        <v>2082</v>
      </c>
      <c r="H170" t="s">
        <v>1524</v>
      </c>
      <c r="I170" t="s">
        <v>1644</v>
      </c>
      <c r="J170" t="s">
        <v>1116</v>
      </c>
      <c r="K170" t="s">
        <v>4</v>
      </c>
      <c r="L170" s="32"/>
      <c r="M17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@PART[restock-engine-125-pug]:AFTER[ReStockPlus] // LV-303 'Pug' Liquid Fuel Engine
	{
}</v>
      </c>
      <c r="N170" s="36">
        <f>_xlfn.XLOOKUP(_xlfn.CONCAT(O170,P170),Templates!$G$1:$G$2037,Templates!$A$1:$A$2037,"Not Found",0,1)</f>
        <v>0</v>
      </c>
      <c r="O170" s="34"/>
      <c r="P170" s="34"/>
      <c r="Q170" s="35"/>
      <c r="R170" s="49"/>
      <c r="S170" s="33"/>
      <c r="T170" s="33"/>
      <c r="U170" s="33"/>
      <c r="V170" s="33"/>
      <c r="W170" s="33"/>
      <c r="X170" s="33"/>
      <c r="Y170" s="33"/>
      <c r="Z170" s="33"/>
      <c r="AA170" s="33"/>
      <c r="AB170" s="33"/>
      <c r="AC170" s="33"/>
      <c r="AD170" s="33"/>
      <c r="AE170" s="33"/>
      <c r="AF170" s="33"/>
      <c r="AG170" s="33"/>
      <c r="AH170" s="33"/>
      <c r="AI17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70" s="33"/>
      <c r="AK170" s="33"/>
      <c r="AL170" s="33"/>
      <c r="AM170" s="33"/>
      <c r="AN170" s="33"/>
      <c r="AO170" s="33"/>
      <c r="AP170" s="33"/>
      <c r="AQ170" s="33"/>
      <c r="AR170" s="33"/>
      <c r="AS170" s="33"/>
      <c r="AT170" s="33"/>
      <c r="AU170" s="33"/>
      <c r="AV17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7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70" s="56" t="str">
        <f>_xlfn.CONCAT(IF(Parts[[#This Row],[title]]&lt;&gt;"",_xlfn.CONCAT(CHAR(10),"@PART[",Parts[[#This Row],[name]],"]:NEEDS[!002_CommunityPartsTitles]:AFTER[",Parts[[#This Row],[mod]],"] // ",_xlfn.CONCAT(S170," (",D170,")"),CHAR(10),"{",CHAR(10),"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7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70" s="41" t="str">
        <f>_xlfn.CONCAT(IF(Parts[[#This Row],[title]]&lt;&gt;"",_xlfn.CONCAT("#LOC_KTT_",A170,"_",C170,"_Title = ",Parts[[#This Row],[title]],CHAR(10)),""),IF(Parts[[#This Row],[engineName]]&lt;&gt;"",_xlfn.CONCAT("#LOC_KTT_",Parts[[#This Row],[mod]],"_",Parts[[#This Row],[name]],"_EngineName = ",Parts[[#This Row],[engineName]]),""))</f>
        <v/>
      </c>
      <c r="BA170" s="39" t="e">
        <f ca="1">MIN(Parts[[#This Row],[techTier]]+1,MAX(INDIRECT(O170)))</f>
        <v>#REF!</v>
      </c>
      <c r="BB170" s="39" t="e">
        <f ca="1">MIN(Parts[[#This Row],[techTier]]+2,MAX(INDIRECT(O170)))</f>
        <v>#REF!</v>
      </c>
      <c r="BC170" s="55" t="str">
        <f>RIGHT(LEFT(Parts[[#This Row],[folder]],FIND(CHAR(1),SUBSTITUTE(Parts[[#This Row],[folder]],"/",CHAR(1),LEN(Parts[[#This Row],[folder]])-LEN(SUBSTITUTE(Parts[[#This Row],[folder]],"/",""))))-1),FIND(CHAR(1),SUBSTITUTE(Parts[[#This Row],[folder]],"/",CHAR(1),LEN(Parts[[#This Row],[folder]])-LEN(SUBSTITUTE(Parts[[#This Row],[folder]],"/",""))))-41)</f>
        <v>ReStockPlus/Parts/Engine/125</v>
      </c>
    </row>
    <row r="171" spans="1:55" ht="29.5" x14ac:dyDescent="0.35">
      <c r="A171" t="s">
        <v>1867</v>
      </c>
      <c r="B171" t="s">
        <v>2083</v>
      </c>
      <c r="C171" t="s">
        <v>2084</v>
      </c>
      <c r="D171" t="s">
        <v>2085</v>
      </c>
      <c r="E171" t="s">
        <v>2081</v>
      </c>
      <c r="F171" t="s">
        <v>1459</v>
      </c>
      <c r="G171" t="s">
        <v>1523</v>
      </c>
      <c r="H171" t="s">
        <v>1535</v>
      </c>
      <c r="I171" t="s">
        <v>1899</v>
      </c>
      <c r="J171" t="s">
        <v>1116</v>
      </c>
      <c r="K171" t="s">
        <v>4</v>
      </c>
      <c r="L171" s="32"/>
      <c r="M17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@PART[restock-engine-125-valiant]:AFTER[ReStockPlus] // LV-T15 'Valiant' Liquid Fuel Engine
	{
}</v>
      </c>
      <c r="N171" s="36">
        <f>_xlfn.XLOOKUP(_xlfn.CONCAT(O171,P171),Templates!$G$1:$G$2037,Templates!$A$1:$A$2037,"Not Found",0,1)</f>
        <v>0</v>
      </c>
      <c r="O171" s="34"/>
      <c r="P171" s="34"/>
      <c r="Q171" s="35"/>
      <c r="R171" s="49"/>
      <c r="S171" s="33"/>
      <c r="T171" s="33"/>
      <c r="U171" s="33"/>
      <c r="V171" s="33"/>
      <c r="W171" s="33"/>
      <c r="X171" s="33"/>
      <c r="Y171" s="33"/>
      <c r="Z171" s="33"/>
      <c r="AA171" s="33"/>
      <c r="AB171" s="33"/>
      <c r="AC171" s="33"/>
      <c r="AD171" s="33"/>
      <c r="AE171" s="33"/>
      <c r="AF171" s="33"/>
      <c r="AG171" s="33"/>
      <c r="AH171" s="33"/>
      <c r="AI17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71" s="33"/>
      <c r="AK171" s="33"/>
      <c r="AL171" s="33"/>
      <c r="AM171" s="33"/>
      <c r="AN171" s="33"/>
      <c r="AO171" s="33"/>
      <c r="AP171" s="33"/>
      <c r="AQ171" s="33"/>
      <c r="AR171" s="33"/>
      <c r="AS171" s="33"/>
      <c r="AT171" s="33"/>
      <c r="AU171" s="33"/>
      <c r="AV17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7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71" s="56" t="str">
        <f>_xlfn.CONCAT(IF(Parts[[#This Row],[title]]&lt;&gt;"",_xlfn.CONCAT(CHAR(10),"@PART[",Parts[[#This Row],[name]],"]:NEEDS[!002_CommunityPartsTitles]:AFTER[",Parts[[#This Row],[mod]],"] // ",_xlfn.CONCAT(S171," (",D171,")"),CHAR(10),"{",CHAR(10),"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7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71" s="41" t="str">
        <f>_xlfn.CONCAT(IF(Parts[[#This Row],[title]]&lt;&gt;"",_xlfn.CONCAT("#LOC_KTT_",A171,"_",C171,"_Title = ",Parts[[#This Row],[title]],CHAR(10)),""),IF(Parts[[#This Row],[engineName]]&lt;&gt;"",_xlfn.CONCAT("#LOC_KTT_",Parts[[#This Row],[mod]],"_",Parts[[#This Row],[name]],"_EngineName = ",Parts[[#This Row],[engineName]]),""))</f>
        <v/>
      </c>
      <c r="BA171" s="39" t="e">
        <f ca="1">MIN(Parts[[#This Row],[techTier]]+1,MAX(INDIRECT(O171)))</f>
        <v>#REF!</v>
      </c>
      <c r="BB171" s="39" t="e">
        <f ca="1">MIN(Parts[[#This Row],[techTier]]+2,MAX(INDIRECT(O171)))</f>
        <v>#REF!</v>
      </c>
      <c r="BC171" s="55" t="str">
        <f>RIGHT(LEFT(Parts[[#This Row],[folder]],FIND(CHAR(1),SUBSTITUTE(Parts[[#This Row],[folder]],"/",CHAR(1),LEN(Parts[[#This Row],[folder]])-LEN(SUBSTITUTE(Parts[[#This Row],[folder]],"/",""))))-1),FIND(CHAR(1),SUBSTITUTE(Parts[[#This Row],[folder]],"/",CHAR(1),LEN(Parts[[#This Row],[folder]])-LEN(SUBSTITUTE(Parts[[#This Row],[folder]],"/",""))))-41)</f>
        <v>ReStockPlus/Parts/Engine/125</v>
      </c>
    </row>
    <row r="172" spans="1:55" ht="29.5" x14ac:dyDescent="0.35">
      <c r="A172" t="s">
        <v>1867</v>
      </c>
      <c r="B172" t="s">
        <v>2086</v>
      </c>
      <c r="C172" t="s">
        <v>2087</v>
      </c>
      <c r="D172" t="s">
        <v>2088</v>
      </c>
      <c r="E172" t="s">
        <v>2089</v>
      </c>
      <c r="F172" t="s">
        <v>1877</v>
      </c>
      <c r="G172" t="s">
        <v>536</v>
      </c>
      <c r="H172" t="s">
        <v>2090</v>
      </c>
      <c r="I172" t="s">
        <v>1563</v>
      </c>
      <c r="J172" t="s">
        <v>2091</v>
      </c>
      <c r="K172" t="s">
        <v>59</v>
      </c>
      <c r="L172" s="32"/>
      <c r="M17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@PART[restock-engine-caravel-1]:AFTER[ReStockPlus] // UR-2 'Caravel' Liquid Fuel Engine
	{
}</v>
      </c>
      <c r="N172" s="36">
        <f>_xlfn.XLOOKUP(_xlfn.CONCAT(O172,P172),Templates!$G$1:$G$2037,Templates!$A$1:$A$2037,"Not Found",0,1)</f>
        <v>0</v>
      </c>
      <c r="O172" s="34"/>
      <c r="P172" s="34"/>
      <c r="Q172" s="35"/>
      <c r="R172" s="49"/>
      <c r="S172" s="33"/>
      <c r="T172" s="33"/>
      <c r="U172" s="33"/>
      <c r="V172" s="33"/>
      <c r="W172" s="33"/>
      <c r="X172" s="33"/>
      <c r="Y172" s="33"/>
      <c r="Z172" s="33"/>
      <c r="AA172" s="33"/>
      <c r="AB172" s="33"/>
      <c r="AC172" s="33"/>
      <c r="AD172" s="33"/>
      <c r="AE172" s="33"/>
      <c r="AF172" s="33"/>
      <c r="AG172" s="33"/>
      <c r="AH172" s="33"/>
      <c r="AI17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72" s="33"/>
      <c r="AK172" s="33"/>
      <c r="AL172" s="33"/>
      <c r="AM172" s="33"/>
      <c r="AN172" s="33"/>
      <c r="AO172" s="33"/>
      <c r="AP172" s="33"/>
      <c r="AQ172" s="33"/>
      <c r="AR172" s="33"/>
      <c r="AS172" s="33"/>
      <c r="AT172" s="33"/>
      <c r="AU172" s="33"/>
      <c r="AV17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7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72" s="56" t="str">
        <f>_xlfn.CONCAT(IF(Parts[[#This Row],[title]]&lt;&gt;"",_xlfn.CONCAT(CHAR(10),"@PART[",Parts[[#This Row],[name]],"]:NEEDS[!002_CommunityPartsTitles]:AFTER[",Parts[[#This Row],[mod]],"] // ",_xlfn.CONCAT(S172," (",D172,")"),CHAR(10),"{",CHAR(10),"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7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72" s="41" t="str">
        <f>_xlfn.CONCAT(IF(Parts[[#This Row],[title]]&lt;&gt;"",_xlfn.CONCAT("#LOC_KTT_",A172,"_",C172,"_Title = ",Parts[[#This Row],[title]],CHAR(10)),""),IF(Parts[[#This Row],[engineName]]&lt;&gt;"",_xlfn.CONCAT("#LOC_KTT_",Parts[[#This Row],[mod]],"_",Parts[[#This Row],[name]],"_EngineName = ",Parts[[#This Row],[engineName]]),""))</f>
        <v/>
      </c>
      <c r="BA172" s="39" t="e">
        <f ca="1">MIN(Parts[[#This Row],[techTier]]+1,MAX(INDIRECT(O172)))</f>
        <v>#REF!</v>
      </c>
      <c r="BB172" s="39" t="e">
        <f ca="1">MIN(Parts[[#This Row],[techTier]]+2,MAX(INDIRECT(O172)))</f>
        <v>#REF!</v>
      </c>
      <c r="BC172" s="55" t="str">
        <f>RIGHT(LEFT(Parts[[#This Row],[folder]],FIND(CHAR(1),SUBSTITUTE(Parts[[#This Row],[folder]],"/",CHAR(1),LEN(Parts[[#This Row],[folder]])-LEN(SUBSTITUTE(Parts[[#This Row],[folder]],"/",""))))-1),FIND(CHAR(1),SUBSTITUTE(Parts[[#This Row],[folder]],"/",CHAR(1),LEN(Parts[[#This Row],[folder]])-LEN(SUBSTITUTE(Parts[[#This Row],[folder]],"/",""))))-41)</f>
        <v>ReStockPlus/Parts/Engine/1875</v>
      </c>
    </row>
    <row r="173" spans="1:55" ht="29.5" x14ac:dyDescent="0.35">
      <c r="A173" t="s">
        <v>1867</v>
      </c>
      <c r="B173" t="s">
        <v>2092</v>
      </c>
      <c r="C173" t="s">
        <v>2093</v>
      </c>
      <c r="D173" t="s">
        <v>2094</v>
      </c>
      <c r="E173" t="s">
        <v>2089</v>
      </c>
      <c r="F173" t="s">
        <v>1877</v>
      </c>
      <c r="G173" t="s">
        <v>536</v>
      </c>
      <c r="H173" t="s">
        <v>2095</v>
      </c>
      <c r="I173" t="s">
        <v>2096</v>
      </c>
      <c r="J173" t="s">
        <v>2097</v>
      </c>
      <c r="K173" t="s">
        <v>125</v>
      </c>
      <c r="L173" s="32"/>
      <c r="M17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@PART[restock-engine-galleon-1]:AFTER[ReStockPlus] // UR-1 'Galleon' Liquid Fuel Engine
	{
}</v>
      </c>
      <c r="N173" s="36">
        <f>_xlfn.XLOOKUP(_xlfn.CONCAT(O173,P173),Templates!$G$1:$G$2037,Templates!$A$1:$A$2037,"Not Found",0,1)</f>
        <v>0</v>
      </c>
      <c r="O173" s="34"/>
      <c r="P173" s="34"/>
      <c r="Q173" s="35"/>
      <c r="R173" s="49"/>
      <c r="S173" s="33"/>
      <c r="T173" s="33"/>
      <c r="U173" s="33"/>
      <c r="V173" s="33"/>
      <c r="W173" s="33"/>
      <c r="X173" s="33"/>
      <c r="Y173" s="33"/>
      <c r="Z173" s="33"/>
      <c r="AA173" s="33"/>
      <c r="AB173" s="33"/>
      <c r="AC173" s="33"/>
      <c r="AD173" s="33"/>
      <c r="AE173" s="33"/>
      <c r="AF173" s="33"/>
      <c r="AG173" s="33"/>
      <c r="AH173" s="33"/>
      <c r="AI17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73" s="33"/>
      <c r="AK173" s="33"/>
      <c r="AL173" s="33"/>
      <c r="AM173" s="33"/>
      <c r="AN173" s="33"/>
      <c r="AO173" s="33"/>
      <c r="AP173" s="33"/>
      <c r="AQ173" s="33"/>
      <c r="AR173" s="33"/>
      <c r="AS173" s="33"/>
      <c r="AT173" s="33"/>
      <c r="AU173" s="33"/>
      <c r="AV17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7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73" s="56" t="str">
        <f>_xlfn.CONCAT(IF(Parts[[#This Row],[title]]&lt;&gt;"",_xlfn.CONCAT(CHAR(10),"@PART[",Parts[[#This Row],[name]],"]:NEEDS[!002_CommunityPartsTitles]:AFTER[",Parts[[#This Row],[mod]],"] // ",_xlfn.CONCAT(S173," (",D173,")"),CHAR(10),"{",CHAR(10),"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7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73" s="41" t="str">
        <f>_xlfn.CONCAT(IF(Parts[[#This Row],[title]]&lt;&gt;"",_xlfn.CONCAT("#LOC_KTT_",A173,"_",C173,"_Title = ",Parts[[#This Row],[title]],CHAR(10)),""),IF(Parts[[#This Row],[engineName]]&lt;&gt;"",_xlfn.CONCAT("#LOC_KTT_",Parts[[#This Row],[mod]],"_",Parts[[#This Row],[name]],"_EngineName = ",Parts[[#This Row],[engineName]]),""))</f>
        <v/>
      </c>
      <c r="BA173" s="39" t="e">
        <f ca="1">MIN(Parts[[#This Row],[techTier]]+1,MAX(INDIRECT(O173)))</f>
        <v>#REF!</v>
      </c>
      <c r="BB173" s="39" t="e">
        <f ca="1">MIN(Parts[[#This Row],[techTier]]+2,MAX(INDIRECT(O173)))</f>
        <v>#REF!</v>
      </c>
      <c r="BC173" s="55" t="str">
        <f>RIGHT(LEFT(Parts[[#This Row],[folder]],FIND(CHAR(1),SUBSTITUTE(Parts[[#This Row],[folder]],"/",CHAR(1),LEN(Parts[[#This Row],[folder]])-LEN(SUBSTITUTE(Parts[[#This Row],[folder]],"/",""))))-1),FIND(CHAR(1),SUBSTITUTE(Parts[[#This Row],[folder]],"/",CHAR(1),LEN(Parts[[#This Row],[folder]])-LEN(SUBSTITUTE(Parts[[#This Row],[folder]],"/",""))))-41)</f>
        <v>ReStockPlus/Parts/Engine/1875</v>
      </c>
    </row>
    <row r="174" spans="1:55" ht="29.5" x14ac:dyDescent="0.35">
      <c r="A174" t="s">
        <v>1867</v>
      </c>
      <c r="B174" t="s">
        <v>2098</v>
      </c>
      <c r="C174" t="s">
        <v>2099</v>
      </c>
      <c r="D174" t="s">
        <v>2100</v>
      </c>
      <c r="E174" t="s">
        <v>2089</v>
      </c>
      <c r="F174" t="s">
        <v>1877</v>
      </c>
      <c r="G174" t="s">
        <v>536</v>
      </c>
      <c r="H174" t="s">
        <v>1698</v>
      </c>
      <c r="I174" t="s">
        <v>1888</v>
      </c>
      <c r="J174" t="s">
        <v>2101</v>
      </c>
      <c r="K174" t="s">
        <v>125</v>
      </c>
      <c r="L174" s="32"/>
      <c r="M17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@PART[restock-engine-schnauzer-1]:AFTER[ReStockPlus] // UR-137 'Schnauzer' Liquid Fuel Engine
	{
}</v>
      </c>
      <c r="N174" s="36">
        <f>_xlfn.XLOOKUP(_xlfn.CONCAT(O174,P174),Templates!$G$1:$G$2037,Templates!$A$1:$A$2037,"Not Found",0,1)</f>
        <v>0</v>
      </c>
      <c r="O174" s="34"/>
      <c r="P174" s="34"/>
      <c r="Q174" s="35"/>
      <c r="R174" s="49"/>
      <c r="S174" s="33"/>
      <c r="T174" s="33"/>
      <c r="U174" s="33"/>
      <c r="V174" s="33"/>
      <c r="W174" s="33"/>
      <c r="X174" s="33"/>
      <c r="Y174" s="33"/>
      <c r="Z174" s="33"/>
      <c r="AA174" s="33"/>
      <c r="AB174" s="33"/>
      <c r="AC174" s="33"/>
      <c r="AD174" s="33"/>
      <c r="AE174" s="33"/>
      <c r="AF174" s="33"/>
      <c r="AG174" s="33"/>
      <c r="AH174" s="33"/>
      <c r="AI17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74" s="33"/>
      <c r="AK174" s="33"/>
      <c r="AL174" s="33"/>
      <c r="AM174" s="33"/>
      <c r="AN174" s="33"/>
      <c r="AO174" s="33"/>
      <c r="AP174" s="33"/>
      <c r="AQ174" s="33"/>
      <c r="AR174" s="33"/>
      <c r="AS174" s="33"/>
      <c r="AT174" s="33"/>
      <c r="AU174" s="33"/>
      <c r="AV17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7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74" s="56" t="str">
        <f>_xlfn.CONCAT(IF(Parts[[#This Row],[title]]&lt;&gt;"",_xlfn.CONCAT(CHAR(10),"@PART[",Parts[[#This Row],[name]],"]:NEEDS[!002_CommunityPartsTitles]:AFTER[",Parts[[#This Row],[mod]],"] // ",_xlfn.CONCAT(S174," (",D174,")"),CHAR(10),"{",CHAR(10),"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7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74" s="41" t="str">
        <f>_xlfn.CONCAT(IF(Parts[[#This Row],[title]]&lt;&gt;"",_xlfn.CONCAT("#LOC_KTT_",A174,"_",C174,"_Title = ",Parts[[#This Row],[title]],CHAR(10)),""),IF(Parts[[#This Row],[engineName]]&lt;&gt;"",_xlfn.CONCAT("#LOC_KTT_",Parts[[#This Row],[mod]],"_",Parts[[#This Row],[name]],"_EngineName = ",Parts[[#This Row],[engineName]]),""))</f>
        <v/>
      </c>
      <c r="BA174" s="39" t="e">
        <f ca="1">MIN(Parts[[#This Row],[techTier]]+1,MAX(INDIRECT(O174)))</f>
        <v>#REF!</v>
      </c>
      <c r="BB174" s="39" t="e">
        <f ca="1">MIN(Parts[[#This Row],[techTier]]+2,MAX(INDIRECT(O174)))</f>
        <v>#REF!</v>
      </c>
      <c r="BC174" s="55" t="str">
        <f>RIGHT(LEFT(Parts[[#This Row],[folder]],FIND(CHAR(1),SUBSTITUTE(Parts[[#This Row],[folder]],"/",CHAR(1),LEN(Parts[[#This Row],[folder]])-LEN(SUBSTITUTE(Parts[[#This Row],[folder]],"/",""))))-1),FIND(CHAR(1),SUBSTITUTE(Parts[[#This Row],[folder]],"/",CHAR(1),LEN(Parts[[#This Row],[folder]])-LEN(SUBSTITUTE(Parts[[#This Row],[folder]],"/",""))))-41)</f>
        <v>ReStockPlus/Parts/Engine/1875</v>
      </c>
    </row>
    <row r="175" spans="1:55" ht="29.5" x14ac:dyDescent="0.35">
      <c r="A175" t="s">
        <v>1867</v>
      </c>
      <c r="B175" t="s">
        <v>2102</v>
      </c>
      <c r="C175" t="s">
        <v>2103</v>
      </c>
      <c r="D175" t="s">
        <v>2104</v>
      </c>
      <c r="E175" t="s">
        <v>2105</v>
      </c>
      <c r="F175" t="s">
        <v>1877</v>
      </c>
      <c r="G175" t="s">
        <v>536</v>
      </c>
      <c r="H175" t="s">
        <v>1746</v>
      </c>
      <c r="I175" t="s">
        <v>1841</v>
      </c>
      <c r="J175" t="s">
        <v>2091</v>
      </c>
      <c r="K175" t="s">
        <v>59</v>
      </c>
      <c r="L175" s="32"/>
      <c r="M17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@PART[restock-engine-ursa-1]:AFTER[ReStockPlus] // RK-107 'Ursa' Liquid Fuel Engine
	{
}</v>
      </c>
      <c r="N175" s="36">
        <f>_xlfn.XLOOKUP(_xlfn.CONCAT(O175,P175),Templates!$G$1:$G$2037,Templates!$A$1:$A$2037,"Not Found",0,1)</f>
        <v>0</v>
      </c>
      <c r="O175" s="34"/>
      <c r="P175" s="34"/>
      <c r="Q175" s="35"/>
      <c r="R175" s="49"/>
      <c r="S175" s="33"/>
      <c r="T175" s="33"/>
      <c r="U175" s="33"/>
      <c r="V175" s="33"/>
      <c r="W175" s="33"/>
      <c r="X175" s="33"/>
      <c r="Y175" s="33"/>
      <c r="Z175" s="33"/>
      <c r="AA175" s="33"/>
      <c r="AB175" s="33"/>
      <c r="AC175" s="33"/>
      <c r="AD175" s="33"/>
      <c r="AE175" s="33"/>
      <c r="AF175" s="33"/>
      <c r="AG175" s="33"/>
      <c r="AH175" s="33"/>
      <c r="AI17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75" s="33"/>
      <c r="AK175" s="33"/>
      <c r="AL175" s="33"/>
      <c r="AM175" s="33"/>
      <c r="AN175" s="33"/>
      <c r="AO175" s="33"/>
      <c r="AP175" s="33"/>
      <c r="AQ175" s="33"/>
      <c r="AR175" s="33"/>
      <c r="AS175" s="33"/>
      <c r="AT175" s="33"/>
      <c r="AU175" s="33"/>
      <c r="AV17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7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75" s="56" t="str">
        <f>_xlfn.CONCAT(IF(Parts[[#This Row],[title]]&lt;&gt;"",_xlfn.CONCAT(CHAR(10),"@PART[",Parts[[#This Row],[name]],"]:NEEDS[!002_CommunityPartsTitles]:AFTER[",Parts[[#This Row],[mod]],"] // ",_xlfn.CONCAT(S175," (",D175,")"),CHAR(10),"{",CHAR(10),"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7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75" s="41" t="str">
        <f>_xlfn.CONCAT(IF(Parts[[#This Row],[title]]&lt;&gt;"",_xlfn.CONCAT("#LOC_KTT_",A175,"_",C175,"_Title = ",Parts[[#This Row],[title]],CHAR(10)),""),IF(Parts[[#This Row],[engineName]]&lt;&gt;"",_xlfn.CONCAT("#LOC_KTT_",Parts[[#This Row],[mod]],"_",Parts[[#This Row],[name]],"_EngineName = ",Parts[[#This Row],[engineName]]),""))</f>
        <v/>
      </c>
      <c r="BA175" s="39" t="e">
        <f ca="1">MIN(Parts[[#This Row],[techTier]]+1,MAX(INDIRECT(O175)))</f>
        <v>#REF!</v>
      </c>
      <c r="BB175" s="39" t="e">
        <f ca="1">MIN(Parts[[#This Row],[techTier]]+2,MAX(INDIRECT(O175)))</f>
        <v>#REF!</v>
      </c>
      <c r="BC175" s="55" t="str">
        <f>RIGHT(LEFT(Parts[[#This Row],[folder]],FIND(CHAR(1),SUBSTITUTE(Parts[[#This Row],[folder]],"/",CHAR(1),LEN(Parts[[#This Row],[folder]])-LEN(SUBSTITUTE(Parts[[#This Row],[folder]],"/",""))))-1),FIND(CHAR(1),SUBSTITUTE(Parts[[#This Row],[folder]],"/",CHAR(1),LEN(Parts[[#This Row],[folder]])-LEN(SUBSTITUTE(Parts[[#This Row],[folder]],"/",""))))-41)</f>
        <v>ReStockPlus/Parts/Engine/1875</v>
      </c>
    </row>
    <row r="176" spans="1:55" ht="29.5" x14ac:dyDescent="0.35">
      <c r="A176" t="s">
        <v>1867</v>
      </c>
      <c r="B176" t="s">
        <v>2106</v>
      </c>
      <c r="C176" t="s">
        <v>2107</v>
      </c>
      <c r="D176" t="s">
        <v>2108</v>
      </c>
      <c r="E176" t="s">
        <v>2029</v>
      </c>
      <c r="F176" t="s">
        <v>1877</v>
      </c>
      <c r="G176" t="s">
        <v>536</v>
      </c>
      <c r="H176" t="s">
        <v>2109</v>
      </c>
      <c r="I176" t="s">
        <v>556</v>
      </c>
      <c r="J176" t="s">
        <v>2014</v>
      </c>
      <c r="K176" t="s">
        <v>59</v>
      </c>
      <c r="L176" s="32"/>
      <c r="M17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@PART[restock-srb-anvil-1]:AFTER[ReStockPlus] // STS-1 'Anvil' Solid Rocket Booster
	{
}</v>
      </c>
      <c r="N176" s="36">
        <f>_xlfn.XLOOKUP(_xlfn.CONCAT(O176,P176),Templates!$G$1:$G$2037,Templates!$A$1:$A$2037,"Not Found",0,1)</f>
        <v>0</v>
      </c>
      <c r="O176" s="34"/>
      <c r="P176" s="34"/>
      <c r="Q176" s="35"/>
      <c r="R176" s="49"/>
      <c r="S176" s="33"/>
      <c r="T176" s="33"/>
      <c r="U176" s="33"/>
      <c r="V176" s="33"/>
      <c r="W176" s="33"/>
      <c r="X176" s="33"/>
      <c r="Y176" s="33"/>
      <c r="Z176" s="33"/>
      <c r="AA176" s="33"/>
      <c r="AB176" s="33"/>
      <c r="AC176" s="33"/>
      <c r="AD176" s="33"/>
      <c r="AE176" s="33"/>
      <c r="AF176" s="33"/>
      <c r="AG176" s="33"/>
      <c r="AH176" s="33"/>
      <c r="AI17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76" s="33"/>
      <c r="AK176" s="33"/>
      <c r="AL176" s="33"/>
      <c r="AM176" s="33"/>
      <c r="AN176" s="33"/>
      <c r="AO176" s="33"/>
      <c r="AP176" s="33"/>
      <c r="AQ176" s="33"/>
      <c r="AR176" s="33"/>
      <c r="AS176" s="33"/>
      <c r="AT176" s="33"/>
      <c r="AU176" s="33"/>
      <c r="AV17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7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76" s="56" t="str">
        <f>_xlfn.CONCAT(IF(Parts[[#This Row],[title]]&lt;&gt;"",_xlfn.CONCAT(CHAR(10),"@PART[",Parts[[#This Row],[name]],"]:NEEDS[!002_CommunityPartsTitles]:AFTER[",Parts[[#This Row],[mod]],"] // ",_xlfn.CONCAT(S176," (",D176,")"),CHAR(10),"{",CHAR(10),"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7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76" s="41" t="str">
        <f>_xlfn.CONCAT(IF(Parts[[#This Row],[title]]&lt;&gt;"",_xlfn.CONCAT("#LOC_KTT_",A176,"_",C176,"_Title = ",Parts[[#This Row],[title]],CHAR(10)),""),IF(Parts[[#This Row],[engineName]]&lt;&gt;"",_xlfn.CONCAT("#LOC_KTT_",Parts[[#This Row],[mod]],"_",Parts[[#This Row],[name]],"_EngineName = ",Parts[[#This Row],[engineName]]),""))</f>
        <v/>
      </c>
      <c r="BA176" s="39" t="e">
        <f ca="1">MIN(Parts[[#This Row],[techTier]]+1,MAX(INDIRECT(O176)))</f>
        <v>#REF!</v>
      </c>
      <c r="BB176" s="39" t="e">
        <f ca="1">MIN(Parts[[#This Row],[techTier]]+2,MAX(INDIRECT(O176)))</f>
        <v>#REF!</v>
      </c>
      <c r="BC176" s="55" t="str">
        <f>RIGHT(LEFT(Parts[[#This Row],[folder]],FIND(CHAR(1),SUBSTITUTE(Parts[[#This Row],[folder]],"/",CHAR(1),LEN(Parts[[#This Row],[folder]])-LEN(SUBSTITUTE(Parts[[#This Row],[folder]],"/",""))))-1),FIND(CHAR(1),SUBSTITUTE(Parts[[#This Row],[folder]],"/",CHAR(1),LEN(Parts[[#This Row],[folder]])-LEN(SUBSTITUTE(Parts[[#This Row],[folder]],"/",""))))-41)</f>
        <v>ReStockPlus/Parts/Engine/1875</v>
      </c>
    </row>
    <row r="177" spans="1:55" ht="29.5" x14ac:dyDescent="0.35">
      <c r="A177" t="s">
        <v>1867</v>
      </c>
      <c r="B177" t="s">
        <v>2110</v>
      </c>
      <c r="C177" t="s">
        <v>2111</v>
      </c>
      <c r="D177" t="s">
        <v>2112</v>
      </c>
      <c r="E177" t="s">
        <v>2029</v>
      </c>
      <c r="F177" t="s">
        <v>1877</v>
      </c>
      <c r="G177" t="s">
        <v>536</v>
      </c>
      <c r="H177" t="s">
        <v>1779</v>
      </c>
      <c r="I177" t="s">
        <v>552</v>
      </c>
      <c r="J177" t="s">
        <v>2014</v>
      </c>
      <c r="K177" t="s">
        <v>59</v>
      </c>
      <c r="L177" s="32"/>
      <c r="M17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@PART[restock-srb-castor-1]:AFTER[ReStockPlus] // TCK-2 'Castor' Solid Rocket Booster
	{
}</v>
      </c>
      <c r="N177" s="36">
        <f>_xlfn.XLOOKUP(_xlfn.CONCAT(O177,P177),Templates!$G$1:$G$2037,Templates!$A$1:$A$2037,"Not Found",0,1)</f>
        <v>0</v>
      </c>
      <c r="O177" s="34"/>
      <c r="P177" s="34"/>
      <c r="Q177" s="35"/>
      <c r="R177" s="49"/>
      <c r="S177" s="33"/>
      <c r="T177" s="33"/>
      <c r="U177" s="33"/>
      <c r="V177" s="33"/>
      <c r="W177" s="33"/>
      <c r="X177" s="33"/>
      <c r="Y177" s="33"/>
      <c r="Z177" s="33"/>
      <c r="AA177" s="33"/>
      <c r="AB177" s="33"/>
      <c r="AC177" s="33"/>
      <c r="AD177" s="33"/>
      <c r="AE177" s="33"/>
      <c r="AF177" s="33"/>
      <c r="AG177" s="33"/>
      <c r="AH177" s="33"/>
      <c r="AI17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77" s="33"/>
      <c r="AK177" s="33"/>
      <c r="AL177" s="33"/>
      <c r="AM177" s="33"/>
      <c r="AN177" s="33"/>
      <c r="AO177" s="33"/>
      <c r="AP177" s="33"/>
      <c r="AQ177" s="33"/>
      <c r="AR177" s="33"/>
      <c r="AS177" s="33"/>
      <c r="AT177" s="33"/>
      <c r="AU177" s="33"/>
      <c r="AV17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7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77" s="56" t="str">
        <f>_xlfn.CONCAT(IF(Parts[[#This Row],[title]]&lt;&gt;"",_xlfn.CONCAT(CHAR(10),"@PART[",Parts[[#This Row],[name]],"]:NEEDS[!002_CommunityPartsTitles]:AFTER[",Parts[[#This Row],[mod]],"] // ",_xlfn.CONCAT(S177," (",D177,")"),CHAR(10),"{",CHAR(10),"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7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77" s="41" t="str">
        <f>_xlfn.CONCAT(IF(Parts[[#This Row],[title]]&lt;&gt;"",_xlfn.CONCAT("#LOC_KTT_",A177,"_",C177,"_Title = ",Parts[[#This Row],[title]],CHAR(10)),""),IF(Parts[[#This Row],[engineName]]&lt;&gt;"",_xlfn.CONCAT("#LOC_KTT_",Parts[[#This Row],[mod]],"_",Parts[[#This Row],[name]],"_EngineName = ",Parts[[#This Row],[engineName]]),""))</f>
        <v/>
      </c>
      <c r="BA177" s="39" t="e">
        <f ca="1">MIN(Parts[[#This Row],[techTier]]+1,MAX(INDIRECT(O177)))</f>
        <v>#REF!</v>
      </c>
      <c r="BB177" s="39" t="e">
        <f ca="1">MIN(Parts[[#This Row],[techTier]]+2,MAX(INDIRECT(O177)))</f>
        <v>#REF!</v>
      </c>
      <c r="BC177" s="55" t="str">
        <f>RIGHT(LEFT(Parts[[#This Row],[folder]],FIND(CHAR(1),SUBSTITUTE(Parts[[#This Row],[folder]],"/",CHAR(1),LEN(Parts[[#This Row],[folder]])-LEN(SUBSTITUTE(Parts[[#This Row],[folder]],"/",""))))-1),FIND(CHAR(1),SUBSTITUTE(Parts[[#This Row],[folder]],"/",CHAR(1),LEN(Parts[[#This Row],[folder]])-LEN(SUBSTITUTE(Parts[[#This Row],[folder]],"/",""))))-41)</f>
        <v>ReStockPlus/Parts/Engine/1875</v>
      </c>
    </row>
    <row r="178" spans="1:55" ht="29.5" x14ac:dyDescent="0.35">
      <c r="A178" t="s">
        <v>1867</v>
      </c>
      <c r="B178" t="s">
        <v>2113</v>
      </c>
      <c r="C178" t="s">
        <v>2114</v>
      </c>
      <c r="D178" t="s">
        <v>2115</v>
      </c>
      <c r="E178" t="s">
        <v>1871</v>
      </c>
      <c r="F178" t="s">
        <v>1459</v>
      </c>
      <c r="G178" t="s">
        <v>2116</v>
      </c>
      <c r="H178" t="s">
        <v>2117</v>
      </c>
      <c r="I178" t="s">
        <v>543</v>
      </c>
      <c r="J178" t="s">
        <v>2118</v>
      </c>
      <c r="K178" t="s">
        <v>125</v>
      </c>
      <c r="L178" s="32"/>
      <c r="M17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@PART[restock-engine-boar]:AFTER[ReStockPlus] // KR-1 'Boar' Liquid Fuel Engine
	{
}</v>
      </c>
      <c r="N178" s="36">
        <f>_xlfn.XLOOKUP(_xlfn.CONCAT(O178,P178),Templates!$G$1:$G$2037,Templates!$A$1:$A$2037,"Not Found",0,1)</f>
        <v>0</v>
      </c>
      <c r="O178" s="34"/>
      <c r="P178" s="34"/>
      <c r="Q178" s="35"/>
      <c r="R178" s="49"/>
      <c r="S178" s="33"/>
      <c r="T178" s="33"/>
      <c r="U178" s="33"/>
      <c r="V178" s="33"/>
      <c r="W178" s="33"/>
      <c r="X178" s="33"/>
      <c r="Y178" s="33"/>
      <c r="Z178" s="33"/>
      <c r="AA178" s="33"/>
      <c r="AB178" s="33"/>
      <c r="AC178" s="33"/>
      <c r="AD178" s="33"/>
      <c r="AE178" s="33"/>
      <c r="AF178" s="33"/>
      <c r="AG178" s="33"/>
      <c r="AH178" s="33"/>
      <c r="AI17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78" s="33"/>
      <c r="AK178" s="33"/>
      <c r="AL178" s="33"/>
      <c r="AM178" s="33"/>
      <c r="AN178" s="33"/>
      <c r="AO178" s="33"/>
      <c r="AP178" s="33"/>
      <c r="AQ178" s="33"/>
      <c r="AR178" s="33"/>
      <c r="AS178" s="33"/>
      <c r="AT178" s="33"/>
      <c r="AU178" s="33"/>
      <c r="AV17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7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78" s="56" t="str">
        <f>_xlfn.CONCAT(IF(Parts[[#This Row],[title]]&lt;&gt;"",_xlfn.CONCAT(CHAR(10),"@PART[",Parts[[#This Row],[name]],"]:NEEDS[!002_CommunityPartsTitles]:AFTER[",Parts[[#This Row],[mod]],"] // ",_xlfn.CONCAT(S178," (",D178,")"),CHAR(10),"{",CHAR(10),"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7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78" s="41" t="str">
        <f>_xlfn.CONCAT(IF(Parts[[#This Row],[title]]&lt;&gt;"",_xlfn.CONCAT("#LOC_KTT_",A178,"_",C178,"_Title = ",Parts[[#This Row],[title]],CHAR(10)),""),IF(Parts[[#This Row],[engineName]]&lt;&gt;"",_xlfn.CONCAT("#LOC_KTT_",Parts[[#This Row],[mod]],"_",Parts[[#This Row],[name]],"_EngineName = ",Parts[[#This Row],[engineName]]),""))</f>
        <v/>
      </c>
      <c r="BA178" s="39" t="e">
        <f ca="1">MIN(Parts[[#This Row],[techTier]]+1,MAX(INDIRECT(O178)))</f>
        <v>#REF!</v>
      </c>
      <c r="BB178" s="39" t="e">
        <f ca="1">MIN(Parts[[#This Row],[techTier]]+2,MAX(INDIRECT(O178)))</f>
        <v>#REF!</v>
      </c>
      <c r="BC178" s="55" t="str">
        <f>RIGHT(LEFT(Parts[[#This Row],[folder]],FIND(CHAR(1),SUBSTITUTE(Parts[[#This Row],[folder]],"/",CHAR(1),LEN(Parts[[#This Row],[folder]])-LEN(SUBSTITUTE(Parts[[#This Row],[folder]],"/",""))))-1),FIND(CHAR(1),SUBSTITUTE(Parts[[#This Row],[folder]],"/",CHAR(1),LEN(Parts[[#This Row],[folder]])-LEN(SUBSTITUTE(Parts[[#This Row],[folder]],"/",""))))-41)</f>
        <v>ReStockPlus/Parts/Engine/25</v>
      </c>
    </row>
    <row r="179" spans="1:55" ht="29.5" x14ac:dyDescent="0.35">
      <c r="A179" t="s">
        <v>1867</v>
      </c>
      <c r="B179" t="s">
        <v>2119</v>
      </c>
      <c r="C179" t="s">
        <v>2120</v>
      </c>
      <c r="D179" t="s">
        <v>2121</v>
      </c>
      <c r="E179" t="s">
        <v>2068</v>
      </c>
      <c r="F179" t="s">
        <v>1459</v>
      </c>
      <c r="G179" t="s">
        <v>2122</v>
      </c>
      <c r="H179" t="s">
        <v>2123</v>
      </c>
      <c r="I179" t="s">
        <v>560</v>
      </c>
      <c r="J179" t="s">
        <v>2124</v>
      </c>
      <c r="K179" t="s">
        <v>80</v>
      </c>
      <c r="L179" s="32"/>
      <c r="M17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@PART[restock-engine-cherenkov]:AFTER[ReStockPlus] // LV-N410 'Cherenkov' Atomic Rocket Motor
	{
}</v>
      </c>
      <c r="N179" s="36">
        <f>_xlfn.XLOOKUP(_xlfn.CONCAT(O179,P179),Templates!$G$1:$G$2037,Templates!$A$1:$A$2037,"Not Found",0,1)</f>
        <v>0</v>
      </c>
      <c r="O179" s="34"/>
      <c r="P179" s="34"/>
      <c r="Q179" s="35"/>
      <c r="R179" s="49"/>
      <c r="S179" s="33"/>
      <c r="T179" s="33"/>
      <c r="U179" s="33"/>
      <c r="V179" s="33"/>
      <c r="W179" s="33"/>
      <c r="X179" s="33"/>
      <c r="Y179" s="33"/>
      <c r="Z179" s="33"/>
      <c r="AA179" s="33"/>
      <c r="AB179" s="33"/>
      <c r="AC179" s="33"/>
      <c r="AD179" s="33"/>
      <c r="AE179" s="33"/>
      <c r="AF179" s="33"/>
      <c r="AG179" s="33"/>
      <c r="AH179" s="33"/>
      <c r="AI17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79" s="33"/>
      <c r="AK179" s="33"/>
      <c r="AL179" s="33"/>
      <c r="AM179" s="33"/>
      <c r="AN179" s="33"/>
      <c r="AO179" s="33"/>
      <c r="AP179" s="33"/>
      <c r="AQ179" s="33"/>
      <c r="AR179" s="33"/>
      <c r="AS179" s="33"/>
      <c r="AT179" s="33"/>
      <c r="AU179" s="33"/>
      <c r="AV17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7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79" s="56" t="str">
        <f>_xlfn.CONCAT(IF(Parts[[#This Row],[title]]&lt;&gt;"",_xlfn.CONCAT(CHAR(10),"@PART[",Parts[[#This Row],[name]],"]:NEEDS[!002_CommunityPartsTitles]:AFTER[",Parts[[#This Row],[mod]],"] // ",_xlfn.CONCAT(S179," (",D179,")"),CHAR(10),"{",CHAR(10),"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7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79" s="41" t="str">
        <f>_xlfn.CONCAT(IF(Parts[[#This Row],[title]]&lt;&gt;"",_xlfn.CONCAT("#LOC_KTT_",A179,"_",C179,"_Title = ",Parts[[#This Row],[title]],CHAR(10)),""),IF(Parts[[#This Row],[engineName]]&lt;&gt;"",_xlfn.CONCAT("#LOC_KTT_",Parts[[#This Row],[mod]],"_",Parts[[#This Row],[name]],"_EngineName = ",Parts[[#This Row],[engineName]]),""))</f>
        <v/>
      </c>
      <c r="BA179" s="39" t="e">
        <f ca="1">MIN(Parts[[#This Row],[techTier]]+1,MAX(INDIRECT(O179)))</f>
        <v>#REF!</v>
      </c>
      <c r="BB179" s="39" t="e">
        <f ca="1">MIN(Parts[[#This Row],[techTier]]+2,MAX(INDIRECT(O179)))</f>
        <v>#REF!</v>
      </c>
      <c r="BC179" s="55" t="str">
        <f>RIGHT(LEFT(Parts[[#This Row],[folder]],FIND(CHAR(1),SUBSTITUTE(Parts[[#This Row],[folder]],"/",CHAR(1),LEN(Parts[[#This Row],[folder]])-LEN(SUBSTITUTE(Parts[[#This Row],[folder]],"/",""))))-1),FIND(CHAR(1),SUBSTITUTE(Parts[[#This Row],[folder]],"/",CHAR(1),LEN(Parts[[#This Row],[folder]])-LEN(SUBSTITUTE(Parts[[#This Row],[folder]],"/",""))))-41)</f>
        <v>ReStockPlus/Parts/Engine/25</v>
      </c>
    </row>
    <row r="180" spans="1:55" ht="29.5" x14ac:dyDescent="0.35">
      <c r="A180" t="s">
        <v>1867</v>
      </c>
      <c r="B180" t="s">
        <v>2125</v>
      </c>
      <c r="C180" t="s">
        <v>2126</v>
      </c>
      <c r="D180" t="s">
        <v>2127</v>
      </c>
      <c r="E180" t="s">
        <v>1871</v>
      </c>
      <c r="F180" t="s">
        <v>1459</v>
      </c>
      <c r="G180" t="s">
        <v>2128</v>
      </c>
      <c r="H180" t="s">
        <v>2129</v>
      </c>
      <c r="I180" t="s">
        <v>2130</v>
      </c>
      <c r="J180" t="s">
        <v>2131</v>
      </c>
      <c r="K180" t="s">
        <v>125</v>
      </c>
      <c r="L180" s="32"/>
      <c r="M18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@PART[restock-engine-375-corgi]:AFTER[ReStockPlus] // KR-10A 'Corgi' Liquid Fuel Engine Cluster
	{
}</v>
      </c>
      <c r="N180" s="36">
        <f>_xlfn.XLOOKUP(_xlfn.CONCAT(O180,P180),Templates!$G$1:$G$2037,Templates!$A$1:$A$2037,"Not Found",0,1)</f>
        <v>0</v>
      </c>
      <c r="O180" s="34"/>
      <c r="P180" s="34"/>
      <c r="Q180" s="35"/>
      <c r="R180" s="49"/>
      <c r="S180" s="33"/>
      <c r="T180" s="33"/>
      <c r="U180" s="33"/>
      <c r="V180" s="33"/>
      <c r="W180" s="33"/>
      <c r="X180" s="33"/>
      <c r="Y180" s="33"/>
      <c r="Z180" s="33"/>
      <c r="AA180" s="33"/>
      <c r="AB180" s="33"/>
      <c r="AC180" s="33"/>
      <c r="AD180" s="33"/>
      <c r="AE180" s="33"/>
      <c r="AF180" s="33"/>
      <c r="AG180" s="33"/>
      <c r="AH180" s="33"/>
      <c r="AI18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80" s="33"/>
      <c r="AK180" s="33"/>
      <c r="AL180" s="33"/>
      <c r="AM180" s="33"/>
      <c r="AN180" s="33"/>
      <c r="AO180" s="33"/>
      <c r="AP180" s="33"/>
      <c r="AQ180" s="33"/>
      <c r="AR180" s="33"/>
      <c r="AS180" s="33"/>
      <c r="AT180" s="33"/>
      <c r="AU180" s="33"/>
      <c r="AV18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8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80" s="56" t="str">
        <f>_xlfn.CONCAT(IF(Parts[[#This Row],[title]]&lt;&gt;"",_xlfn.CONCAT(CHAR(10),"@PART[",Parts[[#This Row],[name]],"]:NEEDS[!002_CommunityPartsTitles]:AFTER[",Parts[[#This Row],[mod]],"] // ",_xlfn.CONCAT(S180," (",D180,")"),CHAR(10),"{",CHAR(10),"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8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80" s="41" t="str">
        <f>_xlfn.CONCAT(IF(Parts[[#This Row],[title]]&lt;&gt;"",_xlfn.CONCAT("#LOC_KTT_",A180,"_",C180,"_Title = ",Parts[[#This Row],[title]],CHAR(10)),""),IF(Parts[[#This Row],[engineName]]&lt;&gt;"",_xlfn.CONCAT("#LOC_KTT_",Parts[[#This Row],[mod]],"_",Parts[[#This Row],[name]],"_EngineName = ",Parts[[#This Row],[engineName]]),""))</f>
        <v/>
      </c>
      <c r="BA180" s="39" t="e">
        <f ca="1">MIN(Parts[[#This Row],[techTier]]+1,MAX(INDIRECT(O180)))</f>
        <v>#REF!</v>
      </c>
      <c r="BB180" s="39" t="e">
        <f ca="1">MIN(Parts[[#This Row],[techTier]]+2,MAX(INDIRECT(O180)))</f>
        <v>#REF!</v>
      </c>
      <c r="BC180" s="55" t="str">
        <f>RIGHT(LEFT(Parts[[#This Row],[folder]],FIND(CHAR(1),SUBSTITUTE(Parts[[#This Row],[folder]],"/",CHAR(1),LEN(Parts[[#This Row],[folder]])-LEN(SUBSTITUTE(Parts[[#This Row],[folder]],"/",""))))-1),FIND(CHAR(1),SUBSTITUTE(Parts[[#This Row],[folder]],"/",CHAR(1),LEN(Parts[[#This Row],[folder]])-LEN(SUBSTITUTE(Parts[[#This Row],[folder]],"/",""))))-41)</f>
        <v>ReStockPlus/Parts/Engine/375</v>
      </c>
    </row>
    <row r="181" spans="1:55" ht="29.5" x14ac:dyDescent="0.35">
      <c r="A181" t="s">
        <v>1867</v>
      </c>
      <c r="B181" t="s">
        <v>2132</v>
      </c>
      <c r="C181" t="s">
        <v>2133</v>
      </c>
      <c r="D181" t="s">
        <v>2134</v>
      </c>
      <c r="E181" t="s">
        <v>2105</v>
      </c>
      <c r="F181" t="s">
        <v>1877</v>
      </c>
      <c r="G181" t="s">
        <v>536</v>
      </c>
      <c r="H181" t="s">
        <v>2135</v>
      </c>
      <c r="I181" t="s">
        <v>1939</v>
      </c>
      <c r="J181" t="s">
        <v>1606</v>
      </c>
      <c r="K181" t="s">
        <v>56</v>
      </c>
      <c r="L181" s="32"/>
      <c r="M18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@PART[restock-engine-panda-1]:AFTER[ReStockPlus] // RK-1 'Trash Panda' Vernier Engine
	{
}</v>
      </c>
      <c r="N181" s="36">
        <f>_xlfn.XLOOKUP(_xlfn.CONCAT(O181,P181),Templates!$G$1:$G$2037,Templates!$A$1:$A$2037,"Not Found",0,1)</f>
        <v>0</v>
      </c>
      <c r="O181" s="34"/>
      <c r="P181" s="34"/>
      <c r="Q181" s="35"/>
      <c r="R181" s="49"/>
      <c r="S181" s="33"/>
      <c r="T181" s="33"/>
      <c r="U181" s="33"/>
      <c r="V181" s="33"/>
      <c r="W181" s="33"/>
      <c r="X181" s="33"/>
      <c r="Y181" s="33"/>
      <c r="Z181" s="33"/>
      <c r="AA181" s="33"/>
      <c r="AB181" s="33"/>
      <c r="AC181" s="33"/>
      <c r="AD181" s="33"/>
      <c r="AE181" s="33"/>
      <c r="AF181" s="33"/>
      <c r="AG181" s="33"/>
      <c r="AH181" s="33"/>
      <c r="AI18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81" s="33"/>
      <c r="AK181" s="33"/>
      <c r="AL181" s="33"/>
      <c r="AM181" s="33"/>
      <c r="AN181" s="33"/>
      <c r="AO181" s="33"/>
      <c r="AP181" s="33"/>
      <c r="AQ181" s="33"/>
      <c r="AR181" s="33"/>
      <c r="AS181" s="33"/>
      <c r="AT181" s="33"/>
      <c r="AU181" s="33"/>
      <c r="AV18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8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81" s="56" t="str">
        <f>_xlfn.CONCAT(IF(Parts[[#This Row],[title]]&lt;&gt;"",_xlfn.CONCAT(CHAR(10),"@PART[",Parts[[#This Row],[name]],"]:NEEDS[!002_CommunityPartsTitles]:AFTER[",Parts[[#This Row],[mod]],"] // ",_xlfn.CONCAT(S181," (",D181,")"),CHAR(10),"{",CHAR(10),"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8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81" s="41" t="str">
        <f>_xlfn.CONCAT(IF(Parts[[#This Row],[title]]&lt;&gt;"",_xlfn.CONCAT("#LOC_KTT_",A181,"_",C181,"_Title = ",Parts[[#This Row],[title]],CHAR(10)),""),IF(Parts[[#This Row],[engineName]]&lt;&gt;"",_xlfn.CONCAT("#LOC_KTT_",Parts[[#This Row],[mod]],"_",Parts[[#This Row],[name]],"_EngineName = ",Parts[[#This Row],[engineName]]),""))</f>
        <v/>
      </c>
      <c r="BA181" s="39" t="e">
        <f ca="1">MIN(Parts[[#This Row],[techTier]]+1,MAX(INDIRECT(O181)))</f>
        <v>#REF!</v>
      </c>
      <c r="BB181" s="39" t="e">
        <f ca="1">MIN(Parts[[#This Row],[techTier]]+2,MAX(INDIRECT(O181)))</f>
        <v>#REF!</v>
      </c>
      <c r="BC181" s="55" t="str">
        <f>RIGHT(LEFT(Parts[[#This Row],[folder]],FIND(CHAR(1),SUBSTITUTE(Parts[[#This Row],[folder]],"/",CHAR(1),LEN(Parts[[#This Row],[folder]])-LEN(SUBSTITUTE(Parts[[#This Row],[folder]],"/",""))))-1),FIND(CHAR(1),SUBSTITUTE(Parts[[#This Row],[folder]],"/",CHAR(1),LEN(Parts[[#This Row],[folder]])-LEN(SUBSTITUTE(Parts[[#This Row],[folder]],"/",""))))-41)</f>
        <v>ReStockPlus/Parts/Engine/radial</v>
      </c>
    </row>
    <row r="182" spans="1:55" ht="29.5" x14ac:dyDescent="0.35">
      <c r="A182" t="s">
        <v>1867</v>
      </c>
      <c r="B182" t="s">
        <v>2136</v>
      </c>
      <c r="C182" t="s">
        <v>2137</v>
      </c>
      <c r="D182" t="s">
        <v>2138</v>
      </c>
      <c r="E182" t="s">
        <v>1898</v>
      </c>
      <c r="F182" t="s">
        <v>1575</v>
      </c>
      <c r="G182" t="s">
        <v>2139</v>
      </c>
      <c r="H182" t="s">
        <v>2140</v>
      </c>
      <c r="I182" t="s">
        <v>2141</v>
      </c>
      <c r="J182" t="s">
        <v>2000</v>
      </c>
      <c r="K182" t="s">
        <v>33</v>
      </c>
      <c r="L182" s="32"/>
      <c r="M18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@PART[restock-fueltank-sphere-0625-1]:AFTER[ReStockPlus] // Oscar-O Hemispherical Liquid Fuel Tank
	{
}</v>
      </c>
      <c r="N182" s="36">
        <f>_xlfn.XLOOKUP(_xlfn.CONCAT(O182,P182),Templates!$G$1:$G$2037,Templates!$A$1:$A$2037,"Not Found",0,1)</f>
        <v>0</v>
      </c>
      <c r="O182" s="34"/>
      <c r="P182" s="34"/>
      <c r="Q182" s="35"/>
      <c r="R182" s="49"/>
      <c r="S182" s="33"/>
      <c r="T182" s="33"/>
      <c r="U182" s="33"/>
      <c r="V182" s="33"/>
      <c r="W182" s="33"/>
      <c r="X182" s="33"/>
      <c r="Y182" s="33"/>
      <c r="Z182" s="33"/>
      <c r="AA182" s="33"/>
      <c r="AB182" s="33"/>
      <c r="AC182" s="33"/>
      <c r="AD182" s="33"/>
      <c r="AE182" s="33"/>
      <c r="AF182" s="33"/>
      <c r="AG182" s="33"/>
      <c r="AH182" s="33"/>
      <c r="AI18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82" s="33"/>
      <c r="AK182" s="33"/>
      <c r="AL182" s="33"/>
      <c r="AM182" s="33"/>
      <c r="AN182" s="33"/>
      <c r="AO182" s="33"/>
      <c r="AP182" s="33"/>
      <c r="AQ182" s="33"/>
      <c r="AR182" s="33"/>
      <c r="AS182" s="33"/>
      <c r="AT182" s="33"/>
      <c r="AU182" s="33"/>
      <c r="AV18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8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82" s="56" t="str">
        <f>_xlfn.CONCAT(IF(Parts[[#This Row],[title]]&lt;&gt;"",_xlfn.CONCAT(CHAR(10),"@PART[",Parts[[#This Row],[name]],"]:NEEDS[!002_CommunityPartsTitles]:AFTER[",Parts[[#This Row],[mod]],"] // ",_xlfn.CONCAT(S182," (",D182,")"),CHAR(10),"{",CHAR(10),"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8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82" s="41" t="str">
        <f>_xlfn.CONCAT(IF(Parts[[#This Row],[title]]&lt;&gt;"",_xlfn.CONCAT("#LOC_KTT_",A182,"_",C182,"_Title = ",Parts[[#This Row],[title]],CHAR(10)),""),IF(Parts[[#This Row],[engineName]]&lt;&gt;"",_xlfn.CONCAT("#LOC_KTT_",Parts[[#This Row],[mod]],"_",Parts[[#This Row],[name]],"_EngineName = ",Parts[[#This Row],[engineName]]),""))</f>
        <v/>
      </c>
      <c r="BA182" s="39" t="e">
        <f ca="1">MIN(Parts[[#This Row],[techTier]]+1,MAX(INDIRECT(O182)))</f>
        <v>#REF!</v>
      </c>
      <c r="BB182" s="39" t="e">
        <f ca="1">MIN(Parts[[#This Row],[techTier]]+2,MAX(INDIRECT(O182)))</f>
        <v>#REF!</v>
      </c>
      <c r="BC182" s="55" t="str">
        <f>RIGHT(LEFT(Parts[[#This Row],[folder]],FIND(CHAR(1),SUBSTITUTE(Parts[[#This Row],[folder]],"/",CHAR(1),LEN(Parts[[#This Row],[folder]])-LEN(SUBSTITUTE(Parts[[#This Row],[folder]],"/",""))))-1),FIND(CHAR(1),SUBSTITUTE(Parts[[#This Row],[folder]],"/",CHAR(1),LEN(Parts[[#This Row],[folder]])-LEN(SUBSTITUTE(Parts[[#This Row],[folder]],"/",""))))-41)</f>
        <v>ReStockPlus/Parts/FuelTank/0625</v>
      </c>
    </row>
    <row r="183" spans="1:55" ht="29.5" x14ac:dyDescent="0.35">
      <c r="A183" t="s">
        <v>1867</v>
      </c>
      <c r="B183" t="s">
        <v>2142</v>
      </c>
      <c r="C183" t="s">
        <v>2143</v>
      </c>
      <c r="D183" t="s">
        <v>2144</v>
      </c>
      <c r="E183" t="s">
        <v>1898</v>
      </c>
      <c r="F183" t="s">
        <v>1575</v>
      </c>
      <c r="G183" t="s">
        <v>2145</v>
      </c>
      <c r="H183" t="s">
        <v>2146</v>
      </c>
      <c r="I183" t="s">
        <v>2010</v>
      </c>
      <c r="J183" t="s">
        <v>2000</v>
      </c>
      <c r="K183" t="s">
        <v>56</v>
      </c>
      <c r="L183" s="32"/>
      <c r="M18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@PART[restock-fuel-tank-0625-1]:AFTER[ReStockPlus] // Oscar-E Liquid Fuel Tank
	{
}</v>
      </c>
      <c r="N183" s="36">
        <f>_xlfn.XLOOKUP(_xlfn.CONCAT(O183,P183),Templates!$G$1:$G$2037,Templates!$A$1:$A$2037,"Not Found",0,1)</f>
        <v>0</v>
      </c>
      <c r="O183" s="34"/>
      <c r="P183" s="34"/>
      <c r="Q183" s="35"/>
      <c r="R183" s="49"/>
      <c r="S183" s="33"/>
      <c r="T183" s="33"/>
      <c r="U183" s="33"/>
      <c r="V183" s="33"/>
      <c r="W183" s="33"/>
      <c r="X183" s="33"/>
      <c r="Y183" s="33"/>
      <c r="Z183" s="33"/>
      <c r="AA183" s="33"/>
      <c r="AB183" s="33"/>
      <c r="AC183" s="33"/>
      <c r="AD183" s="33"/>
      <c r="AE183" s="33"/>
      <c r="AF183" s="33"/>
      <c r="AG183" s="33"/>
      <c r="AH183" s="33"/>
      <c r="AI18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83" s="33"/>
      <c r="AK183" s="33"/>
      <c r="AL183" s="33"/>
      <c r="AM183" s="33"/>
      <c r="AN183" s="33"/>
      <c r="AO183" s="33"/>
      <c r="AP183" s="33"/>
      <c r="AQ183" s="33"/>
      <c r="AR183" s="33"/>
      <c r="AS183" s="33"/>
      <c r="AT183" s="33"/>
      <c r="AU183" s="33"/>
      <c r="AV18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8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83" s="56" t="str">
        <f>_xlfn.CONCAT(IF(Parts[[#This Row],[title]]&lt;&gt;"",_xlfn.CONCAT(CHAR(10),"@PART[",Parts[[#This Row],[name]],"]:NEEDS[!002_CommunityPartsTitles]:AFTER[",Parts[[#This Row],[mod]],"] // ",_xlfn.CONCAT(S183," (",D183,")"),CHAR(10),"{",CHAR(10),"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8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83" s="41" t="str">
        <f>_xlfn.CONCAT(IF(Parts[[#This Row],[title]]&lt;&gt;"",_xlfn.CONCAT("#LOC_KTT_",A183,"_",C183,"_Title = ",Parts[[#This Row],[title]],CHAR(10)),""),IF(Parts[[#This Row],[engineName]]&lt;&gt;"",_xlfn.CONCAT("#LOC_KTT_",Parts[[#This Row],[mod]],"_",Parts[[#This Row],[name]],"_EngineName = ",Parts[[#This Row],[engineName]]),""))</f>
        <v/>
      </c>
      <c r="BA183" s="39" t="e">
        <f ca="1">MIN(Parts[[#This Row],[techTier]]+1,MAX(INDIRECT(O183)))</f>
        <v>#REF!</v>
      </c>
      <c r="BB183" s="39" t="e">
        <f ca="1">MIN(Parts[[#This Row],[techTier]]+2,MAX(INDIRECT(O183)))</f>
        <v>#REF!</v>
      </c>
      <c r="BC183" s="55" t="str">
        <f>RIGHT(LEFT(Parts[[#This Row],[folder]],FIND(CHAR(1),SUBSTITUTE(Parts[[#This Row],[folder]],"/",CHAR(1),LEN(Parts[[#This Row],[folder]])-LEN(SUBSTITUTE(Parts[[#This Row],[folder]],"/",""))))-1),FIND(CHAR(1),SUBSTITUTE(Parts[[#This Row],[folder]],"/",CHAR(1),LEN(Parts[[#This Row],[folder]])-LEN(SUBSTITUTE(Parts[[#This Row],[folder]],"/",""))))-41)</f>
        <v>ReStockPlus/Parts/FuelTank/0625</v>
      </c>
    </row>
    <row r="184" spans="1:55" ht="29.5" x14ac:dyDescent="0.35">
      <c r="A184" t="s">
        <v>1867</v>
      </c>
      <c r="B184" t="s">
        <v>2147</v>
      </c>
      <c r="C184" t="s">
        <v>2148</v>
      </c>
      <c r="D184" t="s">
        <v>2149</v>
      </c>
      <c r="E184" t="s">
        <v>1898</v>
      </c>
      <c r="F184" t="s">
        <v>1575</v>
      </c>
      <c r="G184" t="s">
        <v>2150</v>
      </c>
      <c r="H184" t="s">
        <v>2151</v>
      </c>
      <c r="I184" t="s">
        <v>1658</v>
      </c>
      <c r="J184" t="s">
        <v>2000</v>
      </c>
      <c r="K184" t="s">
        <v>56</v>
      </c>
      <c r="L184" s="32"/>
      <c r="M18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@PART[restock-fuel-tank-0625-2]:AFTER[ReStockPlus] // Oscar-D Liquid Fuel Tank
	{
}</v>
      </c>
      <c r="N184" s="36">
        <f>_xlfn.XLOOKUP(_xlfn.CONCAT(O184,P184),Templates!$G$1:$G$2037,Templates!$A$1:$A$2037,"Not Found",0,1)</f>
        <v>0</v>
      </c>
      <c r="O184" s="34"/>
      <c r="P184" s="34"/>
      <c r="Q184" s="35"/>
      <c r="R184" s="49"/>
      <c r="S184" s="33"/>
      <c r="T184" s="33"/>
      <c r="U184" s="33"/>
      <c r="V184" s="33"/>
      <c r="W184" s="33"/>
      <c r="X184" s="33"/>
      <c r="Y184" s="33"/>
      <c r="Z184" s="33"/>
      <c r="AA184" s="33"/>
      <c r="AB184" s="33"/>
      <c r="AC184" s="33"/>
      <c r="AD184" s="33"/>
      <c r="AE184" s="33"/>
      <c r="AF184" s="33"/>
      <c r="AG184" s="33"/>
      <c r="AH184" s="33"/>
      <c r="AI18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84" s="33"/>
      <c r="AK184" s="33"/>
      <c r="AL184" s="33"/>
      <c r="AM184" s="33"/>
      <c r="AN184" s="33"/>
      <c r="AO184" s="33"/>
      <c r="AP184" s="33"/>
      <c r="AQ184" s="33"/>
      <c r="AR184" s="33"/>
      <c r="AS184" s="33"/>
      <c r="AT184" s="33"/>
      <c r="AU184" s="33"/>
      <c r="AV18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8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84" s="56" t="str">
        <f>_xlfn.CONCAT(IF(Parts[[#This Row],[title]]&lt;&gt;"",_xlfn.CONCAT(CHAR(10),"@PART[",Parts[[#This Row],[name]],"]:NEEDS[!002_CommunityPartsTitles]:AFTER[",Parts[[#This Row],[mod]],"] // ",_xlfn.CONCAT(S184," (",D184,")"),CHAR(10),"{",CHAR(10),"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8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84" s="41" t="str">
        <f>_xlfn.CONCAT(IF(Parts[[#This Row],[title]]&lt;&gt;"",_xlfn.CONCAT("#LOC_KTT_",A184,"_",C184,"_Title = ",Parts[[#This Row],[title]],CHAR(10)),""),IF(Parts[[#This Row],[engineName]]&lt;&gt;"",_xlfn.CONCAT("#LOC_KTT_",Parts[[#This Row],[mod]],"_",Parts[[#This Row],[name]],"_EngineName = ",Parts[[#This Row],[engineName]]),""))</f>
        <v/>
      </c>
      <c r="BA184" s="39" t="e">
        <f ca="1">MIN(Parts[[#This Row],[techTier]]+1,MAX(INDIRECT(O184)))</f>
        <v>#REF!</v>
      </c>
      <c r="BB184" s="39" t="e">
        <f ca="1">MIN(Parts[[#This Row],[techTier]]+2,MAX(INDIRECT(O184)))</f>
        <v>#REF!</v>
      </c>
      <c r="BC184" s="55" t="str">
        <f>RIGHT(LEFT(Parts[[#This Row],[folder]],FIND(CHAR(1),SUBSTITUTE(Parts[[#This Row],[folder]],"/",CHAR(1),LEN(Parts[[#This Row],[folder]])-LEN(SUBSTITUTE(Parts[[#This Row],[folder]],"/",""))))-1),FIND(CHAR(1),SUBSTITUTE(Parts[[#This Row],[folder]],"/",CHAR(1),LEN(Parts[[#This Row],[folder]])-LEN(SUBSTITUTE(Parts[[#This Row],[folder]],"/",""))))-41)</f>
        <v>ReStockPlus/Parts/FuelTank/0625</v>
      </c>
    </row>
    <row r="185" spans="1:55" ht="29.5" x14ac:dyDescent="0.35">
      <c r="A185" t="s">
        <v>1867</v>
      </c>
      <c r="B185" t="s">
        <v>2152</v>
      </c>
      <c r="C185" t="s">
        <v>2153</v>
      </c>
      <c r="D185" t="s">
        <v>2154</v>
      </c>
      <c r="E185" t="s">
        <v>1898</v>
      </c>
      <c r="F185" t="s">
        <v>1575</v>
      </c>
      <c r="G185" t="s">
        <v>2155</v>
      </c>
      <c r="H185" t="s">
        <v>2156</v>
      </c>
      <c r="I185" t="s">
        <v>2157</v>
      </c>
      <c r="J185" t="s">
        <v>2000</v>
      </c>
      <c r="K185" t="s">
        <v>33</v>
      </c>
      <c r="L185" s="32"/>
      <c r="M18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@PART[restock-fuel-tank-0625-3]:AFTER[ReStockPlus] // Oscar-C Liquid Fuel Tank
	{
}</v>
      </c>
      <c r="N185" s="36">
        <f>_xlfn.XLOOKUP(_xlfn.CONCAT(O185,P185),Templates!$G$1:$G$2037,Templates!$A$1:$A$2037,"Not Found",0,1)</f>
        <v>0</v>
      </c>
      <c r="O185" s="34"/>
      <c r="P185" s="34"/>
      <c r="Q185" s="35"/>
      <c r="R185" s="49"/>
      <c r="S185" s="33"/>
      <c r="T185" s="33"/>
      <c r="U185" s="33"/>
      <c r="V185" s="33"/>
      <c r="W185" s="33"/>
      <c r="X185" s="33"/>
      <c r="Y185" s="33"/>
      <c r="Z185" s="33"/>
      <c r="AA185" s="33"/>
      <c r="AB185" s="33"/>
      <c r="AC185" s="33"/>
      <c r="AD185" s="33"/>
      <c r="AE185" s="33"/>
      <c r="AF185" s="33"/>
      <c r="AG185" s="33"/>
      <c r="AH185" s="33"/>
      <c r="AI18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85" s="33"/>
      <c r="AK185" s="33"/>
      <c r="AL185" s="33"/>
      <c r="AM185" s="33"/>
      <c r="AN185" s="33"/>
      <c r="AO185" s="33"/>
      <c r="AP185" s="33"/>
      <c r="AQ185" s="33"/>
      <c r="AR185" s="33"/>
      <c r="AS185" s="33"/>
      <c r="AT185" s="33"/>
      <c r="AU185" s="33"/>
      <c r="AV18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8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85" s="56" t="str">
        <f>_xlfn.CONCAT(IF(Parts[[#This Row],[title]]&lt;&gt;"",_xlfn.CONCAT(CHAR(10),"@PART[",Parts[[#This Row],[name]],"]:NEEDS[!002_CommunityPartsTitles]:AFTER[",Parts[[#This Row],[mod]],"] // ",_xlfn.CONCAT(S185," (",D185,")"),CHAR(10),"{",CHAR(10),"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8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85" s="41" t="str">
        <f>_xlfn.CONCAT(IF(Parts[[#This Row],[title]]&lt;&gt;"",_xlfn.CONCAT("#LOC_KTT_",A185,"_",C185,"_Title = ",Parts[[#This Row],[title]],CHAR(10)),""),IF(Parts[[#This Row],[engineName]]&lt;&gt;"",_xlfn.CONCAT("#LOC_KTT_",Parts[[#This Row],[mod]],"_",Parts[[#This Row],[name]],"_EngineName = ",Parts[[#This Row],[engineName]]),""))</f>
        <v/>
      </c>
      <c r="BA185" s="39" t="e">
        <f ca="1">MIN(Parts[[#This Row],[techTier]]+1,MAX(INDIRECT(O185)))</f>
        <v>#REF!</v>
      </c>
      <c r="BB185" s="39" t="e">
        <f ca="1">MIN(Parts[[#This Row],[techTier]]+2,MAX(INDIRECT(O185)))</f>
        <v>#REF!</v>
      </c>
      <c r="BC185" s="55" t="str">
        <f>RIGHT(LEFT(Parts[[#This Row],[folder]],FIND(CHAR(1),SUBSTITUTE(Parts[[#This Row],[folder]],"/",CHAR(1),LEN(Parts[[#This Row],[folder]])-LEN(SUBSTITUTE(Parts[[#This Row],[folder]],"/",""))))-1),FIND(CHAR(1),SUBSTITUTE(Parts[[#This Row],[folder]],"/",CHAR(1),LEN(Parts[[#This Row],[folder]])-LEN(SUBSTITUTE(Parts[[#This Row],[folder]],"/",""))))-41)</f>
        <v>ReStockPlus/Parts/FuelTank/0625</v>
      </c>
    </row>
    <row r="186" spans="1:55" ht="29.5" x14ac:dyDescent="0.35">
      <c r="A186" t="s">
        <v>1867</v>
      </c>
      <c r="B186" t="s">
        <v>2158</v>
      </c>
      <c r="C186" t="s">
        <v>2159</v>
      </c>
      <c r="D186" t="s">
        <v>2160</v>
      </c>
      <c r="E186" t="s">
        <v>1898</v>
      </c>
      <c r="F186" t="s">
        <v>1575</v>
      </c>
      <c r="G186" t="s">
        <v>2155</v>
      </c>
      <c r="H186" t="s">
        <v>554</v>
      </c>
      <c r="I186" t="s">
        <v>2161</v>
      </c>
      <c r="J186" t="s">
        <v>2000</v>
      </c>
      <c r="K186" t="s">
        <v>33</v>
      </c>
      <c r="L186" s="32"/>
      <c r="M18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@PART[restock-fuel-tank-0625-5]:AFTER[ReStockPlus] // Oscar-A Liquid Fuel Tank
	{
}</v>
      </c>
      <c r="N186" s="36">
        <f>_xlfn.XLOOKUP(_xlfn.CONCAT(O186,P186),Templates!$G$1:$G$2037,Templates!$A$1:$A$2037,"Not Found",0,1)</f>
        <v>0</v>
      </c>
      <c r="O186" s="34"/>
      <c r="P186" s="34"/>
      <c r="Q186" s="35"/>
      <c r="R186" s="49"/>
      <c r="S186" s="33"/>
      <c r="T186" s="33"/>
      <c r="U186" s="33"/>
      <c r="V186" s="33"/>
      <c r="W186" s="33"/>
      <c r="X186" s="33"/>
      <c r="Y186" s="33"/>
      <c r="Z186" s="33"/>
      <c r="AA186" s="33"/>
      <c r="AB186" s="33"/>
      <c r="AC186" s="33"/>
      <c r="AD186" s="33"/>
      <c r="AE186" s="33"/>
      <c r="AF186" s="33"/>
      <c r="AG186" s="33"/>
      <c r="AH186" s="33"/>
      <c r="AI18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86" s="33"/>
      <c r="AK186" s="33"/>
      <c r="AL186" s="33"/>
      <c r="AM186" s="33"/>
      <c r="AN186" s="33"/>
      <c r="AO186" s="33"/>
      <c r="AP186" s="33"/>
      <c r="AQ186" s="33"/>
      <c r="AR186" s="33"/>
      <c r="AS186" s="33"/>
      <c r="AT186" s="33"/>
      <c r="AU186" s="33"/>
      <c r="AV18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8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86" s="56" t="str">
        <f>_xlfn.CONCAT(IF(Parts[[#This Row],[title]]&lt;&gt;"",_xlfn.CONCAT(CHAR(10),"@PART[",Parts[[#This Row],[name]],"]:NEEDS[!002_CommunityPartsTitles]:AFTER[",Parts[[#This Row],[mod]],"] // ",_xlfn.CONCAT(S186," (",D186,")"),CHAR(10),"{",CHAR(10),"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8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86" s="41" t="str">
        <f>_xlfn.CONCAT(IF(Parts[[#This Row],[title]]&lt;&gt;"",_xlfn.CONCAT("#LOC_KTT_",A186,"_",C186,"_Title = ",Parts[[#This Row],[title]],CHAR(10)),""),IF(Parts[[#This Row],[engineName]]&lt;&gt;"",_xlfn.CONCAT("#LOC_KTT_",Parts[[#This Row],[mod]],"_",Parts[[#This Row],[name]],"_EngineName = ",Parts[[#This Row],[engineName]]),""))</f>
        <v/>
      </c>
      <c r="BA186" s="39" t="e">
        <f ca="1">MIN(Parts[[#This Row],[techTier]]+1,MAX(INDIRECT(O186)))</f>
        <v>#REF!</v>
      </c>
      <c r="BB186" s="39" t="e">
        <f ca="1">MIN(Parts[[#This Row],[techTier]]+2,MAX(INDIRECT(O186)))</f>
        <v>#REF!</v>
      </c>
      <c r="BC186" s="55" t="str">
        <f>RIGHT(LEFT(Parts[[#This Row],[folder]],FIND(CHAR(1),SUBSTITUTE(Parts[[#This Row],[folder]],"/",CHAR(1),LEN(Parts[[#This Row],[folder]])-LEN(SUBSTITUTE(Parts[[#This Row],[folder]],"/",""))))-1),FIND(CHAR(1),SUBSTITUTE(Parts[[#This Row],[folder]],"/",CHAR(1),LEN(Parts[[#This Row],[folder]])-LEN(SUBSTITUTE(Parts[[#This Row],[folder]],"/",""))))-41)</f>
        <v>ReStockPlus/Parts/FuelTank/0625</v>
      </c>
    </row>
    <row r="187" spans="1:55" ht="29.5" x14ac:dyDescent="0.35">
      <c r="A187" t="s">
        <v>1867</v>
      </c>
      <c r="B187" t="s">
        <v>2162</v>
      </c>
      <c r="C187" t="s">
        <v>2163</v>
      </c>
      <c r="D187" t="s">
        <v>2164</v>
      </c>
      <c r="E187" t="s">
        <v>1898</v>
      </c>
      <c r="F187" t="s">
        <v>1575</v>
      </c>
      <c r="G187" t="s">
        <v>2165</v>
      </c>
      <c r="H187" t="s">
        <v>554</v>
      </c>
      <c r="I187" t="s">
        <v>2161</v>
      </c>
      <c r="J187" t="s">
        <v>2000</v>
      </c>
      <c r="K187" t="s">
        <v>56</v>
      </c>
      <c r="L187" s="32"/>
      <c r="M18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@PART[restock-fuel-tank-probe-1]:AFTER[ReStockPlus] // PRBE-9 Liquid Fuel Tank
	{
}</v>
      </c>
      <c r="N187" s="36">
        <f>_xlfn.XLOOKUP(_xlfn.CONCAT(O187,P187),Templates!$G$1:$G$2037,Templates!$A$1:$A$2037,"Not Found",0,1)</f>
        <v>0</v>
      </c>
      <c r="O187" s="34"/>
      <c r="P187" s="34"/>
      <c r="Q187" s="35"/>
      <c r="R187" s="49"/>
      <c r="S187" s="33"/>
      <c r="T187" s="33"/>
      <c r="U187" s="33"/>
      <c r="V187" s="33"/>
      <c r="W187" s="33"/>
      <c r="X187" s="33"/>
      <c r="Y187" s="33"/>
      <c r="Z187" s="33"/>
      <c r="AA187" s="33"/>
      <c r="AB187" s="33"/>
      <c r="AC187" s="33"/>
      <c r="AD187" s="33"/>
      <c r="AE187" s="33"/>
      <c r="AF187" s="33"/>
      <c r="AG187" s="33"/>
      <c r="AH187" s="33"/>
      <c r="AI18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87" s="33"/>
      <c r="AK187" s="33"/>
      <c r="AL187" s="33"/>
      <c r="AM187" s="33"/>
      <c r="AN187" s="33"/>
      <c r="AO187" s="33"/>
      <c r="AP187" s="33"/>
      <c r="AQ187" s="33"/>
      <c r="AR187" s="33"/>
      <c r="AS187" s="33"/>
      <c r="AT187" s="33"/>
      <c r="AU187" s="33"/>
      <c r="AV18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8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87" s="56" t="str">
        <f>_xlfn.CONCAT(IF(Parts[[#This Row],[title]]&lt;&gt;"",_xlfn.CONCAT(CHAR(10),"@PART[",Parts[[#This Row],[name]],"]:NEEDS[!002_CommunityPartsTitles]:AFTER[",Parts[[#This Row],[mod]],"] // ",_xlfn.CONCAT(S187," (",D187,")"),CHAR(10),"{",CHAR(10),"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8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87" s="41" t="str">
        <f>_xlfn.CONCAT(IF(Parts[[#This Row],[title]]&lt;&gt;"",_xlfn.CONCAT("#LOC_KTT_",A187,"_",C187,"_Title = ",Parts[[#This Row],[title]],CHAR(10)),""),IF(Parts[[#This Row],[engineName]]&lt;&gt;"",_xlfn.CONCAT("#LOC_KTT_",Parts[[#This Row],[mod]],"_",Parts[[#This Row],[name]],"_EngineName = ",Parts[[#This Row],[engineName]]),""))</f>
        <v/>
      </c>
      <c r="BA187" s="39" t="e">
        <f ca="1">MIN(Parts[[#This Row],[techTier]]+1,MAX(INDIRECT(O187)))</f>
        <v>#REF!</v>
      </c>
      <c r="BB187" s="39" t="e">
        <f ca="1">MIN(Parts[[#This Row],[techTier]]+2,MAX(INDIRECT(O187)))</f>
        <v>#REF!</v>
      </c>
      <c r="BC187" s="55" t="str">
        <f>RIGHT(LEFT(Parts[[#This Row],[folder]],FIND(CHAR(1),SUBSTITUTE(Parts[[#This Row],[folder]],"/",CHAR(1),LEN(Parts[[#This Row],[folder]])-LEN(SUBSTITUTE(Parts[[#This Row],[folder]],"/",""))))-1),FIND(CHAR(1),SUBSTITUTE(Parts[[#This Row],[folder]],"/",CHAR(1),LEN(Parts[[#This Row],[folder]])-LEN(SUBSTITUTE(Parts[[#This Row],[folder]],"/",""))))-41)</f>
        <v>ReStockPlus/Parts/FuelTank/0625</v>
      </c>
    </row>
    <row r="188" spans="1:55" ht="29.5" x14ac:dyDescent="0.35">
      <c r="A188" t="s">
        <v>1867</v>
      </c>
      <c r="B188" t="s">
        <v>2166</v>
      </c>
      <c r="C188" t="s">
        <v>2167</v>
      </c>
      <c r="D188" t="s">
        <v>2168</v>
      </c>
      <c r="E188" t="s">
        <v>1898</v>
      </c>
      <c r="F188" t="s">
        <v>1575</v>
      </c>
      <c r="G188" t="s">
        <v>1648</v>
      </c>
      <c r="H188" t="s">
        <v>546</v>
      </c>
      <c r="I188" t="s">
        <v>2169</v>
      </c>
      <c r="J188" t="s">
        <v>2000</v>
      </c>
      <c r="K188" t="s">
        <v>56</v>
      </c>
      <c r="L188" s="32"/>
      <c r="M18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@PART[restock-fuel-tank-probe-2]:AFTER[ReStockPlus] // PRBE-4 Liquid Fuel Tank
	{
}</v>
      </c>
      <c r="N188" s="36">
        <f>_xlfn.XLOOKUP(_xlfn.CONCAT(O188,P188),Templates!$G$1:$G$2037,Templates!$A$1:$A$2037,"Not Found",0,1)</f>
        <v>0</v>
      </c>
      <c r="O188" s="34"/>
      <c r="P188" s="34"/>
      <c r="Q188" s="35"/>
      <c r="R188" s="49"/>
      <c r="S188" s="33"/>
      <c r="T188" s="33"/>
      <c r="U188" s="33"/>
      <c r="V188" s="33"/>
      <c r="W188" s="33"/>
      <c r="X188" s="33"/>
      <c r="Y188" s="33"/>
      <c r="Z188" s="33"/>
      <c r="AA188" s="33"/>
      <c r="AB188" s="33"/>
      <c r="AC188" s="33"/>
      <c r="AD188" s="33"/>
      <c r="AE188" s="33"/>
      <c r="AF188" s="33"/>
      <c r="AG188" s="33"/>
      <c r="AH188" s="33"/>
      <c r="AI18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88" s="33"/>
      <c r="AK188" s="33"/>
      <c r="AL188" s="33"/>
      <c r="AM188" s="33"/>
      <c r="AN188" s="33"/>
      <c r="AO188" s="33"/>
      <c r="AP188" s="33"/>
      <c r="AQ188" s="33"/>
      <c r="AR188" s="33"/>
      <c r="AS188" s="33"/>
      <c r="AT188" s="33"/>
      <c r="AU188" s="33"/>
      <c r="AV18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8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88" s="56" t="str">
        <f>_xlfn.CONCAT(IF(Parts[[#This Row],[title]]&lt;&gt;"",_xlfn.CONCAT(CHAR(10),"@PART[",Parts[[#This Row],[name]],"]:NEEDS[!002_CommunityPartsTitles]:AFTER[",Parts[[#This Row],[mod]],"] // ",_xlfn.CONCAT(S188," (",D188,")"),CHAR(10),"{",CHAR(10),"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8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88" s="41" t="str">
        <f>_xlfn.CONCAT(IF(Parts[[#This Row],[title]]&lt;&gt;"",_xlfn.CONCAT("#LOC_KTT_",A188,"_",C188,"_Title = ",Parts[[#This Row],[title]],CHAR(10)),""),IF(Parts[[#This Row],[engineName]]&lt;&gt;"",_xlfn.CONCAT("#LOC_KTT_",Parts[[#This Row],[mod]],"_",Parts[[#This Row],[name]],"_EngineName = ",Parts[[#This Row],[engineName]]),""))</f>
        <v/>
      </c>
      <c r="BA188" s="39" t="e">
        <f ca="1">MIN(Parts[[#This Row],[techTier]]+1,MAX(INDIRECT(O188)))</f>
        <v>#REF!</v>
      </c>
      <c r="BB188" s="39" t="e">
        <f ca="1">MIN(Parts[[#This Row],[techTier]]+2,MAX(INDIRECT(O188)))</f>
        <v>#REF!</v>
      </c>
      <c r="BC188" s="55" t="str">
        <f>RIGHT(LEFT(Parts[[#This Row],[folder]],FIND(CHAR(1),SUBSTITUTE(Parts[[#This Row],[folder]],"/",CHAR(1),LEN(Parts[[#This Row],[folder]])-LEN(SUBSTITUTE(Parts[[#This Row],[folder]],"/",""))))-1),FIND(CHAR(1),SUBSTITUTE(Parts[[#This Row],[folder]],"/",CHAR(1),LEN(Parts[[#This Row],[folder]])-LEN(SUBSTITUTE(Parts[[#This Row],[folder]],"/",""))))-41)</f>
        <v>ReStockPlus/Parts/FuelTank/0625</v>
      </c>
    </row>
    <row r="189" spans="1:55" ht="29.5" x14ac:dyDescent="0.35">
      <c r="A189" t="s">
        <v>1867</v>
      </c>
      <c r="B189" t="s">
        <v>2170</v>
      </c>
      <c r="C189" t="s">
        <v>2171</v>
      </c>
      <c r="D189" t="s">
        <v>2172</v>
      </c>
      <c r="E189" t="s">
        <v>2081</v>
      </c>
      <c r="F189" t="s">
        <v>1575</v>
      </c>
      <c r="G189" t="s">
        <v>1529</v>
      </c>
      <c r="H189" t="s">
        <v>1581</v>
      </c>
      <c r="I189" t="s">
        <v>1536</v>
      </c>
      <c r="J189" t="s">
        <v>2173</v>
      </c>
      <c r="K189" t="s">
        <v>11</v>
      </c>
      <c r="L189" s="32"/>
      <c r="M18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@PART[restock-fueltank-sphere-125-1]:AFTER[ReStockPlus] // FL-T50-R Hemispherical Liquid Fuel Tank
	{
}</v>
      </c>
      <c r="N189" s="36">
        <f>_xlfn.XLOOKUP(_xlfn.CONCAT(O189,P189),Templates!$G$1:$G$2037,Templates!$A$1:$A$2037,"Not Found",0,1)</f>
        <v>0</v>
      </c>
      <c r="O189" s="34"/>
      <c r="P189" s="34"/>
      <c r="Q189" s="35"/>
      <c r="R189" s="49"/>
      <c r="S189" s="33"/>
      <c r="T189" s="33"/>
      <c r="U189" s="33"/>
      <c r="V189" s="33"/>
      <c r="W189" s="33"/>
      <c r="X189" s="33"/>
      <c r="Y189" s="33"/>
      <c r="Z189" s="33"/>
      <c r="AA189" s="33"/>
      <c r="AB189" s="33"/>
      <c r="AC189" s="33"/>
      <c r="AD189" s="33"/>
      <c r="AE189" s="33"/>
      <c r="AF189" s="33"/>
      <c r="AG189" s="33"/>
      <c r="AH189" s="33"/>
      <c r="AI18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89" s="33"/>
      <c r="AK189" s="33"/>
      <c r="AL189" s="33"/>
      <c r="AM189" s="33"/>
      <c r="AN189" s="33"/>
      <c r="AO189" s="33"/>
      <c r="AP189" s="33"/>
      <c r="AQ189" s="33"/>
      <c r="AR189" s="33"/>
      <c r="AS189" s="33"/>
      <c r="AT189" s="33"/>
      <c r="AU189" s="33"/>
      <c r="AV18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8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89" s="56" t="str">
        <f>_xlfn.CONCAT(IF(Parts[[#This Row],[title]]&lt;&gt;"",_xlfn.CONCAT(CHAR(10),"@PART[",Parts[[#This Row],[name]],"]:NEEDS[!002_CommunityPartsTitles]:AFTER[",Parts[[#This Row],[mod]],"] // ",_xlfn.CONCAT(S189," (",D189,")"),CHAR(10),"{",CHAR(10),"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8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89" s="41" t="str">
        <f>_xlfn.CONCAT(IF(Parts[[#This Row],[title]]&lt;&gt;"",_xlfn.CONCAT("#LOC_KTT_",A189,"_",C189,"_Title = ",Parts[[#This Row],[title]],CHAR(10)),""),IF(Parts[[#This Row],[engineName]]&lt;&gt;"",_xlfn.CONCAT("#LOC_KTT_",Parts[[#This Row],[mod]],"_",Parts[[#This Row],[name]],"_EngineName = ",Parts[[#This Row],[engineName]]),""))</f>
        <v/>
      </c>
      <c r="BA189" s="39" t="e">
        <f ca="1">MIN(Parts[[#This Row],[techTier]]+1,MAX(INDIRECT(O189)))</f>
        <v>#REF!</v>
      </c>
      <c r="BB189" s="39" t="e">
        <f ca="1">MIN(Parts[[#This Row],[techTier]]+2,MAX(INDIRECT(O189)))</f>
        <v>#REF!</v>
      </c>
      <c r="BC189" s="55" t="str">
        <f>RIGHT(LEFT(Parts[[#This Row],[folder]],FIND(CHAR(1),SUBSTITUTE(Parts[[#This Row],[folder]],"/",CHAR(1),LEN(Parts[[#This Row],[folder]])-LEN(SUBSTITUTE(Parts[[#This Row],[folder]],"/",""))))-1),FIND(CHAR(1),SUBSTITUTE(Parts[[#This Row],[folder]],"/",CHAR(1),LEN(Parts[[#This Row],[folder]])-LEN(SUBSTITUTE(Parts[[#This Row],[folder]],"/",""))))-41)</f>
        <v>ReStockPlus/Parts/FuelTank/125</v>
      </c>
    </row>
    <row r="190" spans="1:55" ht="29.5" x14ac:dyDescent="0.35">
      <c r="A190" t="s">
        <v>1867</v>
      </c>
      <c r="B190" t="s">
        <v>2174</v>
      </c>
      <c r="C190" t="s">
        <v>2175</v>
      </c>
      <c r="D190" t="s">
        <v>2176</v>
      </c>
      <c r="E190" t="s">
        <v>1871</v>
      </c>
      <c r="F190" t="s">
        <v>1877</v>
      </c>
      <c r="G190" t="s">
        <v>536</v>
      </c>
      <c r="H190" t="s">
        <v>2177</v>
      </c>
      <c r="I190" t="s">
        <v>1805</v>
      </c>
      <c r="J190" t="s">
        <v>2014</v>
      </c>
      <c r="K190" t="s">
        <v>126</v>
      </c>
      <c r="L190" s="32"/>
      <c r="M19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@PART[restock-fuel-tank-rcs-1875-1]:AFTER[ReStockPlus] // FL-R4 RCS Fuel Tank
	{
}</v>
      </c>
      <c r="N190" s="36">
        <f>_xlfn.XLOOKUP(_xlfn.CONCAT(O190,P190),Templates!$G$1:$G$2037,Templates!$A$1:$A$2037,"Not Found",0,1)</f>
        <v>0</v>
      </c>
      <c r="O190" s="34"/>
      <c r="P190" s="34"/>
      <c r="Q190" s="35"/>
      <c r="R190" s="49"/>
      <c r="S190" s="33"/>
      <c r="T190" s="33"/>
      <c r="U190" s="33"/>
      <c r="V190" s="33"/>
      <c r="W190" s="33"/>
      <c r="X190" s="33"/>
      <c r="Y190" s="33"/>
      <c r="Z190" s="33"/>
      <c r="AA190" s="33"/>
      <c r="AB190" s="33"/>
      <c r="AC190" s="33"/>
      <c r="AD190" s="33"/>
      <c r="AE190" s="33"/>
      <c r="AF190" s="33"/>
      <c r="AG190" s="33"/>
      <c r="AH190" s="33"/>
      <c r="AI19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90" s="33"/>
      <c r="AK190" s="33"/>
      <c r="AL190" s="33"/>
      <c r="AM190" s="33"/>
      <c r="AN190" s="33"/>
      <c r="AO190" s="33"/>
      <c r="AP190" s="33"/>
      <c r="AQ190" s="33"/>
      <c r="AR190" s="33"/>
      <c r="AS190" s="33"/>
      <c r="AT190" s="33"/>
      <c r="AU190" s="33"/>
      <c r="AV19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9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90" s="56" t="str">
        <f>_xlfn.CONCAT(IF(Parts[[#This Row],[title]]&lt;&gt;"",_xlfn.CONCAT(CHAR(10),"@PART[",Parts[[#This Row],[name]],"]:NEEDS[!002_CommunityPartsTitles]:AFTER[",Parts[[#This Row],[mod]],"] // ",_xlfn.CONCAT(S190," (",D190,")"),CHAR(10),"{",CHAR(10),"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9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90" s="41" t="str">
        <f>_xlfn.CONCAT(IF(Parts[[#This Row],[title]]&lt;&gt;"",_xlfn.CONCAT("#LOC_KTT_",A190,"_",C190,"_Title = ",Parts[[#This Row],[title]],CHAR(10)),""),IF(Parts[[#This Row],[engineName]]&lt;&gt;"",_xlfn.CONCAT("#LOC_KTT_",Parts[[#This Row],[mod]],"_",Parts[[#This Row],[name]],"_EngineName = ",Parts[[#This Row],[engineName]]),""))</f>
        <v/>
      </c>
      <c r="BA190" s="39" t="e">
        <f ca="1">MIN(Parts[[#This Row],[techTier]]+1,MAX(INDIRECT(O190)))</f>
        <v>#REF!</v>
      </c>
      <c r="BB190" s="39" t="e">
        <f ca="1">MIN(Parts[[#This Row],[techTier]]+2,MAX(INDIRECT(O190)))</f>
        <v>#REF!</v>
      </c>
      <c r="BC190" s="55" t="str">
        <f>RIGHT(LEFT(Parts[[#This Row],[folder]],FIND(CHAR(1),SUBSTITUTE(Parts[[#This Row],[folder]],"/",CHAR(1),LEN(Parts[[#This Row],[folder]])-LEN(SUBSTITUTE(Parts[[#This Row],[folder]],"/",""))))-1),FIND(CHAR(1),SUBSTITUTE(Parts[[#This Row],[folder]],"/",CHAR(1),LEN(Parts[[#This Row],[folder]])-LEN(SUBSTITUTE(Parts[[#This Row],[folder]],"/",""))))-41)</f>
        <v>ReStockPlus/Parts/FuelTank/1875</v>
      </c>
    </row>
    <row r="191" spans="1:55" ht="29.5" x14ac:dyDescent="0.35">
      <c r="A191" t="s">
        <v>1867</v>
      </c>
      <c r="B191" t="s">
        <v>2178</v>
      </c>
      <c r="C191" t="s">
        <v>2179</v>
      </c>
      <c r="D191" t="s">
        <v>2180</v>
      </c>
      <c r="E191" t="s">
        <v>2081</v>
      </c>
      <c r="F191" t="s">
        <v>1575</v>
      </c>
      <c r="G191" t="s">
        <v>1704</v>
      </c>
      <c r="H191" t="s">
        <v>2181</v>
      </c>
      <c r="I191" t="s">
        <v>2182</v>
      </c>
      <c r="J191" t="s">
        <v>2014</v>
      </c>
      <c r="K191" t="s">
        <v>21</v>
      </c>
      <c r="L191" s="32"/>
      <c r="M19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@PART[restock-fueltank-sphere-1875-1]:AFTER[ReStockPlus] // FL-TX220-R Hemispherical Liquid Fuel Tank
	{
}</v>
      </c>
      <c r="N191" s="36">
        <f>_xlfn.XLOOKUP(_xlfn.CONCAT(O191,P191),Templates!$G$1:$G$2037,Templates!$A$1:$A$2037,"Not Found",0,1)</f>
        <v>0</v>
      </c>
      <c r="O191" s="34"/>
      <c r="P191" s="34"/>
      <c r="Q191" s="35"/>
      <c r="R191" s="49"/>
      <c r="S191" s="33"/>
      <c r="T191" s="33"/>
      <c r="U191" s="33"/>
      <c r="V191" s="33"/>
      <c r="W191" s="33"/>
      <c r="X191" s="33"/>
      <c r="Y191" s="33"/>
      <c r="Z191" s="33"/>
      <c r="AA191" s="33"/>
      <c r="AB191" s="33"/>
      <c r="AC191" s="33"/>
      <c r="AD191" s="33"/>
      <c r="AE191" s="33"/>
      <c r="AF191" s="33"/>
      <c r="AG191" s="33"/>
      <c r="AH191" s="33"/>
      <c r="AI19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91" s="33"/>
      <c r="AK191" s="33"/>
      <c r="AL191" s="33"/>
      <c r="AM191" s="33"/>
      <c r="AN191" s="33"/>
      <c r="AO191" s="33"/>
      <c r="AP191" s="33"/>
      <c r="AQ191" s="33"/>
      <c r="AR191" s="33"/>
      <c r="AS191" s="33"/>
      <c r="AT191" s="33"/>
      <c r="AU191" s="33"/>
      <c r="AV19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9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91" s="56" t="str">
        <f>_xlfn.CONCAT(IF(Parts[[#This Row],[title]]&lt;&gt;"",_xlfn.CONCAT(CHAR(10),"@PART[",Parts[[#This Row],[name]],"]:NEEDS[!002_CommunityPartsTitles]:AFTER[",Parts[[#This Row],[mod]],"] // ",_xlfn.CONCAT(S191," (",D191,")"),CHAR(10),"{",CHAR(10),"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9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91" s="41" t="str">
        <f>_xlfn.CONCAT(IF(Parts[[#This Row],[title]]&lt;&gt;"",_xlfn.CONCAT("#LOC_KTT_",A191,"_",C191,"_Title = ",Parts[[#This Row],[title]],CHAR(10)),""),IF(Parts[[#This Row],[engineName]]&lt;&gt;"",_xlfn.CONCAT("#LOC_KTT_",Parts[[#This Row],[mod]],"_",Parts[[#This Row],[name]],"_EngineName = ",Parts[[#This Row],[engineName]]),""))</f>
        <v/>
      </c>
      <c r="BA191" s="39" t="e">
        <f ca="1">MIN(Parts[[#This Row],[techTier]]+1,MAX(INDIRECT(O191)))</f>
        <v>#REF!</v>
      </c>
      <c r="BB191" s="39" t="e">
        <f ca="1">MIN(Parts[[#This Row],[techTier]]+2,MAX(INDIRECT(O191)))</f>
        <v>#REF!</v>
      </c>
      <c r="BC191" s="55" t="str">
        <f>RIGHT(LEFT(Parts[[#This Row],[folder]],FIND(CHAR(1),SUBSTITUTE(Parts[[#This Row],[folder]],"/",CHAR(1),LEN(Parts[[#This Row],[folder]])-LEN(SUBSTITUTE(Parts[[#This Row],[folder]],"/",""))))-1),FIND(CHAR(1),SUBSTITUTE(Parts[[#This Row],[folder]],"/",CHAR(1),LEN(Parts[[#This Row],[folder]])-LEN(SUBSTITUTE(Parts[[#This Row],[folder]],"/",""))))-41)</f>
        <v>ReStockPlus/Parts/FuelTank/1875</v>
      </c>
    </row>
    <row r="192" spans="1:55" ht="29.5" x14ac:dyDescent="0.35">
      <c r="A192" t="s">
        <v>1867</v>
      </c>
      <c r="B192" t="s">
        <v>2183</v>
      </c>
      <c r="C192" t="s">
        <v>2184</v>
      </c>
      <c r="D192" t="s">
        <v>2185</v>
      </c>
      <c r="E192" t="s">
        <v>2081</v>
      </c>
      <c r="F192" t="s">
        <v>1877</v>
      </c>
      <c r="G192" t="s">
        <v>536</v>
      </c>
      <c r="H192" t="s">
        <v>1887</v>
      </c>
      <c r="I192" t="s">
        <v>2186</v>
      </c>
      <c r="J192" t="s">
        <v>2014</v>
      </c>
      <c r="K192" t="s">
        <v>60</v>
      </c>
      <c r="L192" s="32"/>
      <c r="M19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@PART[restock-fueltank-1875-1]:AFTER[ReStockPlus] // FL-X1800 Liquid Fuel Tank
	{
}</v>
      </c>
      <c r="N192" s="36">
        <f>_xlfn.XLOOKUP(_xlfn.CONCAT(O192,P192),Templates!$G$1:$G$2037,Templates!$A$1:$A$2037,"Not Found",0,1)</f>
        <v>0</v>
      </c>
      <c r="O192" s="34"/>
      <c r="P192" s="34"/>
      <c r="Q192" s="35"/>
      <c r="R192" s="49"/>
      <c r="S192" s="33"/>
      <c r="T192" s="33"/>
      <c r="U192" s="33"/>
      <c r="V192" s="33"/>
      <c r="W192" s="33"/>
      <c r="X192" s="33"/>
      <c r="Y192" s="33"/>
      <c r="Z192" s="33"/>
      <c r="AA192" s="33"/>
      <c r="AB192" s="33"/>
      <c r="AC192" s="33"/>
      <c r="AD192" s="33"/>
      <c r="AE192" s="33"/>
      <c r="AF192" s="33"/>
      <c r="AG192" s="33"/>
      <c r="AH192" s="33"/>
      <c r="AI19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92" s="33"/>
      <c r="AK192" s="33"/>
      <c r="AL192" s="33"/>
      <c r="AM192" s="33"/>
      <c r="AN192" s="33"/>
      <c r="AO192" s="33"/>
      <c r="AP192" s="33"/>
      <c r="AQ192" s="33"/>
      <c r="AR192" s="33"/>
      <c r="AS192" s="33"/>
      <c r="AT192" s="33"/>
      <c r="AU192" s="33"/>
      <c r="AV19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9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92" s="56" t="str">
        <f>_xlfn.CONCAT(IF(Parts[[#This Row],[title]]&lt;&gt;"",_xlfn.CONCAT(CHAR(10),"@PART[",Parts[[#This Row],[name]],"]:NEEDS[!002_CommunityPartsTitles]:AFTER[",Parts[[#This Row],[mod]],"] // ",_xlfn.CONCAT(S192," (",D192,")"),CHAR(10),"{",CHAR(10),"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9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92" s="41" t="str">
        <f>_xlfn.CONCAT(IF(Parts[[#This Row],[title]]&lt;&gt;"",_xlfn.CONCAT("#LOC_KTT_",A192,"_",C192,"_Title = ",Parts[[#This Row],[title]],CHAR(10)),""),IF(Parts[[#This Row],[engineName]]&lt;&gt;"",_xlfn.CONCAT("#LOC_KTT_",Parts[[#This Row],[mod]],"_",Parts[[#This Row],[name]],"_EngineName = ",Parts[[#This Row],[engineName]]),""))</f>
        <v/>
      </c>
      <c r="BA192" s="39" t="e">
        <f ca="1">MIN(Parts[[#This Row],[techTier]]+1,MAX(INDIRECT(O192)))</f>
        <v>#REF!</v>
      </c>
      <c r="BB192" s="39" t="e">
        <f ca="1">MIN(Parts[[#This Row],[techTier]]+2,MAX(INDIRECT(O192)))</f>
        <v>#REF!</v>
      </c>
      <c r="BC192" s="55" t="str">
        <f>RIGHT(LEFT(Parts[[#This Row],[folder]],FIND(CHAR(1),SUBSTITUTE(Parts[[#This Row],[folder]],"/",CHAR(1),LEN(Parts[[#This Row],[folder]])-LEN(SUBSTITUTE(Parts[[#This Row],[folder]],"/",""))))-1),FIND(CHAR(1),SUBSTITUTE(Parts[[#This Row],[folder]],"/",CHAR(1),LEN(Parts[[#This Row],[folder]])-LEN(SUBSTITUTE(Parts[[#This Row],[folder]],"/",""))))-41)</f>
        <v>ReStockPlus/Parts/FuelTank/1875</v>
      </c>
    </row>
    <row r="193" spans="1:55" ht="29.5" x14ac:dyDescent="0.35">
      <c r="A193" t="s">
        <v>1867</v>
      </c>
      <c r="B193" t="s">
        <v>2187</v>
      </c>
      <c r="C193" t="s">
        <v>2188</v>
      </c>
      <c r="D193" t="s">
        <v>2189</v>
      </c>
      <c r="E193" t="s">
        <v>2081</v>
      </c>
      <c r="F193" t="s">
        <v>1877</v>
      </c>
      <c r="G193" t="s">
        <v>536</v>
      </c>
      <c r="H193" t="s">
        <v>1693</v>
      </c>
      <c r="I193" t="s">
        <v>2190</v>
      </c>
      <c r="J193" t="s">
        <v>2014</v>
      </c>
      <c r="K193" t="s">
        <v>37</v>
      </c>
      <c r="L193" s="32"/>
      <c r="M19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@PART[restock-fueltank-1875-2]:AFTER[ReStockPlus] // FL-X900 Liquid Fuel Tank
	{
}</v>
      </c>
      <c r="N193" s="36">
        <f>_xlfn.XLOOKUP(_xlfn.CONCAT(O193,P193),Templates!$G$1:$G$2037,Templates!$A$1:$A$2037,"Not Found",0,1)</f>
        <v>0</v>
      </c>
      <c r="O193" s="34"/>
      <c r="P193" s="34"/>
      <c r="Q193" s="35"/>
      <c r="R193" s="49"/>
      <c r="S193" s="33"/>
      <c r="T193" s="33"/>
      <c r="U193" s="33"/>
      <c r="V193" s="33"/>
      <c r="W193" s="33"/>
      <c r="X193" s="33"/>
      <c r="Y193" s="33"/>
      <c r="Z193" s="33"/>
      <c r="AA193" s="33"/>
      <c r="AB193" s="33"/>
      <c r="AC193" s="33"/>
      <c r="AD193" s="33"/>
      <c r="AE193" s="33"/>
      <c r="AF193" s="33"/>
      <c r="AG193" s="33"/>
      <c r="AH193" s="33"/>
      <c r="AI19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93" s="33"/>
      <c r="AK193" s="33"/>
      <c r="AL193" s="33"/>
      <c r="AM193" s="33"/>
      <c r="AN193" s="33"/>
      <c r="AO193" s="33"/>
      <c r="AP193" s="33"/>
      <c r="AQ193" s="33"/>
      <c r="AR193" s="33"/>
      <c r="AS193" s="33"/>
      <c r="AT193" s="33"/>
      <c r="AU193" s="33"/>
      <c r="AV19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9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93" s="56" t="str">
        <f>_xlfn.CONCAT(IF(Parts[[#This Row],[title]]&lt;&gt;"",_xlfn.CONCAT(CHAR(10),"@PART[",Parts[[#This Row],[name]],"]:NEEDS[!002_CommunityPartsTitles]:AFTER[",Parts[[#This Row],[mod]],"] // ",_xlfn.CONCAT(S193," (",D193,")"),CHAR(10),"{",CHAR(10),"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9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93" s="41" t="str">
        <f>_xlfn.CONCAT(IF(Parts[[#This Row],[title]]&lt;&gt;"",_xlfn.CONCAT("#LOC_KTT_",A193,"_",C193,"_Title = ",Parts[[#This Row],[title]],CHAR(10)),""),IF(Parts[[#This Row],[engineName]]&lt;&gt;"",_xlfn.CONCAT("#LOC_KTT_",Parts[[#This Row],[mod]],"_",Parts[[#This Row],[name]],"_EngineName = ",Parts[[#This Row],[engineName]]),""))</f>
        <v/>
      </c>
      <c r="BA193" s="39" t="e">
        <f ca="1">MIN(Parts[[#This Row],[techTier]]+1,MAX(INDIRECT(O193)))</f>
        <v>#REF!</v>
      </c>
      <c r="BB193" s="39" t="e">
        <f ca="1">MIN(Parts[[#This Row],[techTier]]+2,MAX(INDIRECT(O193)))</f>
        <v>#REF!</v>
      </c>
      <c r="BC193" s="55" t="str">
        <f>RIGHT(LEFT(Parts[[#This Row],[folder]],FIND(CHAR(1),SUBSTITUTE(Parts[[#This Row],[folder]],"/",CHAR(1),LEN(Parts[[#This Row],[folder]])-LEN(SUBSTITUTE(Parts[[#This Row],[folder]],"/",""))))-1),FIND(CHAR(1),SUBSTITUTE(Parts[[#This Row],[folder]],"/",CHAR(1),LEN(Parts[[#This Row],[folder]])-LEN(SUBSTITUTE(Parts[[#This Row],[folder]],"/",""))))-41)</f>
        <v>ReStockPlus/Parts/FuelTank/1875</v>
      </c>
    </row>
    <row r="194" spans="1:55" ht="29.5" x14ac:dyDescent="0.35">
      <c r="A194" t="s">
        <v>1867</v>
      </c>
      <c r="B194" t="s">
        <v>2191</v>
      </c>
      <c r="C194" t="s">
        <v>2192</v>
      </c>
      <c r="D194" t="s">
        <v>2193</v>
      </c>
      <c r="E194" t="s">
        <v>2081</v>
      </c>
      <c r="F194" t="s">
        <v>1877</v>
      </c>
      <c r="G194" t="s">
        <v>536</v>
      </c>
      <c r="H194" t="s">
        <v>2194</v>
      </c>
      <c r="I194" t="s">
        <v>2195</v>
      </c>
      <c r="J194" t="s">
        <v>2014</v>
      </c>
      <c r="K194" t="s">
        <v>37</v>
      </c>
      <c r="L194" s="32"/>
      <c r="M19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@PART[restock-fueltank-1875-3]:AFTER[ReStockPlus] // FL-X440 Liquid Fuel Tank
	{
}</v>
      </c>
      <c r="N194" s="36">
        <f>_xlfn.XLOOKUP(_xlfn.CONCAT(O194,P194),Templates!$G$1:$G$2037,Templates!$A$1:$A$2037,"Not Found",0,1)</f>
        <v>0</v>
      </c>
      <c r="O194" s="34"/>
      <c r="P194" s="34"/>
      <c r="Q194" s="35"/>
      <c r="R194" s="49"/>
      <c r="S194" s="33"/>
      <c r="T194" s="33"/>
      <c r="U194" s="33"/>
      <c r="V194" s="33"/>
      <c r="W194" s="33"/>
      <c r="X194" s="33"/>
      <c r="Y194" s="33"/>
      <c r="Z194" s="33"/>
      <c r="AA194" s="33"/>
      <c r="AB194" s="33"/>
      <c r="AC194" s="33"/>
      <c r="AD194" s="33"/>
      <c r="AE194" s="33"/>
      <c r="AF194" s="33"/>
      <c r="AG194" s="33"/>
      <c r="AH194" s="33"/>
      <c r="AI19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94" s="33"/>
      <c r="AK194" s="33"/>
      <c r="AL194" s="33"/>
      <c r="AM194" s="33"/>
      <c r="AN194" s="33"/>
      <c r="AO194" s="33"/>
      <c r="AP194" s="33"/>
      <c r="AQ194" s="33"/>
      <c r="AR194" s="33"/>
      <c r="AS194" s="33"/>
      <c r="AT194" s="33"/>
      <c r="AU194" s="33"/>
      <c r="AV19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9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94" s="56" t="str">
        <f>_xlfn.CONCAT(IF(Parts[[#This Row],[title]]&lt;&gt;"",_xlfn.CONCAT(CHAR(10),"@PART[",Parts[[#This Row],[name]],"]:NEEDS[!002_CommunityPartsTitles]:AFTER[",Parts[[#This Row],[mod]],"] // ",_xlfn.CONCAT(S194," (",D194,")"),CHAR(10),"{",CHAR(10),"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9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94" s="41" t="str">
        <f>_xlfn.CONCAT(IF(Parts[[#This Row],[title]]&lt;&gt;"",_xlfn.CONCAT("#LOC_KTT_",A194,"_",C194,"_Title = ",Parts[[#This Row],[title]],CHAR(10)),""),IF(Parts[[#This Row],[engineName]]&lt;&gt;"",_xlfn.CONCAT("#LOC_KTT_",Parts[[#This Row],[mod]],"_",Parts[[#This Row],[name]],"_EngineName = ",Parts[[#This Row],[engineName]]),""))</f>
        <v/>
      </c>
      <c r="BA194" s="39" t="e">
        <f ca="1">MIN(Parts[[#This Row],[techTier]]+1,MAX(INDIRECT(O194)))</f>
        <v>#REF!</v>
      </c>
      <c r="BB194" s="39" t="e">
        <f ca="1">MIN(Parts[[#This Row],[techTier]]+2,MAX(INDIRECT(O194)))</f>
        <v>#REF!</v>
      </c>
      <c r="BC194" s="55" t="str">
        <f>RIGHT(LEFT(Parts[[#This Row],[folder]],FIND(CHAR(1),SUBSTITUTE(Parts[[#This Row],[folder]],"/",CHAR(1),LEN(Parts[[#This Row],[folder]])-LEN(SUBSTITUTE(Parts[[#This Row],[folder]],"/",""))))-1),FIND(CHAR(1),SUBSTITUTE(Parts[[#This Row],[folder]],"/",CHAR(1),LEN(Parts[[#This Row],[folder]])-LEN(SUBSTITUTE(Parts[[#This Row],[folder]],"/",""))))-41)</f>
        <v>ReStockPlus/Parts/FuelTank/1875</v>
      </c>
    </row>
    <row r="195" spans="1:55" ht="29.5" x14ac:dyDescent="0.35">
      <c r="A195" t="s">
        <v>1867</v>
      </c>
      <c r="B195" t="s">
        <v>2196</v>
      </c>
      <c r="C195" t="s">
        <v>2197</v>
      </c>
      <c r="D195" t="s">
        <v>2198</v>
      </c>
      <c r="E195" t="s">
        <v>2081</v>
      </c>
      <c r="F195" t="s">
        <v>1877</v>
      </c>
      <c r="G195" t="s">
        <v>536</v>
      </c>
      <c r="H195" t="s">
        <v>2181</v>
      </c>
      <c r="I195" t="s">
        <v>2182</v>
      </c>
      <c r="J195" t="s">
        <v>2014</v>
      </c>
      <c r="K195" t="s">
        <v>21</v>
      </c>
      <c r="L195" s="32"/>
      <c r="M19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@PART[restock-fueltank-1875-4]:AFTER[ReStockPlus] // FL-X220 Liquid Fuel Tank
	{
}</v>
      </c>
      <c r="N195" s="36">
        <f>_xlfn.XLOOKUP(_xlfn.CONCAT(O195,P195),Templates!$G$1:$G$2037,Templates!$A$1:$A$2037,"Not Found",0,1)</f>
        <v>0</v>
      </c>
      <c r="O195" s="34"/>
      <c r="P195" s="34"/>
      <c r="Q195" s="35"/>
      <c r="R195" s="49"/>
      <c r="S195" s="33"/>
      <c r="T195" s="33"/>
      <c r="U195" s="33"/>
      <c r="V195" s="33"/>
      <c r="W195" s="33"/>
      <c r="X195" s="33"/>
      <c r="Y195" s="33"/>
      <c r="Z195" s="33"/>
      <c r="AA195" s="33"/>
      <c r="AB195" s="33"/>
      <c r="AC195" s="33"/>
      <c r="AD195" s="33"/>
      <c r="AE195" s="33"/>
      <c r="AF195" s="33"/>
      <c r="AG195" s="33"/>
      <c r="AH195" s="33"/>
      <c r="AI19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95" s="33"/>
      <c r="AK195" s="33"/>
      <c r="AL195" s="33"/>
      <c r="AM195" s="33"/>
      <c r="AN195" s="33"/>
      <c r="AO195" s="33"/>
      <c r="AP195" s="33"/>
      <c r="AQ195" s="33"/>
      <c r="AR195" s="33"/>
      <c r="AS195" s="33"/>
      <c r="AT195" s="33"/>
      <c r="AU195" s="33"/>
      <c r="AV19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9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95" s="56" t="str">
        <f>_xlfn.CONCAT(IF(Parts[[#This Row],[title]]&lt;&gt;"",_xlfn.CONCAT(CHAR(10),"@PART[",Parts[[#This Row],[name]],"]:NEEDS[!002_CommunityPartsTitles]:AFTER[",Parts[[#This Row],[mod]],"] // ",_xlfn.CONCAT(S195," (",D195,")"),CHAR(10),"{",CHAR(10),"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9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95" s="41" t="str">
        <f>_xlfn.CONCAT(IF(Parts[[#This Row],[title]]&lt;&gt;"",_xlfn.CONCAT("#LOC_KTT_",A195,"_",C195,"_Title = ",Parts[[#This Row],[title]],CHAR(10)),""),IF(Parts[[#This Row],[engineName]]&lt;&gt;"",_xlfn.CONCAT("#LOC_KTT_",Parts[[#This Row],[mod]],"_",Parts[[#This Row],[name]],"_EngineName = ",Parts[[#This Row],[engineName]]),""))</f>
        <v/>
      </c>
      <c r="BA195" s="39" t="e">
        <f ca="1">MIN(Parts[[#This Row],[techTier]]+1,MAX(INDIRECT(O195)))</f>
        <v>#REF!</v>
      </c>
      <c r="BB195" s="39" t="e">
        <f ca="1">MIN(Parts[[#This Row],[techTier]]+2,MAX(INDIRECT(O195)))</f>
        <v>#REF!</v>
      </c>
      <c r="BC195" s="55" t="str">
        <f>RIGHT(LEFT(Parts[[#This Row],[folder]],FIND(CHAR(1),SUBSTITUTE(Parts[[#This Row],[folder]],"/",CHAR(1),LEN(Parts[[#This Row],[folder]])-LEN(SUBSTITUTE(Parts[[#This Row],[folder]],"/",""))))-1),FIND(CHAR(1),SUBSTITUTE(Parts[[#This Row],[folder]],"/",CHAR(1),LEN(Parts[[#This Row],[folder]])-LEN(SUBSTITUTE(Parts[[#This Row],[folder]],"/",""))))-41)</f>
        <v>ReStockPlus/Parts/FuelTank/1875</v>
      </c>
    </row>
    <row r="196" spans="1:55" ht="29.5" x14ac:dyDescent="0.35">
      <c r="A196" t="s">
        <v>1867</v>
      </c>
      <c r="B196" t="s">
        <v>2199</v>
      </c>
      <c r="C196" t="s">
        <v>2200</v>
      </c>
      <c r="D196" t="s">
        <v>2201</v>
      </c>
      <c r="E196" t="s">
        <v>2081</v>
      </c>
      <c r="F196" t="s">
        <v>1877</v>
      </c>
      <c r="G196" t="s">
        <v>536</v>
      </c>
      <c r="H196" t="s">
        <v>1817</v>
      </c>
      <c r="I196" t="s">
        <v>1899</v>
      </c>
      <c r="J196" t="s">
        <v>2014</v>
      </c>
      <c r="K196" t="s">
        <v>37</v>
      </c>
      <c r="L196" s="32"/>
      <c r="M19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@PART[restock-fueltank-1875-soyuz-1]:AFTER[ReStockPlus] // FL-S1200 Liquid Fuel Tank
	{
}</v>
      </c>
      <c r="N196" s="36">
        <f>_xlfn.XLOOKUP(_xlfn.CONCAT(O196,P196),Templates!$G$1:$G$2037,Templates!$A$1:$A$2037,"Not Found",0,1)</f>
        <v>0</v>
      </c>
      <c r="O196" s="34"/>
      <c r="P196" s="34"/>
      <c r="Q196" s="35"/>
      <c r="R196" s="49"/>
      <c r="S196" s="33"/>
      <c r="T196" s="33"/>
      <c r="U196" s="33"/>
      <c r="V196" s="33"/>
      <c r="W196" s="33"/>
      <c r="X196" s="33"/>
      <c r="Y196" s="33"/>
      <c r="Z196" s="33"/>
      <c r="AA196" s="33"/>
      <c r="AB196" s="33"/>
      <c r="AC196" s="33"/>
      <c r="AD196" s="33"/>
      <c r="AE196" s="33"/>
      <c r="AF196" s="33"/>
      <c r="AG196" s="33"/>
      <c r="AH196" s="33"/>
      <c r="AI19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96" s="33"/>
      <c r="AK196" s="33"/>
      <c r="AL196" s="33"/>
      <c r="AM196" s="33"/>
      <c r="AN196" s="33"/>
      <c r="AO196" s="33"/>
      <c r="AP196" s="33"/>
      <c r="AQ196" s="33"/>
      <c r="AR196" s="33"/>
      <c r="AS196" s="33"/>
      <c r="AT196" s="33"/>
      <c r="AU196" s="33"/>
      <c r="AV19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9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96" s="56" t="str">
        <f>_xlfn.CONCAT(IF(Parts[[#This Row],[title]]&lt;&gt;"",_xlfn.CONCAT(CHAR(10),"@PART[",Parts[[#This Row],[name]],"]:NEEDS[!002_CommunityPartsTitles]:AFTER[",Parts[[#This Row],[mod]],"] // ",_xlfn.CONCAT(S196," (",D196,")"),CHAR(10),"{",CHAR(10),"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9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96" s="41" t="str">
        <f>_xlfn.CONCAT(IF(Parts[[#This Row],[title]]&lt;&gt;"",_xlfn.CONCAT("#LOC_KTT_",A196,"_",C196,"_Title = ",Parts[[#This Row],[title]],CHAR(10)),""),IF(Parts[[#This Row],[engineName]]&lt;&gt;"",_xlfn.CONCAT("#LOC_KTT_",Parts[[#This Row],[mod]],"_",Parts[[#This Row],[name]],"_EngineName = ",Parts[[#This Row],[engineName]]),""))</f>
        <v/>
      </c>
      <c r="BA196" s="39" t="e">
        <f ca="1">MIN(Parts[[#This Row],[techTier]]+1,MAX(INDIRECT(O196)))</f>
        <v>#REF!</v>
      </c>
      <c r="BB196" s="39" t="e">
        <f ca="1">MIN(Parts[[#This Row],[techTier]]+2,MAX(INDIRECT(O196)))</f>
        <v>#REF!</v>
      </c>
      <c r="BC196" s="55" t="str">
        <f>RIGHT(LEFT(Parts[[#This Row],[folder]],FIND(CHAR(1),SUBSTITUTE(Parts[[#This Row],[folder]],"/",CHAR(1),LEN(Parts[[#This Row],[folder]])-LEN(SUBSTITUTE(Parts[[#This Row],[folder]],"/",""))))-1),FIND(CHAR(1),SUBSTITUTE(Parts[[#This Row],[folder]],"/",CHAR(1),LEN(Parts[[#This Row],[folder]])-LEN(SUBSTITUTE(Parts[[#This Row],[folder]],"/",""))))-41)</f>
        <v>ReStockPlus/Parts/FuelTank/1875</v>
      </c>
    </row>
    <row r="197" spans="1:55" ht="29.5" x14ac:dyDescent="0.35">
      <c r="A197" t="s">
        <v>1867</v>
      </c>
      <c r="B197" t="s">
        <v>2202</v>
      </c>
      <c r="C197" t="s">
        <v>2203</v>
      </c>
      <c r="D197" t="s">
        <v>2204</v>
      </c>
      <c r="E197" t="s">
        <v>2081</v>
      </c>
      <c r="F197" t="s">
        <v>1877</v>
      </c>
      <c r="G197" t="s">
        <v>536</v>
      </c>
      <c r="H197" t="s">
        <v>1872</v>
      </c>
      <c r="I197" t="s">
        <v>1513</v>
      </c>
      <c r="J197" t="s">
        <v>2205</v>
      </c>
      <c r="K197" t="s">
        <v>37</v>
      </c>
      <c r="L197" s="32"/>
      <c r="M19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@PART[restock-fueltank-adapter-1875-0625-1]:AFTER[ReStockPlus] // FL-XA160-S Fuel Tank Adapter
	{
}</v>
      </c>
      <c r="N197" s="36">
        <f>_xlfn.XLOOKUP(_xlfn.CONCAT(O197,P197),Templates!$G$1:$G$2037,Templates!$A$1:$A$2037,"Not Found",0,1)</f>
        <v>0</v>
      </c>
      <c r="O197" s="34"/>
      <c r="P197" s="34"/>
      <c r="Q197" s="35"/>
      <c r="R197" s="49"/>
      <c r="S197" s="33"/>
      <c r="T197" s="33"/>
      <c r="U197" s="33"/>
      <c r="V197" s="33"/>
      <c r="W197" s="33"/>
      <c r="X197" s="33"/>
      <c r="Y197" s="33"/>
      <c r="Z197" s="33"/>
      <c r="AA197" s="33"/>
      <c r="AB197" s="33"/>
      <c r="AC197" s="33"/>
      <c r="AD197" s="33"/>
      <c r="AE197" s="33"/>
      <c r="AF197" s="33"/>
      <c r="AG197" s="33"/>
      <c r="AH197" s="33"/>
      <c r="AI19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97" s="33"/>
      <c r="AK197" s="33"/>
      <c r="AL197" s="33"/>
      <c r="AM197" s="33"/>
      <c r="AN197" s="33"/>
      <c r="AO197" s="33"/>
      <c r="AP197" s="33"/>
      <c r="AQ197" s="33"/>
      <c r="AR197" s="33"/>
      <c r="AS197" s="33"/>
      <c r="AT197" s="33"/>
      <c r="AU197" s="33"/>
      <c r="AV19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9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97" s="56" t="str">
        <f>_xlfn.CONCAT(IF(Parts[[#This Row],[title]]&lt;&gt;"",_xlfn.CONCAT(CHAR(10),"@PART[",Parts[[#This Row],[name]],"]:NEEDS[!002_CommunityPartsTitles]:AFTER[",Parts[[#This Row],[mod]],"] // ",_xlfn.CONCAT(S197," (",D197,")"),CHAR(10),"{",CHAR(10),"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9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97" s="41" t="str">
        <f>_xlfn.CONCAT(IF(Parts[[#This Row],[title]]&lt;&gt;"",_xlfn.CONCAT("#LOC_KTT_",A197,"_",C197,"_Title = ",Parts[[#This Row],[title]],CHAR(10)),""),IF(Parts[[#This Row],[engineName]]&lt;&gt;"",_xlfn.CONCAT("#LOC_KTT_",Parts[[#This Row],[mod]],"_",Parts[[#This Row],[name]],"_EngineName = ",Parts[[#This Row],[engineName]]),""))</f>
        <v/>
      </c>
      <c r="BA197" s="39" t="e">
        <f ca="1">MIN(Parts[[#This Row],[techTier]]+1,MAX(INDIRECT(O197)))</f>
        <v>#REF!</v>
      </c>
      <c r="BB197" s="39" t="e">
        <f ca="1">MIN(Parts[[#This Row],[techTier]]+2,MAX(INDIRECT(O197)))</f>
        <v>#REF!</v>
      </c>
      <c r="BC197" s="55" t="str">
        <f>RIGHT(LEFT(Parts[[#This Row],[folder]],FIND(CHAR(1),SUBSTITUTE(Parts[[#This Row],[folder]],"/",CHAR(1),LEN(Parts[[#This Row],[folder]])-LEN(SUBSTITUTE(Parts[[#This Row],[folder]],"/",""))))-1),FIND(CHAR(1),SUBSTITUTE(Parts[[#This Row],[folder]],"/",CHAR(1),LEN(Parts[[#This Row],[folder]])-LEN(SUBSTITUTE(Parts[[#This Row],[folder]],"/",""))))-41)</f>
        <v>ReStockPlus/Parts/FuelTank/1875</v>
      </c>
    </row>
    <row r="198" spans="1:55" ht="29.5" x14ac:dyDescent="0.35">
      <c r="A198" t="s">
        <v>1867</v>
      </c>
      <c r="B198" t="s">
        <v>2206</v>
      </c>
      <c r="C198" t="s">
        <v>2207</v>
      </c>
      <c r="D198" t="s">
        <v>2208</v>
      </c>
      <c r="E198" t="s">
        <v>2081</v>
      </c>
      <c r="F198" t="s">
        <v>1877</v>
      </c>
      <c r="G198" t="s">
        <v>536</v>
      </c>
      <c r="H198" t="s">
        <v>1540</v>
      </c>
      <c r="I198" t="s">
        <v>2209</v>
      </c>
      <c r="J198" t="s">
        <v>2210</v>
      </c>
      <c r="K198" t="s">
        <v>37</v>
      </c>
      <c r="L198" s="32"/>
      <c r="M19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@PART[restock-fueltank-adapter-1875-125-1]:AFTER[ReStockPlus] // FL-XA600 Fuel Tank Adapter
	{
}</v>
      </c>
      <c r="N198" s="36">
        <f>_xlfn.XLOOKUP(_xlfn.CONCAT(O198,P198),Templates!$G$1:$G$2037,Templates!$A$1:$A$2037,"Not Found",0,1)</f>
        <v>0</v>
      </c>
      <c r="O198" s="34"/>
      <c r="P198" s="34"/>
      <c r="Q198" s="35"/>
      <c r="R198" s="49"/>
      <c r="S198" s="33"/>
      <c r="T198" s="33"/>
      <c r="U198" s="33"/>
      <c r="V198" s="33"/>
      <c r="W198" s="33"/>
      <c r="X198" s="33"/>
      <c r="Y198" s="33"/>
      <c r="Z198" s="33"/>
      <c r="AA198" s="33"/>
      <c r="AB198" s="33"/>
      <c r="AC198" s="33"/>
      <c r="AD198" s="33"/>
      <c r="AE198" s="33"/>
      <c r="AF198" s="33"/>
      <c r="AG198" s="33"/>
      <c r="AH198" s="33"/>
      <c r="AI19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98" s="33"/>
      <c r="AK198" s="33"/>
      <c r="AL198" s="33"/>
      <c r="AM198" s="33"/>
      <c r="AN198" s="33"/>
      <c r="AO198" s="33"/>
      <c r="AP198" s="33"/>
      <c r="AQ198" s="33"/>
      <c r="AR198" s="33"/>
      <c r="AS198" s="33"/>
      <c r="AT198" s="33"/>
      <c r="AU198" s="33"/>
      <c r="AV19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9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98" s="56" t="str">
        <f>_xlfn.CONCAT(IF(Parts[[#This Row],[title]]&lt;&gt;"",_xlfn.CONCAT(CHAR(10),"@PART[",Parts[[#This Row],[name]],"]:NEEDS[!002_CommunityPartsTitles]:AFTER[",Parts[[#This Row],[mod]],"] // ",_xlfn.CONCAT(S198," (",D198,")"),CHAR(10),"{",CHAR(10),"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9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98" s="41" t="str">
        <f>_xlfn.CONCAT(IF(Parts[[#This Row],[title]]&lt;&gt;"",_xlfn.CONCAT("#LOC_KTT_",A198,"_",C198,"_Title = ",Parts[[#This Row],[title]],CHAR(10)),""),IF(Parts[[#This Row],[engineName]]&lt;&gt;"",_xlfn.CONCAT("#LOC_KTT_",Parts[[#This Row],[mod]],"_",Parts[[#This Row],[name]],"_EngineName = ",Parts[[#This Row],[engineName]]),""))</f>
        <v/>
      </c>
      <c r="BA198" s="39" t="e">
        <f ca="1">MIN(Parts[[#This Row],[techTier]]+1,MAX(INDIRECT(O198)))</f>
        <v>#REF!</v>
      </c>
      <c r="BB198" s="39" t="e">
        <f ca="1">MIN(Parts[[#This Row],[techTier]]+2,MAX(INDIRECT(O198)))</f>
        <v>#REF!</v>
      </c>
      <c r="BC198" s="55" t="str">
        <f>RIGHT(LEFT(Parts[[#This Row],[folder]],FIND(CHAR(1),SUBSTITUTE(Parts[[#This Row],[folder]],"/",CHAR(1),LEN(Parts[[#This Row],[folder]])-LEN(SUBSTITUTE(Parts[[#This Row],[folder]],"/",""))))-1),FIND(CHAR(1),SUBSTITUTE(Parts[[#This Row],[folder]],"/",CHAR(1),LEN(Parts[[#This Row],[folder]])-LEN(SUBSTITUTE(Parts[[#This Row],[folder]],"/",""))))-41)</f>
        <v>ReStockPlus/Parts/FuelTank/1875</v>
      </c>
    </row>
    <row r="199" spans="1:55" ht="29.5" x14ac:dyDescent="0.35">
      <c r="A199" t="s">
        <v>1867</v>
      </c>
      <c r="B199" t="s">
        <v>2211</v>
      </c>
      <c r="C199" t="s">
        <v>2212</v>
      </c>
      <c r="D199" t="s">
        <v>2213</v>
      </c>
      <c r="E199" t="s">
        <v>2081</v>
      </c>
      <c r="F199" t="s">
        <v>1877</v>
      </c>
      <c r="G199" t="s">
        <v>536</v>
      </c>
      <c r="H199" t="s">
        <v>1872</v>
      </c>
      <c r="I199" t="s">
        <v>1513</v>
      </c>
      <c r="J199" t="s">
        <v>2091</v>
      </c>
      <c r="K199" t="s">
        <v>21</v>
      </c>
      <c r="L199" s="32"/>
      <c r="M19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@PART[restock-fueltank-adapter-1875-125-2]:AFTER[ReStockPlus] // FL-XA160 Fuel Tank Adapter
	{
}</v>
      </c>
      <c r="N199" s="36">
        <f>_xlfn.XLOOKUP(_xlfn.CONCAT(O199,P199),Templates!$G$1:$G$2037,Templates!$A$1:$A$2037,"Not Found",0,1)</f>
        <v>0</v>
      </c>
      <c r="O199" s="34"/>
      <c r="P199" s="34"/>
      <c r="Q199" s="35"/>
      <c r="R199" s="49"/>
      <c r="S199" s="33"/>
      <c r="T199" s="33"/>
      <c r="U199" s="33"/>
      <c r="V199" s="33"/>
      <c r="W199" s="33"/>
      <c r="X199" s="33"/>
      <c r="Y199" s="33"/>
      <c r="Z199" s="33"/>
      <c r="AA199" s="33"/>
      <c r="AB199" s="33"/>
      <c r="AC199" s="33"/>
      <c r="AD199" s="33"/>
      <c r="AE199" s="33"/>
      <c r="AF199" s="33"/>
      <c r="AG199" s="33"/>
      <c r="AH199" s="33"/>
      <c r="AI19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199" s="33"/>
      <c r="AK199" s="33"/>
      <c r="AL199" s="33"/>
      <c r="AM199" s="33"/>
      <c r="AN199" s="33"/>
      <c r="AO199" s="33"/>
      <c r="AP199" s="33"/>
      <c r="AQ199" s="33"/>
      <c r="AR199" s="33"/>
      <c r="AS199" s="33"/>
      <c r="AT199" s="33"/>
      <c r="AU199" s="33"/>
      <c r="AV19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19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199" s="56" t="str">
        <f>_xlfn.CONCAT(IF(Parts[[#This Row],[title]]&lt;&gt;"",_xlfn.CONCAT(CHAR(10),"@PART[",Parts[[#This Row],[name]],"]:NEEDS[!002_CommunityPartsTitles]:AFTER[",Parts[[#This Row],[mod]],"] // ",_xlfn.CONCAT(S199," (",D199,")"),CHAR(10),"{",CHAR(10),"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19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199" s="41" t="str">
        <f>_xlfn.CONCAT(IF(Parts[[#This Row],[title]]&lt;&gt;"",_xlfn.CONCAT("#LOC_KTT_",A199,"_",C199,"_Title = ",Parts[[#This Row],[title]],CHAR(10)),""),IF(Parts[[#This Row],[engineName]]&lt;&gt;"",_xlfn.CONCAT("#LOC_KTT_",Parts[[#This Row],[mod]],"_",Parts[[#This Row],[name]],"_EngineName = ",Parts[[#This Row],[engineName]]),""))</f>
        <v/>
      </c>
      <c r="BA199" s="39" t="e">
        <f ca="1">MIN(Parts[[#This Row],[techTier]]+1,MAX(INDIRECT(O199)))</f>
        <v>#REF!</v>
      </c>
      <c r="BB199" s="39" t="e">
        <f ca="1">MIN(Parts[[#This Row],[techTier]]+2,MAX(INDIRECT(O199)))</f>
        <v>#REF!</v>
      </c>
      <c r="BC199" s="55" t="str">
        <f>RIGHT(LEFT(Parts[[#This Row],[folder]],FIND(CHAR(1),SUBSTITUTE(Parts[[#This Row],[folder]],"/",CHAR(1),LEN(Parts[[#This Row],[folder]])-LEN(SUBSTITUTE(Parts[[#This Row],[folder]],"/",""))))-1),FIND(CHAR(1),SUBSTITUTE(Parts[[#This Row],[folder]],"/",CHAR(1),LEN(Parts[[#This Row],[folder]])-LEN(SUBSTITUTE(Parts[[#This Row],[folder]],"/",""))))-41)</f>
        <v>ReStockPlus/Parts/FuelTank/1875</v>
      </c>
    </row>
    <row r="200" spans="1:55" ht="29.5" x14ac:dyDescent="0.35">
      <c r="A200" t="s">
        <v>1867</v>
      </c>
      <c r="B200" t="s">
        <v>2214</v>
      </c>
      <c r="C200" t="s">
        <v>2215</v>
      </c>
      <c r="D200" t="s">
        <v>2216</v>
      </c>
      <c r="E200" t="s">
        <v>2081</v>
      </c>
      <c r="F200" t="s">
        <v>1877</v>
      </c>
      <c r="G200" t="s">
        <v>536</v>
      </c>
      <c r="H200" t="s">
        <v>1529</v>
      </c>
      <c r="I200" t="s">
        <v>1899</v>
      </c>
      <c r="J200" t="s">
        <v>2217</v>
      </c>
      <c r="K200" t="s">
        <v>37</v>
      </c>
      <c r="L200" s="32"/>
      <c r="M20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@PART[restock-fueltank-adapter-25-1875-1]:AFTER[ReStockPlus] // FL-XA1200 Fuel Tank Adapter
	{
}</v>
      </c>
      <c r="N200" s="36">
        <f>_xlfn.XLOOKUP(_xlfn.CONCAT(O200,P200),Templates!$G$1:$G$2037,Templates!$A$1:$A$2037,"Not Found",0,1)</f>
        <v>0</v>
      </c>
      <c r="O200" s="34"/>
      <c r="P200" s="34"/>
      <c r="Q200" s="35"/>
      <c r="R200" s="49"/>
      <c r="S200" s="33"/>
      <c r="T200" s="33"/>
      <c r="U200" s="33"/>
      <c r="V200" s="33"/>
      <c r="W200" s="33"/>
      <c r="X200" s="33"/>
      <c r="Y200" s="33"/>
      <c r="Z200" s="33"/>
      <c r="AA200" s="33"/>
      <c r="AB200" s="33"/>
      <c r="AC200" s="33"/>
      <c r="AD200" s="33"/>
      <c r="AE200" s="33"/>
      <c r="AF200" s="33"/>
      <c r="AG200" s="33"/>
      <c r="AH200" s="33"/>
      <c r="AI20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00" s="33"/>
      <c r="AK200" s="33"/>
      <c r="AL200" s="33"/>
      <c r="AM200" s="33"/>
      <c r="AN200" s="33"/>
      <c r="AO200" s="33"/>
      <c r="AP200" s="33"/>
      <c r="AQ200" s="33"/>
      <c r="AR200" s="33"/>
      <c r="AS200" s="33"/>
      <c r="AT200" s="33"/>
      <c r="AU200" s="33"/>
      <c r="AV20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0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00" s="56" t="str">
        <f>_xlfn.CONCAT(IF(Parts[[#This Row],[title]]&lt;&gt;"",_xlfn.CONCAT(CHAR(10),"@PART[",Parts[[#This Row],[name]],"]:NEEDS[!002_CommunityPartsTitles]:AFTER[",Parts[[#This Row],[mod]],"] // ",_xlfn.CONCAT(S200," (",D200,")"),CHAR(10),"{",CHAR(10),"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0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00" s="41" t="str">
        <f>_xlfn.CONCAT(IF(Parts[[#This Row],[title]]&lt;&gt;"",_xlfn.CONCAT("#LOC_KTT_",A200,"_",C200,"_Title = ",Parts[[#This Row],[title]],CHAR(10)),""),IF(Parts[[#This Row],[engineName]]&lt;&gt;"",_xlfn.CONCAT("#LOC_KTT_",Parts[[#This Row],[mod]],"_",Parts[[#This Row],[name]],"_EngineName = ",Parts[[#This Row],[engineName]]),""))</f>
        <v/>
      </c>
      <c r="BA200" s="39" t="e">
        <f ca="1">MIN(Parts[[#This Row],[techTier]]+1,MAX(INDIRECT(O200)))</f>
        <v>#REF!</v>
      </c>
      <c r="BB200" s="39" t="e">
        <f ca="1">MIN(Parts[[#This Row],[techTier]]+2,MAX(INDIRECT(O200)))</f>
        <v>#REF!</v>
      </c>
      <c r="BC200" s="55" t="str">
        <f>RIGHT(LEFT(Parts[[#This Row],[folder]],FIND(CHAR(1),SUBSTITUTE(Parts[[#This Row],[folder]],"/",CHAR(1),LEN(Parts[[#This Row],[folder]])-LEN(SUBSTITUTE(Parts[[#This Row],[folder]],"/",""))))-1),FIND(CHAR(1),SUBSTITUTE(Parts[[#This Row],[folder]],"/",CHAR(1),LEN(Parts[[#This Row],[folder]])-LEN(SUBSTITUTE(Parts[[#This Row],[folder]],"/",""))))-41)</f>
        <v>ReStockPlus/Parts/FuelTank/1875</v>
      </c>
    </row>
    <row r="201" spans="1:55" ht="29.5" x14ac:dyDescent="0.35">
      <c r="A201" t="s">
        <v>1867</v>
      </c>
      <c r="B201" t="s">
        <v>2218</v>
      </c>
      <c r="C201" t="s">
        <v>2219</v>
      </c>
      <c r="D201" t="s">
        <v>2220</v>
      </c>
      <c r="E201" t="s">
        <v>1871</v>
      </c>
      <c r="F201" t="s">
        <v>1575</v>
      </c>
      <c r="G201" t="s">
        <v>2221</v>
      </c>
      <c r="H201" t="s">
        <v>2135</v>
      </c>
      <c r="I201" t="s">
        <v>537</v>
      </c>
      <c r="J201" t="s">
        <v>2124</v>
      </c>
      <c r="K201" t="s">
        <v>37</v>
      </c>
      <c r="L201" s="32"/>
      <c r="M20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@PART[restock-fueltank-sphere-25-1]:AFTER[ReStockPlus] // Rockomax X-200-4R Hemispherical Liquid Fuel Tank
	{
}</v>
      </c>
      <c r="N201" s="36">
        <f>_xlfn.XLOOKUP(_xlfn.CONCAT(O201,P201),Templates!$G$1:$G$2037,Templates!$A$1:$A$2037,"Not Found",0,1)</f>
        <v>0</v>
      </c>
      <c r="O201" s="34"/>
      <c r="P201" s="34"/>
      <c r="Q201" s="35"/>
      <c r="R201" s="49"/>
      <c r="S201" s="33"/>
      <c r="T201" s="33"/>
      <c r="U201" s="33"/>
      <c r="V201" s="33"/>
      <c r="W201" s="33"/>
      <c r="X201" s="33"/>
      <c r="Y201" s="33"/>
      <c r="Z201" s="33"/>
      <c r="AA201" s="33"/>
      <c r="AB201" s="33"/>
      <c r="AC201" s="33"/>
      <c r="AD201" s="33"/>
      <c r="AE201" s="33"/>
      <c r="AF201" s="33"/>
      <c r="AG201" s="33"/>
      <c r="AH201" s="33"/>
      <c r="AI20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01" s="33"/>
      <c r="AK201" s="33"/>
      <c r="AL201" s="33"/>
      <c r="AM201" s="33"/>
      <c r="AN201" s="33"/>
      <c r="AO201" s="33"/>
      <c r="AP201" s="33"/>
      <c r="AQ201" s="33"/>
      <c r="AR201" s="33"/>
      <c r="AS201" s="33"/>
      <c r="AT201" s="33"/>
      <c r="AU201" s="33"/>
      <c r="AV20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0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01" s="56" t="str">
        <f>_xlfn.CONCAT(IF(Parts[[#This Row],[title]]&lt;&gt;"",_xlfn.CONCAT(CHAR(10),"@PART[",Parts[[#This Row],[name]],"]:NEEDS[!002_CommunityPartsTitles]:AFTER[",Parts[[#This Row],[mod]],"] // ",_xlfn.CONCAT(S201," (",D201,")"),CHAR(10),"{",CHAR(10),"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0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01" s="41" t="str">
        <f>_xlfn.CONCAT(IF(Parts[[#This Row],[title]]&lt;&gt;"",_xlfn.CONCAT("#LOC_KTT_",A201,"_",C201,"_Title = ",Parts[[#This Row],[title]],CHAR(10)),""),IF(Parts[[#This Row],[engineName]]&lt;&gt;"",_xlfn.CONCAT("#LOC_KTT_",Parts[[#This Row],[mod]],"_",Parts[[#This Row],[name]],"_EngineName = ",Parts[[#This Row],[engineName]]),""))</f>
        <v/>
      </c>
      <c r="BA201" s="39" t="e">
        <f ca="1">MIN(Parts[[#This Row],[techTier]]+1,MAX(INDIRECT(O201)))</f>
        <v>#REF!</v>
      </c>
      <c r="BB201" s="39" t="e">
        <f ca="1">MIN(Parts[[#This Row],[techTier]]+2,MAX(INDIRECT(O201)))</f>
        <v>#REF!</v>
      </c>
      <c r="BC201" s="55" t="str">
        <f>RIGHT(LEFT(Parts[[#This Row],[folder]],FIND(CHAR(1),SUBSTITUTE(Parts[[#This Row],[folder]],"/",CHAR(1),LEN(Parts[[#This Row],[folder]])-LEN(SUBSTITUTE(Parts[[#This Row],[folder]],"/",""))))-1),FIND(CHAR(1),SUBSTITUTE(Parts[[#This Row],[folder]],"/",CHAR(1),LEN(Parts[[#This Row],[folder]])-LEN(SUBSTITUTE(Parts[[#This Row],[folder]],"/",""))))-41)</f>
        <v>ReStockPlus/Parts/FuelTank/25</v>
      </c>
    </row>
    <row r="202" spans="1:55" ht="29.5" x14ac:dyDescent="0.35">
      <c r="A202" t="s">
        <v>1867</v>
      </c>
      <c r="B202" t="s">
        <v>2222</v>
      </c>
      <c r="C202" t="s">
        <v>2223</v>
      </c>
      <c r="D202" t="s">
        <v>2224</v>
      </c>
      <c r="E202" t="s">
        <v>1871</v>
      </c>
      <c r="F202" t="s">
        <v>1575</v>
      </c>
      <c r="G202" t="s">
        <v>2225</v>
      </c>
      <c r="H202" t="s">
        <v>2226</v>
      </c>
      <c r="I202" t="s">
        <v>2186</v>
      </c>
      <c r="J202" t="s">
        <v>2227</v>
      </c>
      <c r="K202" t="s">
        <v>126</v>
      </c>
      <c r="L202" s="32"/>
      <c r="M20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@PART[restock-fuel-tank-375-4]:AFTER[ReStockPlus] // Kerbodyne S3-1800 Tank
	{
}</v>
      </c>
      <c r="N202" s="36">
        <f>_xlfn.XLOOKUP(_xlfn.CONCAT(O202,P202),Templates!$G$1:$G$2037,Templates!$A$1:$A$2037,"Not Found",0,1)</f>
        <v>0</v>
      </c>
      <c r="O202" s="34"/>
      <c r="P202" s="34"/>
      <c r="Q202" s="35"/>
      <c r="R202" s="49"/>
      <c r="S202" s="33"/>
      <c r="T202" s="33"/>
      <c r="U202" s="33"/>
      <c r="V202" s="33"/>
      <c r="W202" s="33"/>
      <c r="X202" s="33"/>
      <c r="Y202" s="33"/>
      <c r="Z202" s="33"/>
      <c r="AA202" s="33"/>
      <c r="AB202" s="33"/>
      <c r="AC202" s="33"/>
      <c r="AD202" s="33"/>
      <c r="AE202" s="33"/>
      <c r="AF202" s="33"/>
      <c r="AG202" s="33"/>
      <c r="AH202" s="33"/>
      <c r="AI20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02" s="33"/>
      <c r="AK202" s="33"/>
      <c r="AL202" s="33"/>
      <c r="AM202" s="33"/>
      <c r="AN202" s="33"/>
      <c r="AO202" s="33"/>
      <c r="AP202" s="33"/>
      <c r="AQ202" s="33"/>
      <c r="AR202" s="33"/>
      <c r="AS202" s="33"/>
      <c r="AT202" s="33"/>
      <c r="AU202" s="33"/>
      <c r="AV20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0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02" s="56" t="str">
        <f>_xlfn.CONCAT(IF(Parts[[#This Row],[title]]&lt;&gt;"",_xlfn.CONCAT(CHAR(10),"@PART[",Parts[[#This Row],[name]],"]:NEEDS[!002_CommunityPartsTitles]:AFTER[",Parts[[#This Row],[mod]],"] // ",_xlfn.CONCAT(S202," (",D202,")"),CHAR(10),"{",CHAR(10),"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0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02" s="41" t="str">
        <f>_xlfn.CONCAT(IF(Parts[[#This Row],[title]]&lt;&gt;"",_xlfn.CONCAT("#LOC_KTT_",A202,"_",C202,"_Title = ",Parts[[#This Row],[title]],CHAR(10)),""),IF(Parts[[#This Row],[engineName]]&lt;&gt;"",_xlfn.CONCAT("#LOC_KTT_",Parts[[#This Row],[mod]],"_",Parts[[#This Row],[name]],"_EngineName = ",Parts[[#This Row],[engineName]]),""))</f>
        <v/>
      </c>
      <c r="BA202" s="39" t="e">
        <f ca="1">MIN(Parts[[#This Row],[techTier]]+1,MAX(INDIRECT(O202)))</f>
        <v>#REF!</v>
      </c>
      <c r="BB202" s="39" t="e">
        <f ca="1">MIN(Parts[[#This Row],[techTier]]+2,MAX(INDIRECT(O202)))</f>
        <v>#REF!</v>
      </c>
      <c r="BC202" s="55" t="str">
        <f>RIGHT(LEFT(Parts[[#This Row],[folder]],FIND(CHAR(1),SUBSTITUTE(Parts[[#This Row],[folder]],"/",CHAR(1),LEN(Parts[[#This Row],[folder]])-LEN(SUBSTITUTE(Parts[[#This Row],[folder]],"/",""))))-1),FIND(CHAR(1),SUBSTITUTE(Parts[[#This Row],[folder]],"/",CHAR(1),LEN(Parts[[#This Row],[folder]])-LEN(SUBSTITUTE(Parts[[#This Row],[folder]],"/",""))))-41)</f>
        <v>ReStockPlus/Parts/FuelTank/375</v>
      </c>
    </row>
    <row r="203" spans="1:55" ht="29.5" x14ac:dyDescent="0.35">
      <c r="A203" t="s">
        <v>1867</v>
      </c>
      <c r="B203" t="s">
        <v>2228</v>
      </c>
      <c r="C203" t="s">
        <v>2229</v>
      </c>
      <c r="D203" t="s">
        <v>2230</v>
      </c>
      <c r="E203" t="s">
        <v>1871</v>
      </c>
      <c r="F203" t="s">
        <v>1575</v>
      </c>
      <c r="G203" t="s">
        <v>2225</v>
      </c>
      <c r="H203" t="s">
        <v>2231</v>
      </c>
      <c r="I203" t="s">
        <v>2232</v>
      </c>
      <c r="J203" t="s">
        <v>2227</v>
      </c>
      <c r="K203" t="s">
        <v>126</v>
      </c>
      <c r="L203" s="32"/>
      <c r="M20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@PART[restock-fuel-tank-rcs-375-1]:AFTER[ReStockPlus] // FL-S1 RCS Fuel Tank
	{
}</v>
      </c>
      <c r="N203" s="36">
        <f>_xlfn.XLOOKUP(_xlfn.CONCAT(O203,P203),Templates!$G$1:$G$2037,Templates!$A$1:$A$2037,"Not Found",0,1)</f>
        <v>0</v>
      </c>
      <c r="O203" s="34"/>
      <c r="P203" s="34"/>
      <c r="Q203" s="35"/>
      <c r="R203" s="49"/>
      <c r="S203" s="33"/>
      <c r="T203" s="33"/>
      <c r="U203" s="33"/>
      <c r="V203" s="33"/>
      <c r="W203" s="33"/>
      <c r="X203" s="33"/>
      <c r="Y203" s="33"/>
      <c r="Z203" s="33"/>
      <c r="AA203" s="33"/>
      <c r="AB203" s="33"/>
      <c r="AC203" s="33"/>
      <c r="AD203" s="33"/>
      <c r="AE203" s="33"/>
      <c r="AF203" s="33"/>
      <c r="AG203" s="33"/>
      <c r="AH203" s="33"/>
      <c r="AI20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03" s="33"/>
      <c r="AK203" s="33"/>
      <c r="AL203" s="33"/>
      <c r="AM203" s="33"/>
      <c r="AN203" s="33"/>
      <c r="AO203" s="33"/>
      <c r="AP203" s="33"/>
      <c r="AQ203" s="33"/>
      <c r="AR203" s="33"/>
      <c r="AS203" s="33"/>
      <c r="AT203" s="33"/>
      <c r="AU203" s="33"/>
      <c r="AV20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0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03" s="56" t="str">
        <f>_xlfn.CONCAT(IF(Parts[[#This Row],[title]]&lt;&gt;"",_xlfn.CONCAT(CHAR(10),"@PART[",Parts[[#This Row],[name]],"]:NEEDS[!002_CommunityPartsTitles]:AFTER[",Parts[[#This Row],[mod]],"] // ",_xlfn.CONCAT(S203," (",D203,")"),CHAR(10),"{",CHAR(10),"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0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03" s="41" t="str">
        <f>_xlfn.CONCAT(IF(Parts[[#This Row],[title]]&lt;&gt;"",_xlfn.CONCAT("#LOC_KTT_",A203,"_",C203,"_Title = ",Parts[[#This Row],[title]],CHAR(10)),""),IF(Parts[[#This Row],[engineName]]&lt;&gt;"",_xlfn.CONCAT("#LOC_KTT_",Parts[[#This Row],[mod]],"_",Parts[[#This Row],[name]],"_EngineName = ",Parts[[#This Row],[engineName]]),""))</f>
        <v/>
      </c>
      <c r="BA203" s="39" t="e">
        <f ca="1">MIN(Parts[[#This Row],[techTier]]+1,MAX(INDIRECT(O203)))</f>
        <v>#REF!</v>
      </c>
      <c r="BB203" s="39" t="e">
        <f ca="1">MIN(Parts[[#This Row],[techTier]]+2,MAX(INDIRECT(O203)))</f>
        <v>#REF!</v>
      </c>
      <c r="BC203" s="55" t="str">
        <f>RIGHT(LEFT(Parts[[#This Row],[folder]],FIND(CHAR(1),SUBSTITUTE(Parts[[#This Row],[folder]],"/",CHAR(1),LEN(Parts[[#This Row],[folder]])-LEN(SUBSTITUTE(Parts[[#This Row],[folder]],"/",""))))-1),FIND(CHAR(1),SUBSTITUTE(Parts[[#This Row],[folder]],"/",CHAR(1),LEN(Parts[[#This Row],[folder]])-LEN(SUBSTITUTE(Parts[[#This Row],[folder]],"/",""))))-41)</f>
        <v>ReStockPlus/Parts/FuelTank/375</v>
      </c>
    </row>
    <row r="204" spans="1:55" ht="29.5" x14ac:dyDescent="0.35">
      <c r="A204" t="s">
        <v>1867</v>
      </c>
      <c r="B204" t="s">
        <v>2233</v>
      </c>
      <c r="C204" t="s">
        <v>2234</v>
      </c>
      <c r="D204" t="s">
        <v>2235</v>
      </c>
      <c r="E204" t="s">
        <v>1871</v>
      </c>
      <c r="F204" t="s">
        <v>1575</v>
      </c>
      <c r="G204" t="s">
        <v>2225</v>
      </c>
      <c r="H204" t="s">
        <v>2226</v>
      </c>
      <c r="I204" t="s">
        <v>2186</v>
      </c>
      <c r="J204" t="s">
        <v>2227</v>
      </c>
      <c r="K204" t="s">
        <v>126</v>
      </c>
      <c r="L204" s="32"/>
      <c r="M20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@PART[restock-fueltank-sphere-375-1]:AFTER[ReStockPlus] // Kerbodyne S3-900R Hemispherical Liquid Fuel Tank
	{
}</v>
      </c>
      <c r="N204" s="36">
        <f>_xlfn.XLOOKUP(_xlfn.CONCAT(O204,P204),Templates!$G$1:$G$2037,Templates!$A$1:$A$2037,"Not Found",0,1)</f>
        <v>0</v>
      </c>
      <c r="O204" s="34"/>
      <c r="P204" s="34"/>
      <c r="Q204" s="35"/>
      <c r="R204" s="49"/>
      <c r="S204" s="33"/>
      <c r="T204" s="33"/>
      <c r="U204" s="33"/>
      <c r="V204" s="33"/>
      <c r="W204" s="33"/>
      <c r="X204" s="33"/>
      <c r="Y204" s="33"/>
      <c r="Z204" s="33"/>
      <c r="AA204" s="33"/>
      <c r="AB204" s="33"/>
      <c r="AC204" s="33"/>
      <c r="AD204" s="33"/>
      <c r="AE204" s="33"/>
      <c r="AF204" s="33"/>
      <c r="AG204" s="33"/>
      <c r="AH204" s="33"/>
      <c r="AI20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04" s="33"/>
      <c r="AK204" s="33"/>
      <c r="AL204" s="33"/>
      <c r="AM204" s="33"/>
      <c r="AN204" s="33"/>
      <c r="AO204" s="33"/>
      <c r="AP204" s="33"/>
      <c r="AQ204" s="33"/>
      <c r="AR204" s="33"/>
      <c r="AS204" s="33"/>
      <c r="AT204" s="33"/>
      <c r="AU204" s="33"/>
      <c r="AV20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0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04" s="56" t="str">
        <f>_xlfn.CONCAT(IF(Parts[[#This Row],[title]]&lt;&gt;"",_xlfn.CONCAT(CHAR(10),"@PART[",Parts[[#This Row],[name]],"]:NEEDS[!002_CommunityPartsTitles]:AFTER[",Parts[[#This Row],[mod]],"] // ",_xlfn.CONCAT(S204," (",D204,")"),CHAR(10),"{",CHAR(10),"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0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04" s="41" t="str">
        <f>_xlfn.CONCAT(IF(Parts[[#This Row],[title]]&lt;&gt;"",_xlfn.CONCAT("#LOC_KTT_",A204,"_",C204,"_Title = ",Parts[[#This Row],[title]],CHAR(10)),""),IF(Parts[[#This Row],[engineName]]&lt;&gt;"",_xlfn.CONCAT("#LOC_KTT_",Parts[[#This Row],[mod]],"_",Parts[[#This Row],[name]],"_EngineName = ",Parts[[#This Row],[engineName]]),""))</f>
        <v/>
      </c>
      <c r="BA204" s="39" t="e">
        <f ca="1">MIN(Parts[[#This Row],[techTier]]+1,MAX(INDIRECT(O204)))</f>
        <v>#REF!</v>
      </c>
      <c r="BB204" s="39" t="e">
        <f ca="1">MIN(Parts[[#This Row],[techTier]]+2,MAX(INDIRECT(O204)))</f>
        <v>#REF!</v>
      </c>
      <c r="BC204" s="55" t="str">
        <f>RIGHT(LEFT(Parts[[#This Row],[folder]],FIND(CHAR(1),SUBSTITUTE(Parts[[#This Row],[folder]],"/",CHAR(1),LEN(Parts[[#This Row],[folder]])-LEN(SUBSTITUTE(Parts[[#This Row],[folder]],"/",""))))-1),FIND(CHAR(1),SUBSTITUTE(Parts[[#This Row],[folder]],"/",CHAR(1),LEN(Parts[[#This Row],[folder]])-LEN(SUBSTITUTE(Parts[[#This Row],[folder]],"/",""))))-41)</f>
        <v>ReStockPlus/Parts/FuelTank/375</v>
      </c>
    </row>
    <row r="205" spans="1:55" ht="29.5" x14ac:dyDescent="0.35">
      <c r="A205" t="s">
        <v>1867</v>
      </c>
      <c r="B205" t="s">
        <v>2236</v>
      </c>
      <c r="C205" t="s">
        <v>2237</v>
      </c>
      <c r="D205" t="s">
        <v>2238</v>
      </c>
      <c r="E205" t="s">
        <v>1871</v>
      </c>
      <c r="F205" t="s">
        <v>1575</v>
      </c>
      <c r="G205" t="s">
        <v>2239</v>
      </c>
      <c r="H205" t="s">
        <v>2240</v>
      </c>
      <c r="I205" t="s">
        <v>1906</v>
      </c>
      <c r="J205" t="s">
        <v>2227</v>
      </c>
      <c r="K205" t="s">
        <v>126</v>
      </c>
      <c r="L205" s="32"/>
      <c r="M20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@PART[restock-nosecone-375-1]:AFTER[ReStockPlus] // Kerbodyne S3-3600 Nosecone
	{
}</v>
      </c>
      <c r="N205" s="36">
        <f>_xlfn.XLOOKUP(_xlfn.CONCAT(O205,P205),Templates!$G$1:$G$2037,Templates!$A$1:$A$2037,"Not Found",0,1)</f>
        <v>0</v>
      </c>
      <c r="O205" s="34"/>
      <c r="P205" s="34"/>
      <c r="Q205" s="35"/>
      <c r="R205" s="49"/>
      <c r="S205" s="33"/>
      <c r="T205" s="33"/>
      <c r="U205" s="33"/>
      <c r="V205" s="33"/>
      <c r="W205" s="33"/>
      <c r="X205" s="33"/>
      <c r="Y205" s="33"/>
      <c r="Z205" s="33"/>
      <c r="AA205" s="33"/>
      <c r="AB205" s="33"/>
      <c r="AC205" s="33"/>
      <c r="AD205" s="33"/>
      <c r="AE205" s="33"/>
      <c r="AF205" s="33"/>
      <c r="AG205" s="33"/>
      <c r="AH205" s="33"/>
      <c r="AI20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05" s="33"/>
      <c r="AK205" s="33"/>
      <c r="AL205" s="33"/>
      <c r="AM205" s="33"/>
      <c r="AN205" s="33"/>
      <c r="AO205" s="33"/>
      <c r="AP205" s="33"/>
      <c r="AQ205" s="33"/>
      <c r="AR205" s="33"/>
      <c r="AS205" s="33"/>
      <c r="AT205" s="33"/>
      <c r="AU205" s="33"/>
      <c r="AV20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0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05" s="56" t="str">
        <f>_xlfn.CONCAT(IF(Parts[[#This Row],[title]]&lt;&gt;"",_xlfn.CONCAT(CHAR(10),"@PART[",Parts[[#This Row],[name]],"]:NEEDS[!002_CommunityPartsTitles]:AFTER[",Parts[[#This Row],[mod]],"] // ",_xlfn.CONCAT(S205," (",D205,")"),CHAR(10),"{",CHAR(10),"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0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05" s="41" t="str">
        <f>_xlfn.CONCAT(IF(Parts[[#This Row],[title]]&lt;&gt;"",_xlfn.CONCAT("#LOC_KTT_",A205,"_",C205,"_Title = ",Parts[[#This Row],[title]],CHAR(10)),""),IF(Parts[[#This Row],[engineName]]&lt;&gt;"",_xlfn.CONCAT("#LOC_KTT_",Parts[[#This Row],[mod]],"_",Parts[[#This Row],[name]],"_EngineName = ",Parts[[#This Row],[engineName]]),""))</f>
        <v/>
      </c>
      <c r="BA205" s="39" t="e">
        <f ca="1">MIN(Parts[[#This Row],[techTier]]+1,MAX(INDIRECT(O205)))</f>
        <v>#REF!</v>
      </c>
      <c r="BB205" s="39" t="e">
        <f ca="1">MIN(Parts[[#This Row],[techTier]]+2,MAX(INDIRECT(O205)))</f>
        <v>#REF!</v>
      </c>
      <c r="BC205" s="55" t="str">
        <f>RIGHT(LEFT(Parts[[#This Row],[folder]],FIND(CHAR(1),SUBSTITUTE(Parts[[#This Row],[folder]],"/",CHAR(1),LEN(Parts[[#This Row],[folder]])-LEN(SUBSTITUTE(Parts[[#This Row],[folder]],"/",""))))-1),FIND(CHAR(1),SUBSTITUTE(Parts[[#This Row],[folder]],"/",CHAR(1),LEN(Parts[[#This Row],[folder]])-LEN(SUBSTITUTE(Parts[[#This Row],[folder]],"/",""))))-41)</f>
        <v>ReStockPlus/Parts/FuelTank/375</v>
      </c>
    </row>
    <row r="206" spans="1:55" ht="29.5" x14ac:dyDescent="0.35">
      <c r="A206" t="s">
        <v>1867</v>
      </c>
      <c r="B206" t="s">
        <v>2241</v>
      </c>
      <c r="C206" t="s">
        <v>2242</v>
      </c>
      <c r="D206" t="s">
        <v>2243</v>
      </c>
      <c r="E206" t="s">
        <v>1871</v>
      </c>
      <c r="F206" t="s">
        <v>1877</v>
      </c>
      <c r="G206" t="s">
        <v>536</v>
      </c>
      <c r="H206" t="s">
        <v>2244</v>
      </c>
      <c r="I206" t="s">
        <v>2245</v>
      </c>
      <c r="J206" t="s">
        <v>2246</v>
      </c>
      <c r="K206" t="s">
        <v>126</v>
      </c>
      <c r="L206" s="32"/>
      <c r="M20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@PART[restock-fueltank-5-1]:AFTER[ReStockPlus] // Kerbodyne SIV-512K Liquid Fuel Tank
	{
}</v>
      </c>
      <c r="N206" s="36">
        <f>_xlfn.XLOOKUP(_xlfn.CONCAT(O206,P206),Templates!$G$1:$G$2037,Templates!$A$1:$A$2037,"Not Found",0,1)</f>
        <v>0</v>
      </c>
      <c r="O206" s="34"/>
      <c r="P206" s="34"/>
      <c r="Q206" s="35"/>
      <c r="R206" s="49"/>
      <c r="S206" s="33"/>
      <c r="T206" s="33"/>
      <c r="U206" s="33"/>
      <c r="V206" s="33"/>
      <c r="W206" s="33"/>
      <c r="X206" s="33"/>
      <c r="Y206" s="33"/>
      <c r="Z206" s="33"/>
      <c r="AA206" s="33"/>
      <c r="AB206" s="33"/>
      <c r="AC206" s="33"/>
      <c r="AD206" s="33"/>
      <c r="AE206" s="33"/>
      <c r="AF206" s="33"/>
      <c r="AG206" s="33"/>
      <c r="AH206" s="33"/>
      <c r="AI20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06" s="33"/>
      <c r="AK206" s="33"/>
      <c r="AL206" s="33"/>
      <c r="AM206" s="33"/>
      <c r="AN206" s="33"/>
      <c r="AO206" s="33"/>
      <c r="AP206" s="33"/>
      <c r="AQ206" s="33"/>
      <c r="AR206" s="33"/>
      <c r="AS206" s="33"/>
      <c r="AT206" s="33"/>
      <c r="AU206" s="33"/>
      <c r="AV20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0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06" s="56" t="str">
        <f>_xlfn.CONCAT(IF(Parts[[#This Row],[title]]&lt;&gt;"",_xlfn.CONCAT(CHAR(10),"@PART[",Parts[[#This Row],[name]],"]:NEEDS[!002_CommunityPartsTitles]:AFTER[",Parts[[#This Row],[mod]],"] // ",_xlfn.CONCAT(S206," (",D206,")"),CHAR(10),"{",CHAR(10),"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0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06" s="41" t="str">
        <f>_xlfn.CONCAT(IF(Parts[[#This Row],[title]]&lt;&gt;"",_xlfn.CONCAT("#LOC_KTT_",A206,"_",C206,"_Title = ",Parts[[#This Row],[title]],CHAR(10)),""),IF(Parts[[#This Row],[engineName]]&lt;&gt;"",_xlfn.CONCAT("#LOC_KTT_",Parts[[#This Row],[mod]],"_",Parts[[#This Row],[name]],"_EngineName = ",Parts[[#This Row],[engineName]]),""))</f>
        <v/>
      </c>
      <c r="BA206" s="39" t="e">
        <f ca="1">MIN(Parts[[#This Row],[techTier]]+1,MAX(INDIRECT(O206)))</f>
        <v>#REF!</v>
      </c>
      <c r="BB206" s="39" t="e">
        <f ca="1">MIN(Parts[[#This Row],[techTier]]+2,MAX(INDIRECT(O206)))</f>
        <v>#REF!</v>
      </c>
      <c r="BC206" s="55" t="str">
        <f>RIGHT(LEFT(Parts[[#This Row],[folder]],FIND(CHAR(1),SUBSTITUTE(Parts[[#This Row],[folder]],"/",CHAR(1),LEN(Parts[[#This Row],[folder]])-LEN(SUBSTITUTE(Parts[[#This Row],[folder]],"/",""))))-1),FIND(CHAR(1),SUBSTITUTE(Parts[[#This Row],[folder]],"/",CHAR(1),LEN(Parts[[#This Row],[folder]])-LEN(SUBSTITUTE(Parts[[#This Row],[folder]],"/",""))))-41)</f>
        <v>ReStockPlus/Parts/FuelTank/5</v>
      </c>
    </row>
    <row r="207" spans="1:55" ht="29.5" x14ac:dyDescent="0.35">
      <c r="A207" t="s">
        <v>1867</v>
      </c>
      <c r="B207" t="s">
        <v>2247</v>
      </c>
      <c r="C207" t="s">
        <v>2248</v>
      </c>
      <c r="D207" t="s">
        <v>2249</v>
      </c>
      <c r="E207" t="s">
        <v>1871</v>
      </c>
      <c r="F207" t="s">
        <v>1877</v>
      </c>
      <c r="G207" t="s">
        <v>536</v>
      </c>
      <c r="H207" t="s">
        <v>2250</v>
      </c>
      <c r="I207" t="s">
        <v>1970</v>
      </c>
      <c r="J207" t="s">
        <v>2246</v>
      </c>
      <c r="K207" t="s">
        <v>126</v>
      </c>
      <c r="L207" s="32"/>
      <c r="M20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@PART[restock-fueltank-5-2]:AFTER[ReStockPlus] // Kerbodyne SIV-256K Liquid Fuel Tank
	{
}</v>
      </c>
      <c r="N207" s="36">
        <f>_xlfn.XLOOKUP(_xlfn.CONCAT(O207,P207),Templates!$G$1:$G$2037,Templates!$A$1:$A$2037,"Not Found",0,1)</f>
        <v>0</v>
      </c>
      <c r="O207" s="34"/>
      <c r="P207" s="34"/>
      <c r="Q207" s="35"/>
      <c r="R207" s="49"/>
      <c r="S207" s="33"/>
      <c r="T207" s="33"/>
      <c r="U207" s="33"/>
      <c r="V207" s="33"/>
      <c r="W207" s="33"/>
      <c r="X207" s="33"/>
      <c r="Y207" s="33"/>
      <c r="Z207" s="33"/>
      <c r="AA207" s="33"/>
      <c r="AB207" s="33"/>
      <c r="AC207" s="33"/>
      <c r="AD207" s="33"/>
      <c r="AE207" s="33"/>
      <c r="AF207" s="33"/>
      <c r="AG207" s="33"/>
      <c r="AH207" s="33"/>
      <c r="AI20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07" s="33"/>
      <c r="AK207" s="33"/>
      <c r="AL207" s="33"/>
      <c r="AM207" s="33"/>
      <c r="AN207" s="33"/>
      <c r="AO207" s="33"/>
      <c r="AP207" s="33"/>
      <c r="AQ207" s="33"/>
      <c r="AR207" s="33"/>
      <c r="AS207" s="33"/>
      <c r="AT207" s="33"/>
      <c r="AU207" s="33"/>
      <c r="AV20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0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07" s="56" t="str">
        <f>_xlfn.CONCAT(IF(Parts[[#This Row],[title]]&lt;&gt;"",_xlfn.CONCAT(CHAR(10),"@PART[",Parts[[#This Row],[name]],"]:NEEDS[!002_CommunityPartsTitles]:AFTER[",Parts[[#This Row],[mod]],"] // ",_xlfn.CONCAT(S207," (",D207,")"),CHAR(10),"{",CHAR(10),"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0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07" s="41" t="str">
        <f>_xlfn.CONCAT(IF(Parts[[#This Row],[title]]&lt;&gt;"",_xlfn.CONCAT("#LOC_KTT_",A207,"_",C207,"_Title = ",Parts[[#This Row],[title]],CHAR(10)),""),IF(Parts[[#This Row],[engineName]]&lt;&gt;"",_xlfn.CONCAT("#LOC_KTT_",Parts[[#This Row],[mod]],"_",Parts[[#This Row],[name]],"_EngineName = ",Parts[[#This Row],[engineName]]),""))</f>
        <v/>
      </c>
      <c r="BA207" s="39" t="e">
        <f ca="1">MIN(Parts[[#This Row],[techTier]]+1,MAX(INDIRECT(O207)))</f>
        <v>#REF!</v>
      </c>
      <c r="BB207" s="39" t="e">
        <f ca="1">MIN(Parts[[#This Row],[techTier]]+2,MAX(INDIRECT(O207)))</f>
        <v>#REF!</v>
      </c>
      <c r="BC207" s="55" t="str">
        <f>RIGHT(LEFT(Parts[[#This Row],[folder]],FIND(CHAR(1),SUBSTITUTE(Parts[[#This Row],[folder]],"/",CHAR(1),LEN(Parts[[#This Row],[folder]])-LEN(SUBSTITUTE(Parts[[#This Row],[folder]],"/",""))))-1),FIND(CHAR(1),SUBSTITUTE(Parts[[#This Row],[folder]],"/",CHAR(1),LEN(Parts[[#This Row],[folder]])-LEN(SUBSTITUTE(Parts[[#This Row],[folder]],"/",""))))-41)</f>
        <v>ReStockPlus/Parts/FuelTank/5</v>
      </c>
    </row>
    <row r="208" spans="1:55" ht="29.5" x14ac:dyDescent="0.35">
      <c r="A208" t="s">
        <v>1867</v>
      </c>
      <c r="B208" t="s">
        <v>2251</v>
      </c>
      <c r="C208" t="s">
        <v>2252</v>
      </c>
      <c r="D208" t="s">
        <v>2253</v>
      </c>
      <c r="E208" t="s">
        <v>1871</v>
      </c>
      <c r="F208" t="s">
        <v>1877</v>
      </c>
      <c r="G208" t="s">
        <v>536</v>
      </c>
      <c r="H208" t="s">
        <v>2254</v>
      </c>
      <c r="I208" t="s">
        <v>552</v>
      </c>
      <c r="J208" t="s">
        <v>2246</v>
      </c>
      <c r="K208" t="s">
        <v>126</v>
      </c>
      <c r="L208" s="32"/>
      <c r="M20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@PART[restock-fueltank-5-3]:AFTER[ReStockPlus] // Kerbodyne SIV-128K Liquid Fuel Tank
	{
}</v>
      </c>
      <c r="N208" s="36">
        <f>_xlfn.XLOOKUP(_xlfn.CONCAT(O208,P208),Templates!$G$1:$G$2037,Templates!$A$1:$A$2037,"Not Found",0,1)</f>
        <v>0</v>
      </c>
      <c r="O208" s="34"/>
      <c r="P208" s="34"/>
      <c r="Q208" s="35"/>
      <c r="R208" s="49"/>
      <c r="S208" s="33"/>
      <c r="T208" s="33"/>
      <c r="U208" s="33"/>
      <c r="V208" s="33"/>
      <c r="W208" s="33"/>
      <c r="X208" s="33"/>
      <c r="Y208" s="33"/>
      <c r="Z208" s="33"/>
      <c r="AA208" s="33"/>
      <c r="AB208" s="33"/>
      <c r="AC208" s="33"/>
      <c r="AD208" s="33"/>
      <c r="AE208" s="33"/>
      <c r="AF208" s="33"/>
      <c r="AG208" s="33"/>
      <c r="AH208" s="33"/>
      <c r="AI20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08" s="33"/>
      <c r="AK208" s="33"/>
      <c r="AL208" s="33"/>
      <c r="AM208" s="33"/>
      <c r="AN208" s="33"/>
      <c r="AO208" s="33"/>
      <c r="AP208" s="33"/>
      <c r="AQ208" s="33"/>
      <c r="AR208" s="33"/>
      <c r="AS208" s="33"/>
      <c r="AT208" s="33"/>
      <c r="AU208" s="33"/>
      <c r="AV20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0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08" s="56" t="str">
        <f>_xlfn.CONCAT(IF(Parts[[#This Row],[title]]&lt;&gt;"",_xlfn.CONCAT(CHAR(10),"@PART[",Parts[[#This Row],[name]],"]:NEEDS[!002_CommunityPartsTitles]:AFTER[",Parts[[#This Row],[mod]],"] // ",_xlfn.CONCAT(S208," (",D208,")"),CHAR(10),"{",CHAR(10),"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0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08" s="41" t="str">
        <f>_xlfn.CONCAT(IF(Parts[[#This Row],[title]]&lt;&gt;"",_xlfn.CONCAT("#LOC_KTT_",A208,"_",C208,"_Title = ",Parts[[#This Row],[title]],CHAR(10)),""),IF(Parts[[#This Row],[engineName]]&lt;&gt;"",_xlfn.CONCAT("#LOC_KTT_",Parts[[#This Row],[mod]],"_",Parts[[#This Row],[name]],"_EngineName = ",Parts[[#This Row],[engineName]]),""))</f>
        <v/>
      </c>
      <c r="BA208" s="39" t="e">
        <f ca="1">MIN(Parts[[#This Row],[techTier]]+1,MAX(INDIRECT(O208)))</f>
        <v>#REF!</v>
      </c>
      <c r="BB208" s="39" t="e">
        <f ca="1">MIN(Parts[[#This Row],[techTier]]+2,MAX(INDIRECT(O208)))</f>
        <v>#REF!</v>
      </c>
      <c r="BC208" s="55" t="str">
        <f>RIGHT(LEFT(Parts[[#This Row],[folder]],FIND(CHAR(1),SUBSTITUTE(Parts[[#This Row],[folder]],"/",CHAR(1),LEN(Parts[[#This Row],[folder]])-LEN(SUBSTITUTE(Parts[[#This Row],[folder]],"/",""))))-1),FIND(CHAR(1),SUBSTITUTE(Parts[[#This Row],[folder]],"/",CHAR(1),LEN(Parts[[#This Row],[folder]])-LEN(SUBSTITUTE(Parts[[#This Row],[folder]],"/",""))))-41)</f>
        <v>ReStockPlus/Parts/FuelTank/5</v>
      </c>
    </row>
    <row r="209" spans="1:55" ht="29.5" x14ac:dyDescent="0.35">
      <c r="A209" t="s">
        <v>1867</v>
      </c>
      <c r="B209" t="s">
        <v>2255</v>
      </c>
      <c r="C209" t="s">
        <v>2256</v>
      </c>
      <c r="D209" t="s">
        <v>2257</v>
      </c>
      <c r="E209" t="s">
        <v>1871</v>
      </c>
      <c r="F209" t="s">
        <v>1877</v>
      </c>
      <c r="G209" t="s">
        <v>536</v>
      </c>
      <c r="H209" t="s">
        <v>2258</v>
      </c>
      <c r="I209" t="s">
        <v>544</v>
      </c>
      <c r="J209" t="s">
        <v>2246</v>
      </c>
      <c r="K209" t="s">
        <v>126</v>
      </c>
      <c r="L209" s="32"/>
      <c r="M20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@PART[restock-fueltank-5-4]:AFTER[ReStockPlus] // Kerbodyne SIV-64K Liquid Fuel Tank
	{
}</v>
      </c>
      <c r="N209" s="36">
        <f>_xlfn.XLOOKUP(_xlfn.CONCAT(O209,P209),Templates!$G$1:$G$2037,Templates!$A$1:$A$2037,"Not Found",0,1)</f>
        <v>0</v>
      </c>
      <c r="O209" s="34"/>
      <c r="P209" s="34"/>
      <c r="Q209" s="35"/>
      <c r="R209" s="49"/>
      <c r="S209" s="33"/>
      <c r="T209" s="33"/>
      <c r="U209" s="33"/>
      <c r="V209" s="33"/>
      <c r="W209" s="33"/>
      <c r="X209" s="33"/>
      <c r="Y209" s="33"/>
      <c r="Z209" s="33"/>
      <c r="AA209" s="33"/>
      <c r="AB209" s="33"/>
      <c r="AC209" s="33"/>
      <c r="AD209" s="33"/>
      <c r="AE209" s="33"/>
      <c r="AF209" s="33"/>
      <c r="AG209" s="33"/>
      <c r="AH209" s="33"/>
      <c r="AI20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09" s="33"/>
      <c r="AK209" s="33"/>
      <c r="AL209" s="33"/>
      <c r="AM209" s="33"/>
      <c r="AN209" s="33"/>
      <c r="AO209" s="33"/>
      <c r="AP209" s="33"/>
      <c r="AQ209" s="33"/>
      <c r="AR209" s="33"/>
      <c r="AS209" s="33"/>
      <c r="AT209" s="33"/>
      <c r="AU209" s="33"/>
      <c r="AV20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0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09" s="56" t="str">
        <f>_xlfn.CONCAT(IF(Parts[[#This Row],[title]]&lt;&gt;"",_xlfn.CONCAT(CHAR(10),"@PART[",Parts[[#This Row],[name]],"]:NEEDS[!002_CommunityPartsTitles]:AFTER[",Parts[[#This Row],[mod]],"] // ",_xlfn.CONCAT(S209," (",D209,")"),CHAR(10),"{",CHAR(10),"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0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09" s="41" t="str">
        <f>_xlfn.CONCAT(IF(Parts[[#This Row],[title]]&lt;&gt;"",_xlfn.CONCAT("#LOC_KTT_",A209,"_",C209,"_Title = ",Parts[[#This Row],[title]],CHAR(10)),""),IF(Parts[[#This Row],[engineName]]&lt;&gt;"",_xlfn.CONCAT("#LOC_KTT_",Parts[[#This Row],[mod]],"_",Parts[[#This Row],[name]],"_EngineName = ",Parts[[#This Row],[engineName]]),""))</f>
        <v/>
      </c>
      <c r="BA209" s="39" t="e">
        <f ca="1">MIN(Parts[[#This Row],[techTier]]+1,MAX(INDIRECT(O209)))</f>
        <v>#REF!</v>
      </c>
      <c r="BB209" s="39" t="e">
        <f ca="1">MIN(Parts[[#This Row],[techTier]]+2,MAX(INDIRECT(O209)))</f>
        <v>#REF!</v>
      </c>
      <c r="BC209" s="55" t="str">
        <f>RIGHT(LEFT(Parts[[#This Row],[folder]],FIND(CHAR(1),SUBSTITUTE(Parts[[#This Row],[folder]],"/",CHAR(1),LEN(Parts[[#This Row],[folder]])-LEN(SUBSTITUTE(Parts[[#This Row],[folder]],"/",""))))-1),FIND(CHAR(1),SUBSTITUTE(Parts[[#This Row],[folder]],"/",CHAR(1),LEN(Parts[[#This Row],[folder]])-LEN(SUBSTITUTE(Parts[[#This Row],[folder]],"/",""))))-41)</f>
        <v>ReStockPlus/Parts/FuelTank/5</v>
      </c>
    </row>
    <row r="210" spans="1:55" ht="29.5" x14ac:dyDescent="0.35">
      <c r="A210" t="s">
        <v>1867</v>
      </c>
      <c r="B210" t="s">
        <v>2259</v>
      </c>
      <c r="C210" t="s">
        <v>2260</v>
      </c>
      <c r="D210" t="s">
        <v>2261</v>
      </c>
      <c r="E210" t="s">
        <v>1871</v>
      </c>
      <c r="F210" t="s">
        <v>1877</v>
      </c>
      <c r="G210" t="s">
        <v>536</v>
      </c>
      <c r="H210" t="s">
        <v>2258</v>
      </c>
      <c r="I210" t="s">
        <v>544</v>
      </c>
      <c r="J210" t="s">
        <v>2262</v>
      </c>
      <c r="K210" t="s">
        <v>126</v>
      </c>
      <c r="L210" s="32"/>
      <c r="M21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@PART[restock-fueltank-adapter-375-5-1]:AFTER[ReStockPlus] // Kerbodyne SAIV Liquid Fuel Tank Adapter
	{
}</v>
      </c>
      <c r="N210" s="36">
        <f>_xlfn.XLOOKUP(_xlfn.CONCAT(O210,P210),Templates!$G$1:$G$2037,Templates!$A$1:$A$2037,"Not Found",0,1)</f>
        <v>0</v>
      </c>
      <c r="O210" s="34"/>
      <c r="P210" s="34"/>
      <c r="Q210" s="35"/>
      <c r="R210" s="49"/>
      <c r="S210" s="33"/>
      <c r="T210" s="33"/>
      <c r="U210" s="33"/>
      <c r="V210" s="33"/>
      <c r="W210" s="33"/>
      <c r="X210" s="33"/>
      <c r="Y210" s="33"/>
      <c r="Z210" s="33"/>
      <c r="AA210" s="33"/>
      <c r="AB210" s="33"/>
      <c r="AC210" s="33"/>
      <c r="AD210" s="33"/>
      <c r="AE210" s="33"/>
      <c r="AF210" s="33"/>
      <c r="AG210" s="33"/>
      <c r="AH210" s="33"/>
      <c r="AI21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10" s="33"/>
      <c r="AK210" s="33"/>
      <c r="AL210" s="33"/>
      <c r="AM210" s="33"/>
      <c r="AN210" s="33"/>
      <c r="AO210" s="33"/>
      <c r="AP210" s="33"/>
      <c r="AQ210" s="33"/>
      <c r="AR210" s="33"/>
      <c r="AS210" s="33"/>
      <c r="AT210" s="33"/>
      <c r="AU210" s="33"/>
      <c r="AV21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1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10" s="56" t="str">
        <f>_xlfn.CONCAT(IF(Parts[[#This Row],[title]]&lt;&gt;"",_xlfn.CONCAT(CHAR(10),"@PART[",Parts[[#This Row],[name]],"]:NEEDS[!002_CommunityPartsTitles]:AFTER[",Parts[[#This Row],[mod]],"] // ",_xlfn.CONCAT(S210," (",D210,")"),CHAR(10),"{",CHAR(10),"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1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10" s="41" t="str">
        <f>_xlfn.CONCAT(IF(Parts[[#This Row],[title]]&lt;&gt;"",_xlfn.CONCAT("#LOC_KTT_",A210,"_",C210,"_Title = ",Parts[[#This Row],[title]],CHAR(10)),""),IF(Parts[[#This Row],[engineName]]&lt;&gt;"",_xlfn.CONCAT("#LOC_KTT_",Parts[[#This Row],[mod]],"_",Parts[[#This Row],[name]],"_EngineName = ",Parts[[#This Row],[engineName]]),""))</f>
        <v/>
      </c>
      <c r="BA210" s="39" t="e">
        <f ca="1">MIN(Parts[[#This Row],[techTier]]+1,MAX(INDIRECT(O210)))</f>
        <v>#REF!</v>
      </c>
      <c r="BB210" s="39" t="e">
        <f ca="1">MIN(Parts[[#This Row],[techTier]]+2,MAX(INDIRECT(O210)))</f>
        <v>#REF!</v>
      </c>
      <c r="BC210" s="55" t="str">
        <f>RIGHT(LEFT(Parts[[#This Row],[folder]],FIND(CHAR(1),SUBSTITUTE(Parts[[#This Row],[folder]],"/",CHAR(1),LEN(Parts[[#This Row],[folder]])-LEN(SUBSTITUTE(Parts[[#This Row],[folder]],"/",""))))-1),FIND(CHAR(1),SUBSTITUTE(Parts[[#This Row],[folder]],"/",CHAR(1),LEN(Parts[[#This Row],[folder]])-LEN(SUBSTITUTE(Parts[[#This Row],[folder]],"/",""))))-41)</f>
        <v>ReStockPlus/Parts/FuelTank/5</v>
      </c>
    </row>
    <row r="211" spans="1:55" ht="29.5" x14ac:dyDescent="0.35">
      <c r="A211" t="s">
        <v>1867</v>
      </c>
      <c r="B211" t="s">
        <v>2263</v>
      </c>
      <c r="C211" t="s">
        <v>2264</v>
      </c>
      <c r="D211" t="s">
        <v>2265</v>
      </c>
      <c r="E211" t="s">
        <v>1871</v>
      </c>
      <c r="F211" t="s">
        <v>1877</v>
      </c>
      <c r="G211" t="s">
        <v>536</v>
      </c>
      <c r="H211" t="s">
        <v>2095</v>
      </c>
      <c r="I211" t="s">
        <v>2266</v>
      </c>
      <c r="J211" t="s">
        <v>2267</v>
      </c>
      <c r="K211" t="s">
        <v>126</v>
      </c>
      <c r="L211" s="32"/>
      <c r="M21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@PART[restock-fueltank-saturn-engine-1]:AFTER[ReStockPlus] // Kerbodyne SIV Fuelled Engine Adapter
	{
}</v>
      </c>
      <c r="N211" s="36">
        <f>_xlfn.XLOOKUP(_xlfn.CONCAT(O211,P211),Templates!$G$1:$G$2037,Templates!$A$1:$A$2037,"Not Found",0,1)</f>
        <v>0</v>
      </c>
      <c r="O211" s="34"/>
      <c r="P211" s="34"/>
      <c r="Q211" s="35"/>
      <c r="R211" s="49"/>
      <c r="S211" s="33"/>
      <c r="T211" s="33"/>
      <c r="U211" s="33"/>
      <c r="V211" s="33"/>
      <c r="W211" s="33"/>
      <c r="X211" s="33"/>
      <c r="Y211" s="33"/>
      <c r="Z211" s="33"/>
      <c r="AA211" s="33"/>
      <c r="AB211" s="33"/>
      <c r="AC211" s="33"/>
      <c r="AD211" s="33"/>
      <c r="AE211" s="33"/>
      <c r="AF211" s="33"/>
      <c r="AG211" s="33"/>
      <c r="AH211" s="33"/>
      <c r="AI21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11" s="33"/>
      <c r="AK211" s="33"/>
      <c r="AL211" s="33"/>
      <c r="AM211" s="33"/>
      <c r="AN211" s="33"/>
      <c r="AO211" s="33"/>
      <c r="AP211" s="33"/>
      <c r="AQ211" s="33"/>
      <c r="AR211" s="33"/>
      <c r="AS211" s="33"/>
      <c r="AT211" s="33"/>
      <c r="AU211" s="33"/>
      <c r="AV21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1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11" s="56" t="str">
        <f>_xlfn.CONCAT(IF(Parts[[#This Row],[title]]&lt;&gt;"",_xlfn.CONCAT(CHAR(10),"@PART[",Parts[[#This Row],[name]],"]:NEEDS[!002_CommunityPartsTitles]:AFTER[",Parts[[#This Row],[mod]],"] // ",_xlfn.CONCAT(S211," (",D211,")"),CHAR(10),"{",CHAR(10),"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1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11" s="41" t="str">
        <f>_xlfn.CONCAT(IF(Parts[[#This Row],[title]]&lt;&gt;"",_xlfn.CONCAT("#LOC_KTT_",A211,"_",C211,"_Title = ",Parts[[#This Row],[title]],CHAR(10)),""),IF(Parts[[#This Row],[engineName]]&lt;&gt;"",_xlfn.CONCAT("#LOC_KTT_",Parts[[#This Row],[mod]],"_",Parts[[#This Row],[name]],"_EngineName = ",Parts[[#This Row],[engineName]]),""))</f>
        <v/>
      </c>
      <c r="BA211" s="39" t="e">
        <f ca="1">MIN(Parts[[#This Row],[techTier]]+1,MAX(INDIRECT(O211)))</f>
        <v>#REF!</v>
      </c>
      <c r="BB211" s="39" t="e">
        <f ca="1">MIN(Parts[[#This Row],[techTier]]+2,MAX(INDIRECT(O211)))</f>
        <v>#REF!</v>
      </c>
      <c r="BC211" s="55" t="str">
        <f>RIGHT(LEFT(Parts[[#This Row],[folder]],FIND(CHAR(1),SUBSTITUTE(Parts[[#This Row],[folder]],"/",CHAR(1),LEN(Parts[[#This Row],[folder]])-LEN(SUBSTITUTE(Parts[[#This Row],[folder]],"/",""))))-1),FIND(CHAR(1),SUBSTITUTE(Parts[[#This Row],[folder]],"/",CHAR(1),LEN(Parts[[#This Row],[folder]])-LEN(SUBSTITUTE(Parts[[#This Row],[folder]],"/",""))))-41)</f>
        <v>ReStockPlus/Parts/FuelTank/5</v>
      </c>
    </row>
    <row r="212" spans="1:55" ht="29.5" x14ac:dyDescent="0.35">
      <c r="A212" t="s">
        <v>1867</v>
      </c>
      <c r="B212" t="s">
        <v>2268</v>
      </c>
      <c r="C212" t="s">
        <v>2269</v>
      </c>
      <c r="D212" t="s">
        <v>2270</v>
      </c>
      <c r="E212" t="s">
        <v>2271</v>
      </c>
      <c r="F212" t="s">
        <v>1877</v>
      </c>
      <c r="G212" t="s">
        <v>536</v>
      </c>
      <c r="H212" t="s">
        <v>1954</v>
      </c>
      <c r="I212" t="s">
        <v>1624</v>
      </c>
      <c r="J212" t="s">
        <v>1606</v>
      </c>
      <c r="K212" t="s">
        <v>33</v>
      </c>
      <c r="L212" s="32"/>
      <c r="M21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@PART[restock-fuel-tank-rcs-radial-tiny-1]:AFTER[ReStockPlus] // Stratus-V Miniature Monopropellant Tank
	{
}</v>
      </c>
      <c r="N212" s="36">
        <f>_xlfn.XLOOKUP(_xlfn.CONCAT(O212,P212),Templates!$G$1:$G$2037,Templates!$A$1:$A$2037,"Not Found",0,1)</f>
        <v>0</v>
      </c>
      <c r="O212" s="34"/>
      <c r="P212" s="34"/>
      <c r="Q212" s="35"/>
      <c r="R212" s="49"/>
      <c r="S212" s="33"/>
      <c r="T212" s="33"/>
      <c r="U212" s="33"/>
      <c r="V212" s="33"/>
      <c r="W212" s="33"/>
      <c r="X212" s="33"/>
      <c r="Y212" s="33"/>
      <c r="Z212" s="33"/>
      <c r="AA212" s="33"/>
      <c r="AB212" s="33"/>
      <c r="AC212" s="33"/>
      <c r="AD212" s="33"/>
      <c r="AE212" s="33"/>
      <c r="AF212" s="33"/>
      <c r="AG212" s="33"/>
      <c r="AH212" s="33"/>
      <c r="AI21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12" s="33"/>
      <c r="AK212" s="33"/>
      <c r="AL212" s="33"/>
      <c r="AM212" s="33"/>
      <c r="AN212" s="33"/>
      <c r="AO212" s="33"/>
      <c r="AP212" s="33"/>
      <c r="AQ212" s="33"/>
      <c r="AR212" s="33"/>
      <c r="AS212" s="33"/>
      <c r="AT212" s="33"/>
      <c r="AU212" s="33"/>
      <c r="AV21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1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12" s="56" t="str">
        <f>_xlfn.CONCAT(IF(Parts[[#This Row],[title]]&lt;&gt;"",_xlfn.CONCAT(CHAR(10),"@PART[",Parts[[#This Row],[name]],"]:NEEDS[!002_CommunityPartsTitles]:AFTER[",Parts[[#This Row],[mod]],"] // ",_xlfn.CONCAT(S212," (",D212,")"),CHAR(10),"{",CHAR(10),"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1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12" s="41" t="str">
        <f>_xlfn.CONCAT(IF(Parts[[#This Row],[title]]&lt;&gt;"",_xlfn.CONCAT("#LOC_KTT_",A212,"_",C212,"_Title = ",Parts[[#This Row],[title]],CHAR(10)),""),IF(Parts[[#This Row],[engineName]]&lt;&gt;"",_xlfn.CONCAT("#LOC_KTT_",Parts[[#This Row],[mod]],"_",Parts[[#This Row],[name]],"_EngineName = ",Parts[[#This Row],[engineName]]),""))</f>
        <v/>
      </c>
      <c r="BA212" s="39" t="e">
        <f ca="1">MIN(Parts[[#This Row],[techTier]]+1,MAX(INDIRECT(O212)))</f>
        <v>#REF!</v>
      </c>
      <c r="BB212" s="39" t="e">
        <f ca="1">MIN(Parts[[#This Row],[techTier]]+2,MAX(INDIRECT(O212)))</f>
        <v>#REF!</v>
      </c>
      <c r="BC212" s="55" t="str">
        <f>RIGHT(LEFT(Parts[[#This Row],[folder]],FIND(CHAR(1),SUBSTITUTE(Parts[[#This Row],[folder]],"/",CHAR(1),LEN(Parts[[#This Row],[folder]])-LEN(SUBSTITUTE(Parts[[#This Row],[folder]],"/",""))))-1),FIND(CHAR(1),SUBSTITUTE(Parts[[#This Row],[folder]],"/",CHAR(1),LEN(Parts[[#This Row],[folder]])-LEN(SUBSTITUTE(Parts[[#This Row],[folder]],"/",""))))-41)</f>
        <v>ReStockPlus/Parts/FuelTank/radial</v>
      </c>
    </row>
    <row r="213" spans="1:55" ht="29.5" x14ac:dyDescent="0.35">
      <c r="A213" t="s">
        <v>1867</v>
      </c>
      <c r="B213" t="s">
        <v>2272</v>
      </c>
      <c r="C213" t="s">
        <v>2273</v>
      </c>
      <c r="D213" t="s">
        <v>2274</v>
      </c>
      <c r="E213" t="s">
        <v>2275</v>
      </c>
      <c r="F213" t="s">
        <v>1657</v>
      </c>
      <c r="G213" t="s">
        <v>2276</v>
      </c>
      <c r="H213" t="s">
        <v>1524</v>
      </c>
      <c r="I213" t="s">
        <v>1615</v>
      </c>
      <c r="J213" t="s">
        <v>1606</v>
      </c>
      <c r="K213" t="s">
        <v>49</v>
      </c>
      <c r="L213" s="32"/>
      <c r="M21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@PART[restock-wheel-1-T]:AFTER[ReStockPlus] // Rovemax Model S2-T
	{
}</v>
      </c>
      <c r="N213" s="36">
        <f>_xlfn.XLOOKUP(_xlfn.CONCAT(O213,P213),Templates!$G$1:$G$2037,Templates!$A$1:$A$2037,"Not Found",0,1)</f>
        <v>0</v>
      </c>
      <c r="O213" s="34"/>
      <c r="P213" s="34"/>
      <c r="Q213" s="35"/>
      <c r="R213" s="49"/>
      <c r="S213" s="33"/>
      <c r="T213" s="33"/>
      <c r="U213" s="33"/>
      <c r="V213" s="33"/>
      <c r="W213" s="33"/>
      <c r="X213" s="33"/>
      <c r="Y213" s="33"/>
      <c r="Z213" s="33"/>
      <c r="AA213" s="33"/>
      <c r="AB213" s="33"/>
      <c r="AC213" s="33"/>
      <c r="AD213" s="33"/>
      <c r="AE213" s="33"/>
      <c r="AF213" s="33"/>
      <c r="AG213" s="33"/>
      <c r="AH213" s="33"/>
      <c r="AI21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13" s="33"/>
      <c r="AK213" s="33"/>
      <c r="AL213" s="33"/>
      <c r="AM213" s="33"/>
      <c r="AN213" s="33"/>
      <c r="AO213" s="33"/>
      <c r="AP213" s="33"/>
      <c r="AQ213" s="33"/>
      <c r="AR213" s="33"/>
      <c r="AS213" s="33"/>
      <c r="AT213" s="33"/>
      <c r="AU213" s="33"/>
      <c r="AV21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1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13" s="56" t="str">
        <f>_xlfn.CONCAT(IF(Parts[[#This Row],[title]]&lt;&gt;"",_xlfn.CONCAT(CHAR(10),"@PART[",Parts[[#This Row],[name]],"]:NEEDS[!002_CommunityPartsTitles]:AFTER[",Parts[[#This Row],[mod]],"] // ",_xlfn.CONCAT(S213," (",D213,")"),CHAR(10),"{",CHAR(10),"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1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13" s="41" t="str">
        <f>_xlfn.CONCAT(IF(Parts[[#This Row],[title]]&lt;&gt;"",_xlfn.CONCAT("#LOC_KTT_",A213,"_",C213,"_Title = ",Parts[[#This Row],[title]],CHAR(10)),""),IF(Parts[[#This Row],[engineName]]&lt;&gt;"",_xlfn.CONCAT("#LOC_KTT_",Parts[[#This Row],[mod]],"_",Parts[[#This Row],[name]],"_EngineName = ",Parts[[#This Row],[engineName]]),""))</f>
        <v/>
      </c>
      <c r="BA213" s="39" t="e">
        <f ca="1">MIN(Parts[[#This Row],[techTier]]+1,MAX(INDIRECT(O213)))</f>
        <v>#REF!</v>
      </c>
      <c r="BB213" s="39" t="e">
        <f ca="1">MIN(Parts[[#This Row],[techTier]]+2,MAX(INDIRECT(O213)))</f>
        <v>#REF!</v>
      </c>
      <c r="BC213" s="55" t="str">
        <f>RIGHT(LEFT(Parts[[#This Row],[folder]],FIND(CHAR(1),SUBSTITUTE(Parts[[#This Row],[folder]],"/",CHAR(1),LEN(Parts[[#This Row],[folder]])-LEN(SUBSTITUTE(Parts[[#This Row],[folder]],"/",""))))-1),FIND(CHAR(1),SUBSTITUTE(Parts[[#This Row],[folder]],"/",CHAR(1),LEN(Parts[[#This Row],[folder]])-LEN(SUBSTITUTE(Parts[[#This Row],[folder]],"/",""))))-41)</f>
        <v>ReStockPlus/Parts/Ground</v>
      </c>
    </row>
    <row r="214" spans="1:55" ht="29.5" x14ac:dyDescent="0.35">
      <c r="A214" t="s">
        <v>1867</v>
      </c>
      <c r="B214" t="s">
        <v>2277</v>
      </c>
      <c r="C214" t="s">
        <v>2278</v>
      </c>
      <c r="D214" t="s">
        <v>2279</v>
      </c>
      <c r="E214" t="s">
        <v>2275</v>
      </c>
      <c r="F214" t="s">
        <v>1877</v>
      </c>
      <c r="G214" t="s">
        <v>536</v>
      </c>
      <c r="H214" t="s">
        <v>1535</v>
      </c>
      <c r="I214" t="s">
        <v>1611</v>
      </c>
      <c r="J214" t="s">
        <v>1606</v>
      </c>
      <c r="K214" t="s">
        <v>68</v>
      </c>
      <c r="L214" s="32"/>
      <c r="M21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@PART[restock-wheel-4]:AFTER[ReStockPlus] // Rovemax Model M0
	{
}</v>
      </c>
      <c r="N214" s="36">
        <f>_xlfn.XLOOKUP(_xlfn.CONCAT(O214,P214),Templates!$G$1:$G$2037,Templates!$A$1:$A$2037,"Not Found",0,1)</f>
        <v>0</v>
      </c>
      <c r="O214" s="34"/>
      <c r="P214" s="34"/>
      <c r="Q214" s="35"/>
      <c r="R214" s="49"/>
      <c r="S214" s="33"/>
      <c r="T214" s="33"/>
      <c r="U214" s="33"/>
      <c r="V214" s="33"/>
      <c r="W214" s="33"/>
      <c r="X214" s="33"/>
      <c r="Y214" s="33"/>
      <c r="Z214" s="33"/>
      <c r="AA214" s="33"/>
      <c r="AB214" s="33"/>
      <c r="AC214" s="33"/>
      <c r="AD214" s="33"/>
      <c r="AE214" s="33"/>
      <c r="AF214" s="33"/>
      <c r="AG214" s="33"/>
      <c r="AH214" s="33"/>
      <c r="AI21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14" s="33"/>
      <c r="AK214" s="33"/>
      <c r="AL214" s="33"/>
      <c r="AM214" s="33"/>
      <c r="AN214" s="33"/>
      <c r="AO214" s="33"/>
      <c r="AP214" s="33"/>
      <c r="AQ214" s="33"/>
      <c r="AR214" s="33"/>
      <c r="AS214" s="33"/>
      <c r="AT214" s="33"/>
      <c r="AU214" s="33"/>
      <c r="AV21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1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14" s="56" t="str">
        <f>_xlfn.CONCAT(IF(Parts[[#This Row],[title]]&lt;&gt;"",_xlfn.CONCAT(CHAR(10),"@PART[",Parts[[#This Row],[name]],"]:NEEDS[!002_CommunityPartsTitles]:AFTER[",Parts[[#This Row],[mod]],"] // ",_xlfn.CONCAT(S214," (",D214,")"),CHAR(10),"{",CHAR(10),"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1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14" s="41" t="str">
        <f>_xlfn.CONCAT(IF(Parts[[#This Row],[title]]&lt;&gt;"",_xlfn.CONCAT("#LOC_KTT_",A214,"_",C214,"_Title = ",Parts[[#This Row],[title]],CHAR(10)),""),IF(Parts[[#This Row],[engineName]]&lt;&gt;"",_xlfn.CONCAT("#LOC_KTT_",Parts[[#This Row],[mod]],"_",Parts[[#This Row],[name]],"_EngineName = ",Parts[[#This Row],[engineName]]),""))</f>
        <v/>
      </c>
      <c r="BA214" s="39" t="e">
        <f ca="1">MIN(Parts[[#This Row],[techTier]]+1,MAX(INDIRECT(O214)))</f>
        <v>#REF!</v>
      </c>
      <c r="BB214" s="39" t="e">
        <f ca="1">MIN(Parts[[#This Row],[techTier]]+2,MAX(INDIRECT(O214)))</f>
        <v>#REF!</v>
      </c>
      <c r="BC214" s="55" t="str">
        <f>RIGHT(LEFT(Parts[[#This Row],[folder]],FIND(CHAR(1),SUBSTITUTE(Parts[[#This Row],[folder]],"/",CHAR(1),LEN(Parts[[#This Row],[folder]])-LEN(SUBSTITUTE(Parts[[#This Row],[folder]],"/",""))))-1),FIND(CHAR(1),SUBSTITUTE(Parts[[#This Row],[folder]],"/",CHAR(1),LEN(Parts[[#This Row],[folder]])-LEN(SUBSTITUTE(Parts[[#This Row],[folder]],"/",""))))-41)</f>
        <v>ReStockPlus/Parts/Ground</v>
      </c>
    </row>
    <row r="215" spans="1:55" ht="29.5" x14ac:dyDescent="0.35">
      <c r="A215" t="s">
        <v>1867</v>
      </c>
      <c r="B215" t="s">
        <v>2280</v>
      </c>
      <c r="C215" t="s">
        <v>2281</v>
      </c>
      <c r="D215" t="s">
        <v>2282</v>
      </c>
      <c r="E215" t="s">
        <v>2283</v>
      </c>
      <c r="F215" t="s">
        <v>1522</v>
      </c>
      <c r="G215" t="s">
        <v>1523</v>
      </c>
      <c r="H215" t="s">
        <v>1581</v>
      </c>
      <c r="I215" t="s">
        <v>2284</v>
      </c>
      <c r="J215" t="s">
        <v>1115</v>
      </c>
      <c r="K215" t="s">
        <v>40</v>
      </c>
      <c r="L215" s="32"/>
      <c r="M21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@PART[restock-fairing-base-0625-1]:AFTER[ReStockPlus] // AE-FF0 Airstream Protective Shell (0.625m)
	{
}</v>
      </c>
      <c r="N215" s="36">
        <f>_xlfn.XLOOKUP(_xlfn.CONCAT(O215,P215),Templates!$G$1:$G$2037,Templates!$A$1:$A$2037,"Not Found",0,1)</f>
        <v>0</v>
      </c>
      <c r="O215" s="34"/>
      <c r="P215" s="34"/>
      <c r="Q215" s="35"/>
      <c r="R215" s="49"/>
      <c r="S215" s="33"/>
      <c r="T215" s="33"/>
      <c r="U215" s="33"/>
      <c r="V215" s="33"/>
      <c r="W215" s="33"/>
      <c r="X215" s="33"/>
      <c r="Y215" s="33"/>
      <c r="Z215" s="33"/>
      <c r="AA215" s="33"/>
      <c r="AB215" s="33"/>
      <c r="AC215" s="33"/>
      <c r="AD215" s="33"/>
      <c r="AE215" s="33"/>
      <c r="AF215" s="33"/>
      <c r="AG215" s="33"/>
      <c r="AH215" s="33"/>
      <c r="AI21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15" s="33"/>
      <c r="AK215" s="33"/>
      <c r="AL215" s="33"/>
      <c r="AM215" s="33"/>
      <c r="AN215" s="33"/>
      <c r="AO215" s="33"/>
      <c r="AP215" s="33"/>
      <c r="AQ215" s="33"/>
      <c r="AR215" s="33"/>
      <c r="AS215" s="33"/>
      <c r="AT215" s="33"/>
      <c r="AU215" s="33"/>
      <c r="AV21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1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15" s="56" t="str">
        <f>_xlfn.CONCAT(IF(Parts[[#This Row],[title]]&lt;&gt;"",_xlfn.CONCAT(CHAR(10),"@PART[",Parts[[#This Row],[name]],"]:NEEDS[!002_CommunityPartsTitles]:AFTER[",Parts[[#This Row],[mod]],"] // ",_xlfn.CONCAT(S215," (",D215,")"),CHAR(10),"{",CHAR(10),"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1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15" s="41" t="str">
        <f>_xlfn.CONCAT(IF(Parts[[#This Row],[title]]&lt;&gt;"",_xlfn.CONCAT("#LOC_KTT_",A215,"_",C215,"_Title = ",Parts[[#This Row],[title]],CHAR(10)),""),IF(Parts[[#This Row],[engineName]]&lt;&gt;"",_xlfn.CONCAT("#LOC_KTT_",Parts[[#This Row],[mod]],"_",Parts[[#This Row],[name]],"_EngineName = ",Parts[[#This Row],[engineName]]),""))</f>
        <v/>
      </c>
      <c r="BA215" s="39" t="e">
        <f ca="1">MIN(Parts[[#This Row],[techTier]]+1,MAX(INDIRECT(O215)))</f>
        <v>#REF!</v>
      </c>
      <c r="BB215" s="39" t="e">
        <f ca="1">MIN(Parts[[#This Row],[techTier]]+2,MAX(INDIRECT(O215)))</f>
        <v>#REF!</v>
      </c>
      <c r="BC215" s="55" t="str">
        <f>RIGHT(LEFT(Parts[[#This Row],[folder]],FIND(CHAR(1),SUBSTITUTE(Parts[[#This Row],[folder]],"/",CHAR(1),LEN(Parts[[#This Row],[folder]])-LEN(SUBSTITUTE(Parts[[#This Row],[folder]],"/",""))))-1),FIND(CHAR(1),SUBSTITUTE(Parts[[#This Row],[folder]],"/",CHAR(1),LEN(Parts[[#This Row],[folder]])-LEN(SUBSTITUTE(Parts[[#This Row],[folder]],"/",""))))-41)</f>
        <v>ReStockPlus/Parts/Payload/0625</v>
      </c>
    </row>
    <row r="216" spans="1:55" ht="29.5" x14ac:dyDescent="0.35">
      <c r="A216" t="s">
        <v>1867</v>
      </c>
      <c r="B216" t="s">
        <v>2285</v>
      </c>
      <c r="C216" t="s">
        <v>2286</v>
      </c>
      <c r="D216" t="s">
        <v>2287</v>
      </c>
      <c r="E216" t="s">
        <v>2283</v>
      </c>
      <c r="F216" t="s">
        <v>1877</v>
      </c>
      <c r="G216" t="s">
        <v>536</v>
      </c>
      <c r="H216" t="s">
        <v>1524</v>
      </c>
      <c r="I216" t="s">
        <v>1694</v>
      </c>
      <c r="J216" t="s">
        <v>1558</v>
      </c>
      <c r="K216" t="s">
        <v>40</v>
      </c>
      <c r="L216" s="32"/>
      <c r="M21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@PART[restock-service-module-125-625-1]:AFTER[ReStockPlus] // Service Module (1.25m)
	{
}</v>
      </c>
      <c r="N216" s="36">
        <f>_xlfn.XLOOKUP(_xlfn.CONCAT(O216,P216),Templates!$G$1:$G$2037,Templates!$A$1:$A$2037,"Not Found",0,1)</f>
        <v>0</v>
      </c>
      <c r="O216" s="34"/>
      <c r="P216" s="34"/>
      <c r="Q216" s="35"/>
      <c r="R216" s="49"/>
      <c r="S216" s="33"/>
      <c r="T216" s="33"/>
      <c r="U216" s="33"/>
      <c r="V216" s="33"/>
      <c r="W216" s="33"/>
      <c r="X216" s="33"/>
      <c r="Y216" s="33"/>
      <c r="Z216" s="33"/>
      <c r="AA216" s="33"/>
      <c r="AB216" s="33"/>
      <c r="AC216" s="33"/>
      <c r="AD216" s="33"/>
      <c r="AE216" s="33"/>
      <c r="AF216" s="33"/>
      <c r="AG216" s="33"/>
      <c r="AH216" s="33"/>
      <c r="AI21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16" s="33"/>
      <c r="AK216" s="33"/>
      <c r="AL216" s="33"/>
      <c r="AM216" s="33"/>
      <c r="AN216" s="33"/>
      <c r="AO216" s="33"/>
      <c r="AP216" s="33"/>
      <c r="AQ216" s="33"/>
      <c r="AR216" s="33"/>
      <c r="AS216" s="33"/>
      <c r="AT216" s="33"/>
      <c r="AU216" s="33"/>
      <c r="AV21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1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16" s="56" t="str">
        <f>_xlfn.CONCAT(IF(Parts[[#This Row],[title]]&lt;&gt;"",_xlfn.CONCAT(CHAR(10),"@PART[",Parts[[#This Row],[name]],"]:NEEDS[!002_CommunityPartsTitles]:AFTER[",Parts[[#This Row],[mod]],"] // ",_xlfn.CONCAT(S216," (",D216,")"),CHAR(10),"{",CHAR(10),"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1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16" s="41" t="str">
        <f>_xlfn.CONCAT(IF(Parts[[#This Row],[title]]&lt;&gt;"",_xlfn.CONCAT("#LOC_KTT_",A216,"_",C216,"_Title = ",Parts[[#This Row],[title]],CHAR(10)),""),IF(Parts[[#This Row],[engineName]]&lt;&gt;"",_xlfn.CONCAT("#LOC_KTT_",Parts[[#This Row],[mod]],"_",Parts[[#This Row],[name]],"_EngineName = ",Parts[[#This Row],[engineName]]),""))</f>
        <v/>
      </c>
      <c r="BA216" s="39" t="e">
        <f ca="1">MIN(Parts[[#This Row],[techTier]]+1,MAX(INDIRECT(O216)))</f>
        <v>#REF!</v>
      </c>
      <c r="BB216" s="39" t="e">
        <f ca="1">MIN(Parts[[#This Row],[techTier]]+2,MAX(INDIRECT(O216)))</f>
        <v>#REF!</v>
      </c>
      <c r="BC216" s="55" t="str">
        <f>RIGHT(LEFT(Parts[[#This Row],[folder]],FIND(CHAR(1),SUBSTITUTE(Parts[[#This Row],[folder]],"/",CHAR(1),LEN(Parts[[#This Row],[folder]])-LEN(SUBSTITUTE(Parts[[#This Row],[folder]],"/",""))))-1),FIND(CHAR(1),SUBSTITUTE(Parts[[#This Row],[folder]],"/",CHAR(1),LEN(Parts[[#This Row],[folder]])-LEN(SUBSTITUTE(Parts[[#This Row],[folder]],"/",""))))-41)</f>
        <v>ReStockPlus/Parts/Payload/125</v>
      </c>
    </row>
    <row r="217" spans="1:55" ht="29.5" x14ac:dyDescent="0.35">
      <c r="A217" t="s">
        <v>1867</v>
      </c>
      <c r="B217" t="s">
        <v>2288</v>
      </c>
      <c r="C217" t="s">
        <v>2289</v>
      </c>
      <c r="D217" t="s">
        <v>2290</v>
      </c>
      <c r="E217" t="s">
        <v>2283</v>
      </c>
      <c r="F217" t="s">
        <v>1877</v>
      </c>
      <c r="G217" t="s">
        <v>536</v>
      </c>
      <c r="H217" t="s">
        <v>2291</v>
      </c>
      <c r="I217" t="s">
        <v>1568</v>
      </c>
      <c r="J217" t="s">
        <v>1117</v>
      </c>
      <c r="K217" t="s">
        <v>40</v>
      </c>
      <c r="L217" s="32"/>
      <c r="M21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@PART[restock-fairing-base-1875-1]:AFTER[ReStockPlus] // AE-FF1-L Airstream Protective Shell (1.875m)
	{
}</v>
      </c>
      <c r="N217" s="36">
        <f>_xlfn.XLOOKUP(_xlfn.CONCAT(O217,P217),Templates!$G$1:$G$2037,Templates!$A$1:$A$2037,"Not Found",0,1)</f>
        <v>0</v>
      </c>
      <c r="O217" s="34"/>
      <c r="P217" s="34"/>
      <c r="Q217" s="35"/>
      <c r="R217" s="49"/>
      <c r="S217" s="33"/>
      <c r="T217" s="33"/>
      <c r="U217" s="33"/>
      <c r="V217" s="33"/>
      <c r="W217" s="33"/>
      <c r="X217" s="33"/>
      <c r="Y217" s="33"/>
      <c r="Z217" s="33"/>
      <c r="AA217" s="33"/>
      <c r="AB217" s="33"/>
      <c r="AC217" s="33"/>
      <c r="AD217" s="33"/>
      <c r="AE217" s="33"/>
      <c r="AF217" s="33"/>
      <c r="AG217" s="33"/>
      <c r="AH217" s="33"/>
      <c r="AI21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17" s="33"/>
      <c r="AK217" s="33"/>
      <c r="AL217" s="33"/>
      <c r="AM217" s="33"/>
      <c r="AN217" s="33"/>
      <c r="AO217" s="33"/>
      <c r="AP217" s="33"/>
      <c r="AQ217" s="33"/>
      <c r="AR217" s="33"/>
      <c r="AS217" s="33"/>
      <c r="AT217" s="33"/>
      <c r="AU217" s="33"/>
      <c r="AV21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1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17" s="56" t="str">
        <f>_xlfn.CONCAT(IF(Parts[[#This Row],[title]]&lt;&gt;"",_xlfn.CONCAT(CHAR(10),"@PART[",Parts[[#This Row],[name]],"]:NEEDS[!002_CommunityPartsTitles]:AFTER[",Parts[[#This Row],[mod]],"] // ",_xlfn.CONCAT(S217," (",D217,")"),CHAR(10),"{",CHAR(10),"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1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17" s="41" t="str">
        <f>_xlfn.CONCAT(IF(Parts[[#This Row],[title]]&lt;&gt;"",_xlfn.CONCAT("#LOC_KTT_",A217,"_",C217,"_Title = ",Parts[[#This Row],[title]],CHAR(10)),""),IF(Parts[[#This Row],[engineName]]&lt;&gt;"",_xlfn.CONCAT("#LOC_KTT_",Parts[[#This Row],[mod]],"_",Parts[[#This Row],[name]],"_EngineName = ",Parts[[#This Row],[engineName]]),""))</f>
        <v/>
      </c>
      <c r="BA217" s="39" t="e">
        <f ca="1">MIN(Parts[[#This Row],[techTier]]+1,MAX(INDIRECT(O217)))</f>
        <v>#REF!</v>
      </c>
      <c r="BB217" s="39" t="e">
        <f ca="1">MIN(Parts[[#This Row],[techTier]]+2,MAX(INDIRECT(O217)))</f>
        <v>#REF!</v>
      </c>
      <c r="BC217" s="55" t="str">
        <f>RIGHT(LEFT(Parts[[#This Row],[folder]],FIND(CHAR(1),SUBSTITUTE(Parts[[#This Row],[folder]],"/",CHAR(1),LEN(Parts[[#This Row],[folder]])-LEN(SUBSTITUTE(Parts[[#This Row],[folder]],"/",""))))-1),FIND(CHAR(1),SUBSTITUTE(Parts[[#This Row],[folder]],"/",CHAR(1),LEN(Parts[[#This Row],[folder]])-LEN(SUBSTITUTE(Parts[[#This Row],[folder]],"/",""))))-41)</f>
        <v>ReStockPlus/Parts/Payload/1875</v>
      </c>
    </row>
    <row r="218" spans="1:55" ht="29.5" x14ac:dyDescent="0.35">
      <c r="A218" t="s">
        <v>1867</v>
      </c>
      <c r="B218" t="s">
        <v>2292</v>
      </c>
      <c r="C218" t="s">
        <v>2293</v>
      </c>
      <c r="D218" t="s">
        <v>2294</v>
      </c>
      <c r="E218" t="s">
        <v>2029</v>
      </c>
      <c r="F218" t="s">
        <v>1522</v>
      </c>
      <c r="G218" t="s">
        <v>1562</v>
      </c>
      <c r="H218" t="s">
        <v>1535</v>
      </c>
      <c r="I218" t="s">
        <v>2295</v>
      </c>
      <c r="J218" t="s">
        <v>1117</v>
      </c>
      <c r="K218" t="s">
        <v>69</v>
      </c>
      <c r="L218" s="32"/>
      <c r="M21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@PART[restock-service-bay-1875-1]:AFTER[ReStockPlus] // Service Bay (1.875m)
	{
}</v>
      </c>
      <c r="N218" s="36">
        <f>_xlfn.XLOOKUP(_xlfn.CONCAT(O218,P218),Templates!$G$1:$G$2037,Templates!$A$1:$A$2037,"Not Found",0,1)</f>
        <v>0</v>
      </c>
      <c r="O218" s="34"/>
      <c r="P218" s="34"/>
      <c r="Q218" s="35"/>
      <c r="R218" s="49"/>
      <c r="S218" s="33"/>
      <c r="T218" s="33"/>
      <c r="U218" s="33"/>
      <c r="V218" s="33"/>
      <c r="W218" s="33"/>
      <c r="X218" s="33"/>
      <c r="Y218" s="33"/>
      <c r="Z218" s="33"/>
      <c r="AA218" s="33"/>
      <c r="AB218" s="33"/>
      <c r="AC218" s="33"/>
      <c r="AD218" s="33"/>
      <c r="AE218" s="33"/>
      <c r="AF218" s="33"/>
      <c r="AG218" s="33"/>
      <c r="AH218" s="33"/>
      <c r="AI21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18" s="33"/>
      <c r="AK218" s="33"/>
      <c r="AL218" s="33"/>
      <c r="AM218" s="33"/>
      <c r="AN218" s="33"/>
      <c r="AO218" s="33"/>
      <c r="AP218" s="33"/>
      <c r="AQ218" s="33"/>
      <c r="AR218" s="33"/>
      <c r="AS218" s="33"/>
      <c r="AT218" s="33"/>
      <c r="AU218" s="33"/>
      <c r="AV21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1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18" s="56" t="str">
        <f>_xlfn.CONCAT(IF(Parts[[#This Row],[title]]&lt;&gt;"",_xlfn.CONCAT(CHAR(10),"@PART[",Parts[[#This Row],[name]],"]:NEEDS[!002_CommunityPartsTitles]:AFTER[",Parts[[#This Row],[mod]],"] // ",_xlfn.CONCAT(S218," (",D218,")"),CHAR(10),"{",CHAR(10),"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1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18" s="41" t="str">
        <f>_xlfn.CONCAT(IF(Parts[[#This Row],[title]]&lt;&gt;"",_xlfn.CONCAT("#LOC_KTT_",A218,"_",C218,"_Title = ",Parts[[#This Row],[title]],CHAR(10)),""),IF(Parts[[#This Row],[engineName]]&lt;&gt;"",_xlfn.CONCAT("#LOC_KTT_",Parts[[#This Row],[mod]],"_",Parts[[#This Row],[name]],"_EngineName = ",Parts[[#This Row],[engineName]]),""))</f>
        <v/>
      </c>
      <c r="BA218" s="39" t="e">
        <f ca="1">MIN(Parts[[#This Row],[techTier]]+1,MAX(INDIRECT(O218)))</f>
        <v>#REF!</v>
      </c>
      <c r="BB218" s="39" t="e">
        <f ca="1">MIN(Parts[[#This Row],[techTier]]+2,MAX(INDIRECT(O218)))</f>
        <v>#REF!</v>
      </c>
      <c r="BC218" s="55" t="str">
        <f>RIGHT(LEFT(Parts[[#This Row],[folder]],FIND(CHAR(1),SUBSTITUTE(Parts[[#This Row],[folder]],"/",CHAR(1),LEN(Parts[[#This Row],[folder]])-LEN(SUBSTITUTE(Parts[[#This Row],[folder]],"/",""))))-1),FIND(CHAR(1),SUBSTITUTE(Parts[[#This Row],[folder]],"/",CHAR(1),LEN(Parts[[#This Row],[folder]])-LEN(SUBSTITUTE(Parts[[#This Row],[folder]],"/",""))))-41)</f>
        <v>ReStockPlus/Parts/Payload/1875</v>
      </c>
    </row>
    <row r="219" spans="1:55" ht="29.5" x14ac:dyDescent="0.35">
      <c r="A219" t="s">
        <v>1867</v>
      </c>
      <c r="B219" t="s">
        <v>2296</v>
      </c>
      <c r="C219" t="s">
        <v>2297</v>
      </c>
      <c r="D219" t="s">
        <v>2298</v>
      </c>
      <c r="E219" t="s">
        <v>2283</v>
      </c>
      <c r="F219" t="s">
        <v>1877</v>
      </c>
      <c r="G219" t="s">
        <v>536</v>
      </c>
      <c r="H219" t="s">
        <v>1524</v>
      </c>
      <c r="I219" t="s">
        <v>1568</v>
      </c>
      <c r="J219" t="s">
        <v>1117</v>
      </c>
      <c r="K219" t="s">
        <v>40</v>
      </c>
      <c r="L219" s="32"/>
      <c r="M21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@PART[restock-service-module-1875-1]:AFTER[ReStockPlus] // Service Module (1.875m)
	{
}</v>
      </c>
      <c r="N219" s="36">
        <f>_xlfn.XLOOKUP(_xlfn.CONCAT(O219,P219),Templates!$G$1:$G$2037,Templates!$A$1:$A$2037,"Not Found",0,1)</f>
        <v>0</v>
      </c>
      <c r="O219" s="34"/>
      <c r="P219" s="34"/>
      <c r="Q219" s="35"/>
      <c r="R219" s="49"/>
      <c r="S219" s="33"/>
      <c r="T219" s="33"/>
      <c r="U219" s="33"/>
      <c r="V219" s="33"/>
      <c r="W219" s="33"/>
      <c r="X219" s="33"/>
      <c r="Y219" s="33"/>
      <c r="Z219" s="33"/>
      <c r="AA219" s="33"/>
      <c r="AB219" s="33"/>
      <c r="AC219" s="33"/>
      <c r="AD219" s="33"/>
      <c r="AE219" s="33"/>
      <c r="AF219" s="33"/>
      <c r="AG219" s="33"/>
      <c r="AH219" s="33"/>
      <c r="AI21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19" s="33"/>
      <c r="AK219" s="33"/>
      <c r="AL219" s="33"/>
      <c r="AM219" s="33"/>
      <c r="AN219" s="33"/>
      <c r="AO219" s="33"/>
      <c r="AP219" s="33"/>
      <c r="AQ219" s="33"/>
      <c r="AR219" s="33"/>
      <c r="AS219" s="33"/>
      <c r="AT219" s="33"/>
      <c r="AU219" s="33"/>
      <c r="AV21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1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19" s="56" t="str">
        <f>_xlfn.CONCAT(IF(Parts[[#This Row],[title]]&lt;&gt;"",_xlfn.CONCAT(CHAR(10),"@PART[",Parts[[#This Row],[name]],"]:NEEDS[!002_CommunityPartsTitles]:AFTER[",Parts[[#This Row],[mod]],"] // ",_xlfn.CONCAT(S219," (",D219,")"),CHAR(10),"{",CHAR(10),"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1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19" s="41" t="str">
        <f>_xlfn.CONCAT(IF(Parts[[#This Row],[title]]&lt;&gt;"",_xlfn.CONCAT("#LOC_KTT_",A219,"_",C219,"_Title = ",Parts[[#This Row],[title]],CHAR(10)),""),IF(Parts[[#This Row],[engineName]]&lt;&gt;"",_xlfn.CONCAT("#LOC_KTT_",Parts[[#This Row],[mod]],"_",Parts[[#This Row],[name]],"_EngineName = ",Parts[[#This Row],[engineName]]),""))</f>
        <v/>
      </c>
      <c r="BA219" s="39" t="e">
        <f ca="1">MIN(Parts[[#This Row],[techTier]]+1,MAX(INDIRECT(O219)))</f>
        <v>#REF!</v>
      </c>
      <c r="BB219" s="39" t="e">
        <f ca="1">MIN(Parts[[#This Row],[techTier]]+2,MAX(INDIRECT(O219)))</f>
        <v>#REF!</v>
      </c>
      <c r="BC219" s="55" t="str">
        <f>RIGHT(LEFT(Parts[[#This Row],[folder]],FIND(CHAR(1),SUBSTITUTE(Parts[[#This Row],[folder]],"/",CHAR(1),LEN(Parts[[#This Row],[folder]])-LEN(SUBSTITUTE(Parts[[#This Row],[folder]],"/",""))))-1),FIND(CHAR(1),SUBSTITUTE(Parts[[#This Row],[folder]],"/",CHAR(1),LEN(Parts[[#This Row],[folder]])-LEN(SUBSTITUTE(Parts[[#This Row],[folder]],"/",""))))-41)</f>
        <v>ReStockPlus/Parts/Payload/1875</v>
      </c>
    </row>
    <row r="220" spans="1:55" ht="29.5" x14ac:dyDescent="0.35">
      <c r="A220" t="s">
        <v>1867</v>
      </c>
      <c r="B220" t="s">
        <v>2299</v>
      </c>
      <c r="C220" t="s">
        <v>2300</v>
      </c>
      <c r="D220" t="s">
        <v>2301</v>
      </c>
      <c r="E220" t="s">
        <v>2029</v>
      </c>
      <c r="F220" t="s">
        <v>1877</v>
      </c>
      <c r="G220" t="s">
        <v>536</v>
      </c>
      <c r="H220" t="s">
        <v>1529</v>
      </c>
      <c r="I220" t="s">
        <v>1888</v>
      </c>
      <c r="J220" t="s">
        <v>1120</v>
      </c>
      <c r="K220" t="s">
        <v>129</v>
      </c>
      <c r="L220" s="32"/>
      <c r="M22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@PART[restock-fairing-base-5-1]:AFTER[ReStockPlus] // AE-FF4 Airstream Protective Shell (5m)
	{
}</v>
      </c>
      <c r="N220" s="36">
        <f>_xlfn.XLOOKUP(_xlfn.CONCAT(O220,P220),Templates!$G$1:$G$2037,Templates!$A$1:$A$2037,"Not Found",0,1)</f>
        <v>0</v>
      </c>
      <c r="O220" s="34"/>
      <c r="P220" s="34"/>
      <c r="Q220" s="35"/>
      <c r="R220" s="49"/>
      <c r="S220" s="33"/>
      <c r="T220" s="33"/>
      <c r="U220" s="33"/>
      <c r="V220" s="33"/>
      <c r="W220" s="33"/>
      <c r="X220" s="33"/>
      <c r="Y220" s="33"/>
      <c r="Z220" s="33"/>
      <c r="AA220" s="33"/>
      <c r="AB220" s="33"/>
      <c r="AC220" s="33"/>
      <c r="AD220" s="33"/>
      <c r="AE220" s="33"/>
      <c r="AF220" s="33"/>
      <c r="AG220" s="33"/>
      <c r="AH220" s="33"/>
      <c r="AI22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20" s="33"/>
      <c r="AK220" s="33"/>
      <c r="AL220" s="33"/>
      <c r="AM220" s="33"/>
      <c r="AN220" s="33"/>
      <c r="AO220" s="33"/>
      <c r="AP220" s="33"/>
      <c r="AQ220" s="33"/>
      <c r="AR220" s="33"/>
      <c r="AS220" s="33"/>
      <c r="AT220" s="33"/>
      <c r="AU220" s="33"/>
      <c r="AV22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2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20" s="56" t="str">
        <f>_xlfn.CONCAT(IF(Parts[[#This Row],[title]]&lt;&gt;"",_xlfn.CONCAT(CHAR(10),"@PART[",Parts[[#This Row],[name]],"]:NEEDS[!002_CommunityPartsTitles]:AFTER[",Parts[[#This Row],[mod]],"] // ",_xlfn.CONCAT(S220," (",D220,")"),CHAR(10),"{",CHAR(10),"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2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20" s="41" t="str">
        <f>_xlfn.CONCAT(IF(Parts[[#This Row],[title]]&lt;&gt;"",_xlfn.CONCAT("#LOC_KTT_",A220,"_",C220,"_Title = ",Parts[[#This Row],[title]],CHAR(10)),""),IF(Parts[[#This Row],[engineName]]&lt;&gt;"",_xlfn.CONCAT("#LOC_KTT_",Parts[[#This Row],[mod]],"_",Parts[[#This Row],[name]],"_EngineName = ",Parts[[#This Row],[engineName]]),""))</f>
        <v/>
      </c>
      <c r="BA220" s="39" t="e">
        <f ca="1">MIN(Parts[[#This Row],[techTier]]+1,MAX(INDIRECT(O220)))</f>
        <v>#REF!</v>
      </c>
      <c r="BB220" s="39" t="e">
        <f ca="1">MIN(Parts[[#This Row],[techTier]]+2,MAX(INDIRECT(O220)))</f>
        <v>#REF!</v>
      </c>
      <c r="BC220" s="55" t="str">
        <f>RIGHT(LEFT(Parts[[#This Row],[folder]],FIND(CHAR(1),SUBSTITUTE(Parts[[#This Row],[folder]],"/",CHAR(1),LEN(Parts[[#This Row],[folder]])-LEN(SUBSTITUTE(Parts[[#This Row],[folder]],"/",""))))-1),FIND(CHAR(1),SUBSTITUTE(Parts[[#This Row],[folder]],"/",CHAR(1),LEN(Parts[[#This Row],[folder]])-LEN(SUBSTITUTE(Parts[[#This Row],[folder]],"/",""))))-41)</f>
        <v>ReStockPlus/Parts/Payload/5</v>
      </c>
    </row>
    <row r="221" spans="1:55" ht="29.5" x14ac:dyDescent="0.35">
      <c r="A221" t="s">
        <v>1867</v>
      </c>
      <c r="B221" t="s">
        <v>2302</v>
      </c>
      <c r="C221" t="s">
        <v>2303</v>
      </c>
      <c r="D221" t="s">
        <v>2304</v>
      </c>
      <c r="E221" t="s">
        <v>2081</v>
      </c>
      <c r="F221" t="s">
        <v>1575</v>
      </c>
      <c r="G221" t="s">
        <v>1779</v>
      </c>
      <c r="H221" t="s">
        <v>1550</v>
      </c>
      <c r="I221" t="s">
        <v>2305</v>
      </c>
      <c r="J221" t="s">
        <v>1117</v>
      </c>
      <c r="K221" t="s">
        <v>168</v>
      </c>
      <c r="L221" s="32"/>
      <c r="M22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@PART[restock-oretank-1875-1]:AFTER[ReStockPlus] // Medium Holding Tank
	{
}</v>
      </c>
      <c r="N221" s="36">
        <f>_xlfn.XLOOKUP(_xlfn.CONCAT(O221,P221),Templates!$G$1:$G$2037,Templates!$A$1:$A$2037,"Not Found",0,1)</f>
        <v>0</v>
      </c>
      <c r="O221" s="34"/>
      <c r="P221" s="34"/>
      <c r="Q221" s="35"/>
      <c r="R221" s="49"/>
      <c r="S221" s="33"/>
      <c r="T221" s="33"/>
      <c r="U221" s="33"/>
      <c r="V221" s="33"/>
      <c r="W221" s="33"/>
      <c r="X221" s="33"/>
      <c r="Y221" s="33"/>
      <c r="Z221" s="33"/>
      <c r="AA221" s="33"/>
      <c r="AB221" s="33"/>
      <c r="AC221" s="33"/>
      <c r="AD221" s="33"/>
      <c r="AE221" s="33"/>
      <c r="AF221" s="33"/>
      <c r="AG221" s="33"/>
      <c r="AH221" s="33"/>
      <c r="AI22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21" s="33"/>
      <c r="AK221" s="33"/>
      <c r="AL221" s="33"/>
      <c r="AM221" s="33"/>
      <c r="AN221" s="33"/>
      <c r="AO221" s="33"/>
      <c r="AP221" s="33"/>
      <c r="AQ221" s="33"/>
      <c r="AR221" s="33"/>
      <c r="AS221" s="33"/>
      <c r="AT221" s="33"/>
      <c r="AU221" s="33"/>
      <c r="AV22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2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21" s="56" t="str">
        <f>_xlfn.CONCAT(IF(Parts[[#This Row],[title]]&lt;&gt;"",_xlfn.CONCAT(CHAR(10),"@PART[",Parts[[#This Row],[name]],"]:NEEDS[!002_CommunityPartsTitles]:AFTER[",Parts[[#This Row],[mod]],"] // ",_xlfn.CONCAT(S221," (",D221,")"),CHAR(10),"{",CHAR(10),"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2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21" s="41" t="str">
        <f>_xlfn.CONCAT(IF(Parts[[#This Row],[title]]&lt;&gt;"",_xlfn.CONCAT("#LOC_KTT_",A221,"_",C221,"_Title = ",Parts[[#This Row],[title]],CHAR(10)),""),IF(Parts[[#This Row],[engineName]]&lt;&gt;"",_xlfn.CONCAT("#LOC_KTT_",Parts[[#This Row],[mod]],"_",Parts[[#This Row],[name]],"_EngineName = ",Parts[[#This Row],[engineName]]),""))</f>
        <v/>
      </c>
      <c r="BA221" s="39" t="e">
        <f ca="1">MIN(Parts[[#This Row],[techTier]]+1,MAX(INDIRECT(O221)))</f>
        <v>#REF!</v>
      </c>
      <c r="BB221" s="39" t="e">
        <f ca="1">MIN(Parts[[#This Row],[techTier]]+2,MAX(INDIRECT(O221)))</f>
        <v>#REF!</v>
      </c>
      <c r="BC221" s="55" t="str">
        <f>RIGHT(LEFT(Parts[[#This Row],[folder]],FIND(CHAR(1),SUBSTITUTE(Parts[[#This Row],[folder]],"/",CHAR(1),LEN(Parts[[#This Row],[folder]])-LEN(SUBSTITUTE(Parts[[#This Row],[folder]],"/",""))))-1),FIND(CHAR(1),SUBSTITUTE(Parts[[#This Row],[folder]],"/",CHAR(1),LEN(Parts[[#This Row],[folder]])-LEN(SUBSTITUTE(Parts[[#This Row],[folder]],"/",""))))-41)</f>
        <v>ReStockPlus/Parts/Resource</v>
      </c>
    </row>
    <row r="222" spans="1:55" ht="29.5" x14ac:dyDescent="0.35">
      <c r="A222" t="s">
        <v>1867</v>
      </c>
      <c r="B222" t="s">
        <v>2306</v>
      </c>
      <c r="C222" t="s">
        <v>2307</v>
      </c>
      <c r="D222" t="s">
        <v>2308</v>
      </c>
      <c r="E222" t="s">
        <v>2081</v>
      </c>
      <c r="F222" t="s">
        <v>1575</v>
      </c>
      <c r="G222" t="s">
        <v>1893</v>
      </c>
      <c r="H222" t="s">
        <v>2309</v>
      </c>
      <c r="I222" t="s">
        <v>2310</v>
      </c>
      <c r="J222" t="s">
        <v>1119</v>
      </c>
      <c r="K222" t="s">
        <v>168</v>
      </c>
      <c r="L222" s="32"/>
      <c r="M22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@PART[restock-oretank-375-1]:AFTER[ReStockPlus] // Jumbo Holding Tank
	{
}</v>
      </c>
      <c r="N222" s="36">
        <f>_xlfn.XLOOKUP(_xlfn.CONCAT(O222,P222),Templates!$G$1:$G$2037,Templates!$A$1:$A$2037,"Not Found",0,1)</f>
        <v>0</v>
      </c>
      <c r="O222" s="34"/>
      <c r="P222" s="34"/>
      <c r="Q222" s="35"/>
      <c r="R222" s="49"/>
      <c r="S222" s="33"/>
      <c r="T222" s="33"/>
      <c r="U222" s="33"/>
      <c r="V222" s="33"/>
      <c r="W222" s="33"/>
      <c r="X222" s="33"/>
      <c r="Y222" s="33"/>
      <c r="Z222" s="33"/>
      <c r="AA222" s="33"/>
      <c r="AB222" s="33"/>
      <c r="AC222" s="33"/>
      <c r="AD222" s="33"/>
      <c r="AE222" s="33"/>
      <c r="AF222" s="33"/>
      <c r="AG222" s="33"/>
      <c r="AH222" s="33"/>
      <c r="AI22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22" s="33"/>
      <c r="AK222" s="33"/>
      <c r="AL222" s="33"/>
      <c r="AM222" s="33"/>
      <c r="AN222" s="33"/>
      <c r="AO222" s="33"/>
      <c r="AP222" s="33"/>
      <c r="AQ222" s="33"/>
      <c r="AR222" s="33"/>
      <c r="AS222" s="33"/>
      <c r="AT222" s="33"/>
      <c r="AU222" s="33"/>
      <c r="AV22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2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22" s="56" t="str">
        <f>_xlfn.CONCAT(IF(Parts[[#This Row],[title]]&lt;&gt;"",_xlfn.CONCAT(CHAR(10),"@PART[",Parts[[#This Row],[name]],"]:NEEDS[!002_CommunityPartsTitles]:AFTER[",Parts[[#This Row],[mod]],"] // ",_xlfn.CONCAT(S222," (",D222,")"),CHAR(10),"{",CHAR(10),"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2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22" s="41" t="str">
        <f>_xlfn.CONCAT(IF(Parts[[#This Row],[title]]&lt;&gt;"",_xlfn.CONCAT("#LOC_KTT_",A222,"_",C222,"_Title = ",Parts[[#This Row],[title]],CHAR(10)),""),IF(Parts[[#This Row],[engineName]]&lt;&gt;"",_xlfn.CONCAT("#LOC_KTT_",Parts[[#This Row],[mod]],"_",Parts[[#This Row],[name]],"_EngineName = ",Parts[[#This Row],[engineName]]),""))</f>
        <v/>
      </c>
      <c r="BA222" s="39" t="e">
        <f ca="1">MIN(Parts[[#This Row],[techTier]]+1,MAX(INDIRECT(O222)))</f>
        <v>#REF!</v>
      </c>
      <c r="BB222" s="39" t="e">
        <f ca="1">MIN(Parts[[#This Row],[techTier]]+2,MAX(INDIRECT(O222)))</f>
        <v>#REF!</v>
      </c>
      <c r="BC222" s="55" t="str">
        <f>RIGHT(LEFT(Parts[[#This Row],[folder]],FIND(CHAR(1),SUBSTITUTE(Parts[[#This Row],[folder]],"/",CHAR(1),LEN(Parts[[#This Row],[folder]])-LEN(SUBSTITUTE(Parts[[#This Row],[folder]],"/",""))))-1),FIND(CHAR(1),SUBSTITUTE(Parts[[#This Row],[folder]],"/",CHAR(1),LEN(Parts[[#This Row],[folder]])-LEN(SUBSTITUTE(Parts[[#This Row],[folder]],"/",""))))-41)</f>
        <v>ReStockPlus/Parts/Resource</v>
      </c>
    </row>
    <row r="223" spans="1:55" ht="29.5" x14ac:dyDescent="0.35">
      <c r="A223" t="s">
        <v>1867</v>
      </c>
      <c r="B223" t="s">
        <v>2311</v>
      </c>
      <c r="C223" t="s">
        <v>2312</v>
      </c>
      <c r="D223" t="s">
        <v>2313</v>
      </c>
      <c r="E223" t="s">
        <v>2283</v>
      </c>
      <c r="F223" t="s">
        <v>2314</v>
      </c>
      <c r="G223" t="s">
        <v>536</v>
      </c>
      <c r="H223" t="s">
        <v>1562</v>
      </c>
      <c r="I223" t="s">
        <v>2025</v>
      </c>
      <c r="J223" t="s">
        <v>1115</v>
      </c>
      <c r="K223" t="s">
        <v>0</v>
      </c>
      <c r="L223" s="32"/>
      <c r="M22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@PART[restock-goocanister-625-1]:AFTER[ReStockPlus] // Mystery Gooâ¢ Inline Containment Unit
	{
}</v>
      </c>
      <c r="N223" s="36">
        <f>_xlfn.XLOOKUP(_xlfn.CONCAT(O223,P223),Templates!$G$1:$G$2037,Templates!$A$1:$A$2037,"Not Found",0,1)</f>
        <v>0</v>
      </c>
      <c r="O223" s="34"/>
      <c r="P223" s="34"/>
      <c r="Q223" s="35"/>
      <c r="R223" s="49"/>
      <c r="S223" s="33"/>
      <c r="T223" s="33"/>
      <c r="U223" s="33"/>
      <c r="V223" s="33"/>
      <c r="W223" s="33"/>
      <c r="X223" s="33"/>
      <c r="Y223" s="33"/>
      <c r="Z223" s="33"/>
      <c r="AA223" s="33"/>
      <c r="AB223" s="33"/>
      <c r="AC223" s="33"/>
      <c r="AD223" s="33"/>
      <c r="AE223" s="33"/>
      <c r="AF223" s="33"/>
      <c r="AG223" s="33"/>
      <c r="AH223" s="33"/>
      <c r="AI22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23" s="33"/>
      <c r="AK223" s="33"/>
      <c r="AL223" s="33"/>
      <c r="AM223" s="33"/>
      <c r="AN223" s="33"/>
      <c r="AO223" s="33"/>
      <c r="AP223" s="33"/>
      <c r="AQ223" s="33"/>
      <c r="AR223" s="33"/>
      <c r="AS223" s="33"/>
      <c r="AT223" s="33"/>
      <c r="AU223" s="33"/>
      <c r="AV22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2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23" s="56" t="str">
        <f>_xlfn.CONCAT(IF(Parts[[#This Row],[title]]&lt;&gt;"",_xlfn.CONCAT(CHAR(10),"@PART[",Parts[[#This Row],[name]],"]:NEEDS[!002_CommunityPartsTitles]:AFTER[",Parts[[#This Row],[mod]],"] // ",_xlfn.CONCAT(S223," (",D223,")"),CHAR(10),"{",CHAR(10),"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2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23" s="41" t="str">
        <f>_xlfn.CONCAT(IF(Parts[[#This Row],[title]]&lt;&gt;"",_xlfn.CONCAT("#LOC_KTT_",A223,"_",C223,"_Title = ",Parts[[#This Row],[title]],CHAR(10)),""),IF(Parts[[#This Row],[engineName]]&lt;&gt;"",_xlfn.CONCAT("#LOC_KTT_",Parts[[#This Row],[mod]],"_",Parts[[#This Row],[name]],"_EngineName = ",Parts[[#This Row],[engineName]]),""))</f>
        <v/>
      </c>
      <c r="BA223" s="39" t="e">
        <f ca="1">MIN(Parts[[#This Row],[techTier]]+1,MAX(INDIRECT(O223)))</f>
        <v>#REF!</v>
      </c>
      <c r="BB223" s="39" t="e">
        <f ca="1">MIN(Parts[[#This Row],[techTier]]+2,MAX(INDIRECT(O223)))</f>
        <v>#REF!</v>
      </c>
      <c r="BC223" s="55" t="str">
        <f>RIGHT(LEFT(Parts[[#This Row],[folder]],FIND(CHAR(1),SUBSTITUTE(Parts[[#This Row],[folder]],"/",CHAR(1),LEN(Parts[[#This Row],[folder]])-LEN(SUBSTITUTE(Parts[[#This Row],[folder]],"/",""))))-1),FIND(CHAR(1),SUBSTITUTE(Parts[[#This Row],[folder]],"/",CHAR(1),LEN(Parts[[#This Row],[folder]])-LEN(SUBSTITUTE(Parts[[#This Row],[folder]],"/",""))))-41)</f>
        <v>ReStockPlus/Parts/Science</v>
      </c>
    </row>
    <row r="224" spans="1:55" ht="29.5" x14ac:dyDescent="0.35">
      <c r="A224" t="s">
        <v>1867</v>
      </c>
      <c r="B224" t="s">
        <v>2315</v>
      </c>
      <c r="C224" t="s">
        <v>2316</v>
      </c>
      <c r="D224" t="s">
        <v>2317</v>
      </c>
      <c r="E224" t="s">
        <v>2318</v>
      </c>
      <c r="F224" t="s">
        <v>2314</v>
      </c>
      <c r="G224" t="s">
        <v>1745</v>
      </c>
      <c r="H224" t="s">
        <v>1887</v>
      </c>
      <c r="I224" t="s">
        <v>1644</v>
      </c>
      <c r="J224" t="s">
        <v>1606</v>
      </c>
      <c r="K224" t="s">
        <v>30</v>
      </c>
      <c r="L224" s="32"/>
      <c r="M22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@PART[restock-materialbay-radial-1]:AFTER[ReStockPlus] // SC-9001R Radial Science Jr.
	{
}</v>
      </c>
      <c r="N224" s="36">
        <f>_xlfn.XLOOKUP(_xlfn.CONCAT(O224,P224),Templates!$G$1:$G$2037,Templates!$A$1:$A$2037,"Not Found",0,1)</f>
        <v>0</v>
      </c>
      <c r="O224" s="34"/>
      <c r="P224" s="34"/>
      <c r="Q224" s="35"/>
      <c r="R224" s="49"/>
      <c r="S224" s="33"/>
      <c r="T224" s="33"/>
      <c r="U224" s="33"/>
      <c r="V224" s="33"/>
      <c r="W224" s="33"/>
      <c r="X224" s="33"/>
      <c r="Y224" s="33"/>
      <c r="Z224" s="33"/>
      <c r="AA224" s="33"/>
      <c r="AB224" s="33"/>
      <c r="AC224" s="33"/>
      <c r="AD224" s="33"/>
      <c r="AE224" s="33"/>
      <c r="AF224" s="33"/>
      <c r="AG224" s="33"/>
      <c r="AH224" s="33"/>
      <c r="AI22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24" s="33"/>
      <c r="AK224" s="33"/>
      <c r="AL224" s="33"/>
      <c r="AM224" s="33"/>
      <c r="AN224" s="33"/>
      <c r="AO224" s="33"/>
      <c r="AP224" s="33"/>
      <c r="AQ224" s="33"/>
      <c r="AR224" s="33"/>
      <c r="AS224" s="33"/>
      <c r="AT224" s="33"/>
      <c r="AU224" s="33"/>
      <c r="AV22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2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24" s="56" t="str">
        <f>_xlfn.CONCAT(IF(Parts[[#This Row],[title]]&lt;&gt;"",_xlfn.CONCAT(CHAR(10),"@PART[",Parts[[#This Row],[name]],"]:NEEDS[!002_CommunityPartsTitles]:AFTER[",Parts[[#This Row],[mod]],"] // ",_xlfn.CONCAT(S224," (",D224,")"),CHAR(10),"{",CHAR(10),"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2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24" s="41" t="str">
        <f>_xlfn.CONCAT(IF(Parts[[#This Row],[title]]&lt;&gt;"",_xlfn.CONCAT("#LOC_KTT_",A224,"_",C224,"_Title = ",Parts[[#This Row],[title]],CHAR(10)),""),IF(Parts[[#This Row],[engineName]]&lt;&gt;"",_xlfn.CONCAT("#LOC_KTT_",Parts[[#This Row],[mod]],"_",Parts[[#This Row],[name]],"_EngineName = ",Parts[[#This Row],[engineName]]),""))</f>
        <v/>
      </c>
      <c r="BA224" s="39" t="e">
        <f ca="1">MIN(Parts[[#This Row],[techTier]]+1,MAX(INDIRECT(O224)))</f>
        <v>#REF!</v>
      </c>
      <c r="BB224" s="39" t="e">
        <f ca="1">MIN(Parts[[#This Row],[techTier]]+2,MAX(INDIRECT(O224)))</f>
        <v>#REF!</v>
      </c>
      <c r="BC224" s="55" t="str">
        <f>RIGHT(LEFT(Parts[[#This Row],[folder]],FIND(CHAR(1),SUBSTITUTE(Parts[[#This Row],[folder]],"/",CHAR(1),LEN(Parts[[#This Row],[folder]])-LEN(SUBSTITUTE(Parts[[#This Row],[folder]],"/",""))))-1),FIND(CHAR(1),SUBSTITUTE(Parts[[#This Row],[folder]],"/",CHAR(1),LEN(Parts[[#This Row],[folder]])-LEN(SUBSTITUTE(Parts[[#This Row],[folder]],"/",""))))-41)</f>
        <v>ReStockPlus/Parts/Science</v>
      </c>
    </row>
    <row r="225" spans="1:55" ht="29.5" x14ac:dyDescent="0.35">
      <c r="A225" t="s">
        <v>1867</v>
      </c>
      <c r="B225" t="s">
        <v>2319</v>
      </c>
      <c r="C225" t="s">
        <v>2320</v>
      </c>
      <c r="D225" t="s">
        <v>2321</v>
      </c>
      <c r="E225" t="s">
        <v>2318</v>
      </c>
      <c r="F225" t="s">
        <v>2314</v>
      </c>
      <c r="G225" t="s">
        <v>536</v>
      </c>
      <c r="H225" t="s">
        <v>1562</v>
      </c>
      <c r="I225" t="s">
        <v>2025</v>
      </c>
      <c r="J225" t="s">
        <v>2322</v>
      </c>
      <c r="K225" t="s">
        <v>30</v>
      </c>
      <c r="L225" s="32"/>
      <c r="M22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@PART[restock-sciencebox-stack-1]:AFTER[ReStockPlus] // Experiment Return Unit
	{
}</v>
      </c>
      <c r="N225" s="36">
        <f>_xlfn.XLOOKUP(_xlfn.CONCAT(O225,P225),Templates!$G$1:$G$2037,Templates!$A$1:$A$2037,"Not Found",0,1)</f>
        <v>0</v>
      </c>
      <c r="O225" s="34"/>
      <c r="P225" s="34"/>
      <c r="Q225" s="35"/>
      <c r="R225" s="49"/>
      <c r="S225" s="33"/>
      <c r="T225" s="33"/>
      <c r="U225" s="33"/>
      <c r="V225" s="33"/>
      <c r="W225" s="33"/>
      <c r="X225" s="33"/>
      <c r="Y225" s="33"/>
      <c r="Z225" s="33"/>
      <c r="AA225" s="33"/>
      <c r="AB225" s="33"/>
      <c r="AC225" s="33"/>
      <c r="AD225" s="33"/>
      <c r="AE225" s="33"/>
      <c r="AF225" s="33"/>
      <c r="AG225" s="33"/>
      <c r="AH225" s="33"/>
      <c r="AI22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25" s="33"/>
      <c r="AK225" s="33"/>
      <c r="AL225" s="33"/>
      <c r="AM225" s="33"/>
      <c r="AN225" s="33"/>
      <c r="AO225" s="33"/>
      <c r="AP225" s="33"/>
      <c r="AQ225" s="33"/>
      <c r="AR225" s="33"/>
      <c r="AS225" s="33"/>
      <c r="AT225" s="33"/>
      <c r="AU225" s="33"/>
      <c r="AV22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2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25" s="56" t="str">
        <f>_xlfn.CONCAT(IF(Parts[[#This Row],[title]]&lt;&gt;"",_xlfn.CONCAT(CHAR(10),"@PART[",Parts[[#This Row],[name]],"]:NEEDS[!002_CommunityPartsTitles]:AFTER[",Parts[[#This Row],[mod]],"] // ",_xlfn.CONCAT(S225," (",D225,")"),CHAR(10),"{",CHAR(10),"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2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25" s="41" t="str">
        <f>_xlfn.CONCAT(IF(Parts[[#This Row],[title]]&lt;&gt;"",_xlfn.CONCAT("#LOC_KTT_",A225,"_",C225,"_Title = ",Parts[[#This Row],[title]],CHAR(10)),""),IF(Parts[[#This Row],[engineName]]&lt;&gt;"",_xlfn.CONCAT("#LOC_KTT_",Parts[[#This Row],[mod]],"_",Parts[[#This Row],[name]],"_EngineName = ",Parts[[#This Row],[engineName]]),""))</f>
        <v/>
      </c>
      <c r="BA225" s="39" t="e">
        <f ca="1">MIN(Parts[[#This Row],[techTier]]+1,MAX(INDIRECT(O225)))</f>
        <v>#REF!</v>
      </c>
      <c r="BB225" s="39" t="e">
        <f ca="1">MIN(Parts[[#This Row],[techTier]]+2,MAX(INDIRECT(O225)))</f>
        <v>#REF!</v>
      </c>
      <c r="BC225" s="55" t="str">
        <f>RIGHT(LEFT(Parts[[#This Row],[folder]],FIND(CHAR(1),SUBSTITUTE(Parts[[#This Row],[folder]],"/",CHAR(1),LEN(Parts[[#This Row],[folder]])-LEN(SUBSTITUTE(Parts[[#This Row],[folder]],"/",""))))-1),FIND(CHAR(1),SUBSTITUTE(Parts[[#This Row],[folder]],"/",CHAR(1),LEN(Parts[[#This Row],[folder]])-LEN(SUBSTITUTE(Parts[[#This Row],[folder]],"/",""))))-41)</f>
        <v>ReStockPlus/Parts/Science</v>
      </c>
    </row>
    <row r="226" spans="1:55" ht="29.5" x14ac:dyDescent="0.35">
      <c r="A226" t="s">
        <v>1867</v>
      </c>
      <c r="B226" t="s">
        <v>2323</v>
      </c>
      <c r="C226" t="s">
        <v>2324</v>
      </c>
      <c r="D226" t="s">
        <v>2325</v>
      </c>
      <c r="E226" t="s">
        <v>2004</v>
      </c>
      <c r="F226" t="s">
        <v>1877</v>
      </c>
      <c r="G226" t="s">
        <v>536</v>
      </c>
      <c r="H226" t="s">
        <v>1524</v>
      </c>
      <c r="I226" t="s">
        <v>1694</v>
      </c>
      <c r="J226" t="s">
        <v>1116</v>
      </c>
      <c r="K226" t="s">
        <v>40</v>
      </c>
      <c r="L226" s="32"/>
      <c r="M22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@PART[restock-structural-tube-125-1]:AFTER[ReStockPlus] // TB-125 Structural Tube
	{
}</v>
      </c>
      <c r="N226" s="36">
        <f>_xlfn.XLOOKUP(_xlfn.CONCAT(O226,P226),Templates!$G$1:$G$2037,Templates!$A$1:$A$2037,"Not Found",0,1)</f>
        <v>0</v>
      </c>
      <c r="O226" s="34"/>
      <c r="P226" s="34"/>
      <c r="Q226" s="35"/>
      <c r="R226" s="49"/>
      <c r="S226" s="33"/>
      <c r="T226" s="33"/>
      <c r="U226" s="33"/>
      <c r="V226" s="33"/>
      <c r="W226" s="33"/>
      <c r="X226" s="33"/>
      <c r="Y226" s="33"/>
      <c r="Z226" s="33"/>
      <c r="AA226" s="33"/>
      <c r="AB226" s="33"/>
      <c r="AC226" s="33"/>
      <c r="AD226" s="33"/>
      <c r="AE226" s="33"/>
      <c r="AF226" s="33"/>
      <c r="AG226" s="33"/>
      <c r="AH226" s="33"/>
      <c r="AI22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26" s="33"/>
      <c r="AK226" s="33"/>
      <c r="AL226" s="33"/>
      <c r="AM226" s="33"/>
      <c r="AN226" s="33"/>
      <c r="AO226" s="33"/>
      <c r="AP226" s="33"/>
      <c r="AQ226" s="33"/>
      <c r="AR226" s="33"/>
      <c r="AS226" s="33"/>
      <c r="AT226" s="33"/>
      <c r="AU226" s="33"/>
      <c r="AV22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2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26" s="56" t="str">
        <f>_xlfn.CONCAT(IF(Parts[[#This Row],[title]]&lt;&gt;"",_xlfn.CONCAT(CHAR(10),"@PART[",Parts[[#This Row],[name]],"]:NEEDS[!002_CommunityPartsTitles]:AFTER[",Parts[[#This Row],[mod]],"] // ",_xlfn.CONCAT(S226," (",D226,")"),CHAR(10),"{",CHAR(10),"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2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26" s="41" t="str">
        <f>_xlfn.CONCAT(IF(Parts[[#This Row],[title]]&lt;&gt;"",_xlfn.CONCAT("#LOC_KTT_",A226,"_",C226,"_Title = ",Parts[[#This Row],[title]],CHAR(10)),""),IF(Parts[[#This Row],[engineName]]&lt;&gt;"",_xlfn.CONCAT("#LOC_KTT_",Parts[[#This Row],[mod]],"_",Parts[[#This Row],[name]],"_EngineName = ",Parts[[#This Row],[engineName]]),""))</f>
        <v/>
      </c>
      <c r="BA226" s="39" t="e">
        <f ca="1">MIN(Parts[[#This Row],[techTier]]+1,MAX(INDIRECT(O226)))</f>
        <v>#REF!</v>
      </c>
      <c r="BB226" s="39" t="e">
        <f ca="1">MIN(Parts[[#This Row],[techTier]]+2,MAX(INDIRECT(O226)))</f>
        <v>#REF!</v>
      </c>
      <c r="BC226" s="55" t="str">
        <f>RIGHT(LEFT(Parts[[#This Row],[folder]],FIND(CHAR(1),SUBSTITUTE(Parts[[#This Row],[folder]],"/",CHAR(1),LEN(Parts[[#This Row],[folder]])-LEN(SUBSTITUTE(Parts[[#This Row],[folder]],"/",""))))-1),FIND(CHAR(1),SUBSTITUTE(Parts[[#This Row],[folder]],"/",CHAR(1),LEN(Parts[[#This Row],[folder]])-LEN(SUBSTITUTE(Parts[[#This Row],[folder]],"/",""))))-41)</f>
        <v>ReStockPlus/Parts/Structural/125</v>
      </c>
    </row>
    <row r="227" spans="1:55" ht="29.5" x14ac:dyDescent="0.35">
      <c r="A227" t="s">
        <v>1867</v>
      </c>
      <c r="B227" t="s">
        <v>2326</v>
      </c>
      <c r="C227" t="s">
        <v>2327</v>
      </c>
      <c r="D227" t="s">
        <v>2328</v>
      </c>
      <c r="E227" t="s">
        <v>1871</v>
      </c>
      <c r="F227" t="s">
        <v>1755</v>
      </c>
      <c r="G227" t="s">
        <v>2329</v>
      </c>
      <c r="H227" t="s">
        <v>1598</v>
      </c>
      <c r="I227" t="s">
        <v>1615</v>
      </c>
      <c r="J227" t="s">
        <v>1845</v>
      </c>
      <c r="K227" t="s">
        <v>40</v>
      </c>
      <c r="L227" s="32"/>
      <c r="M22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@PART[restock-adapter-1875-125-1]:AFTER[ReStockPlus] // FL-XA15 Adapter
	{
}</v>
      </c>
      <c r="N227" s="36">
        <f>_xlfn.XLOOKUP(_xlfn.CONCAT(O227,P227),Templates!$G$1:$G$2037,Templates!$A$1:$A$2037,"Not Found",0,1)</f>
        <v>0</v>
      </c>
      <c r="O227" s="34"/>
      <c r="P227" s="34"/>
      <c r="Q227" s="35"/>
      <c r="R227" s="49"/>
      <c r="S227" s="33"/>
      <c r="T227" s="33"/>
      <c r="U227" s="33"/>
      <c r="V227" s="33"/>
      <c r="W227" s="33"/>
      <c r="X227" s="33"/>
      <c r="Y227" s="33"/>
      <c r="Z227" s="33"/>
      <c r="AA227" s="33"/>
      <c r="AB227" s="33"/>
      <c r="AC227" s="33"/>
      <c r="AD227" s="33"/>
      <c r="AE227" s="33"/>
      <c r="AF227" s="33"/>
      <c r="AG227" s="33"/>
      <c r="AH227" s="33"/>
      <c r="AI22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27" s="33"/>
      <c r="AK227" s="33"/>
      <c r="AL227" s="33"/>
      <c r="AM227" s="33"/>
      <c r="AN227" s="33"/>
      <c r="AO227" s="33"/>
      <c r="AP227" s="33"/>
      <c r="AQ227" s="33"/>
      <c r="AR227" s="33"/>
      <c r="AS227" s="33"/>
      <c r="AT227" s="33"/>
      <c r="AU227" s="33"/>
      <c r="AV22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2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27" s="56" t="str">
        <f>_xlfn.CONCAT(IF(Parts[[#This Row],[title]]&lt;&gt;"",_xlfn.CONCAT(CHAR(10),"@PART[",Parts[[#This Row],[name]],"]:NEEDS[!002_CommunityPartsTitles]:AFTER[",Parts[[#This Row],[mod]],"] // ",_xlfn.CONCAT(S227," (",D227,")"),CHAR(10),"{",CHAR(10),"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2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27" s="41" t="str">
        <f>_xlfn.CONCAT(IF(Parts[[#This Row],[title]]&lt;&gt;"",_xlfn.CONCAT("#LOC_KTT_",A227,"_",C227,"_Title = ",Parts[[#This Row],[title]],CHAR(10)),""),IF(Parts[[#This Row],[engineName]]&lt;&gt;"",_xlfn.CONCAT("#LOC_KTT_",Parts[[#This Row],[mod]],"_",Parts[[#This Row],[name]],"_EngineName = ",Parts[[#This Row],[engineName]]),""))</f>
        <v/>
      </c>
      <c r="BA227" s="39" t="e">
        <f ca="1">MIN(Parts[[#This Row],[techTier]]+1,MAX(INDIRECT(O227)))</f>
        <v>#REF!</v>
      </c>
      <c r="BB227" s="39" t="e">
        <f ca="1">MIN(Parts[[#This Row],[techTier]]+2,MAX(INDIRECT(O227)))</f>
        <v>#REF!</v>
      </c>
      <c r="BC227" s="55" t="str">
        <f>RIGHT(LEFT(Parts[[#This Row],[folder]],FIND(CHAR(1),SUBSTITUTE(Parts[[#This Row],[folder]],"/",CHAR(1),LEN(Parts[[#This Row],[folder]])-LEN(SUBSTITUTE(Parts[[#This Row],[folder]],"/",""))))-1),FIND(CHAR(1),SUBSTITUTE(Parts[[#This Row],[folder]],"/",CHAR(1),LEN(Parts[[#This Row],[folder]])-LEN(SUBSTITUTE(Parts[[#This Row],[folder]],"/",""))))-41)</f>
        <v>ReStockPlus/Parts/Structural/1875</v>
      </c>
    </row>
    <row r="228" spans="1:55" ht="29.5" x14ac:dyDescent="0.35">
      <c r="A228" t="s">
        <v>1867</v>
      </c>
      <c r="B228" t="s">
        <v>2330</v>
      </c>
      <c r="C228" t="s">
        <v>2331</v>
      </c>
      <c r="D228" t="s">
        <v>2332</v>
      </c>
      <c r="E228" t="s">
        <v>1871</v>
      </c>
      <c r="F228" t="s">
        <v>1755</v>
      </c>
      <c r="G228" t="s">
        <v>2333</v>
      </c>
      <c r="H228" t="s">
        <v>1535</v>
      </c>
      <c r="I228" t="s">
        <v>1513</v>
      </c>
      <c r="J228" t="s">
        <v>2334</v>
      </c>
      <c r="K228" t="s">
        <v>40</v>
      </c>
      <c r="L228" s="32"/>
      <c r="M22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@PART[restock-adapter-1875-25-1]:AFTER[ReStockPlus] // FL-XA30 Adapter
	{
}</v>
      </c>
      <c r="N228" s="36">
        <f>_xlfn.XLOOKUP(_xlfn.CONCAT(O228,P228),Templates!$G$1:$G$2037,Templates!$A$1:$A$2037,"Not Found",0,1)</f>
        <v>0</v>
      </c>
      <c r="O228" s="34"/>
      <c r="P228" s="34"/>
      <c r="Q228" s="35"/>
      <c r="R228" s="49"/>
      <c r="S228" s="33"/>
      <c r="T228" s="33"/>
      <c r="U228" s="33"/>
      <c r="V228" s="33"/>
      <c r="W228" s="33"/>
      <c r="X228" s="33"/>
      <c r="Y228" s="33"/>
      <c r="Z228" s="33"/>
      <c r="AA228" s="33"/>
      <c r="AB228" s="33"/>
      <c r="AC228" s="33"/>
      <c r="AD228" s="33"/>
      <c r="AE228" s="33"/>
      <c r="AF228" s="33"/>
      <c r="AG228" s="33"/>
      <c r="AH228" s="33"/>
      <c r="AI22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28" s="33"/>
      <c r="AK228" s="33"/>
      <c r="AL228" s="33"/>
      <c r="AM228" s="33"/>
      <c r="AN228" s="33"/>
      <c r="AO228" s="33"/>
      <c r="AP228" s="33"/>
      <c r="AQ228" s="33"/>
      <c r="AR228" s="33"/>
      <c r="AS228" s="33"/>
      <c r="AT228" s="33"/>
      <c r="AU228" s="33"/>
      <c r="AV22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2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28" s="56" t="str">
        <f>_xlfn.CONCAT(IF(Parts[[#This Row],[title]]&lt;&gt;"",_xlfn.CONCAT(CHAR(10),"@PART[",Parts[[#This Row],[name]],"]:NEEDS[!002_CommunityPartsTitles]:AFTER[",Parts[[#This Row],[mod]],"] // ",_xlfn.CONCAT(S228," (",D228,")"),CHAR(10),"{",CHAR(10),"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2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28" s="41" t="str">
        <f>_xlfn.CONCAT(IF(Parts[[#This Row],[title]]&lt;&gt;"",_xlfn.CONCAT("#LOC_KTT_",A228,"_",C228,"_Title = ",Parts[[#This Row],[title]],CHAR(10)),""),IF(Parts[[#This Row],[engineName]]&lt;&gt;"",_xlfn.CONCAT("#LOC_KTT_",Parts[[#This Row],[mod]],"_",Parts[[#This Row],[name]],"_EngineName = ",Parts[[#This Row],[engineName]]),""))</f>
        <v/>
      </c>
      <c r="BA228" s="39" t="e">
        <f ca="1">MIN(Parts[[#This Row],[techTier]]+1,MAX(INDIRECT(O228)))</f>
        <v>#REF!</v>
      </c>
      <c r="BB228" s="39" t="e">
        <f ca="1">MIN(Parts[[#This Row],[techTier]]+2,MAX(INDIRECT(O228)))</f>
        <v>#REF!</v>
      </c>
      <c r="BC228" s="55" t="str">
        <f>RIGHT(LEFT(Parts[[#This Row],[folder]],FIND(CHAR(1),SUBSTITUTE(Parts[[#This Row],[folder]],"/",CHAR(1),LEN(Parts[[#This Row],[folder]])-LEN(SUBSTITUTE(Parts[[#This Row],[folder]],"/",""))))-1),FIND(CHAR(1),SUBSTITUTE(Parts[[#This Row],[folder]],"/",CHAR(1),LEN(Parts[[#This Row],[folder]])-LEN(SUBSTITUTE(Parts[[#This Row],[folder]],"/",""))))-41)</f>
        <v>ReStockPlus/Parts/Structural/1875</v>
      </c>
    </row>
    <row r="229" spans="1:55" ht="29.5" x14ac:dyDescent="0.35">
      <c r="A229" t="s">
        <v>1867</v>
      </c>
      <c r="B229" t="s">
        <v>2335</v>
      </c>
      <c r="C229" t="s">
        <v>2336</v>
      </c>
      <c r="D229" t="s">
        <v>2337</v>
      </c>
      <c r="E229" t="s">
        <v>2338</v>
      </c>
      <c r="F229" t="s">
        <v>1755</v>
      </c>
      <c r="G229" t="s">
        <v>2064</v>
      </c>
      <c r="H229" t="s">
        <v>1598</v>
      </c>
      <c r="I229" t="s">
        <v>1620</v>
      </c>
      <c r="J229" t="s">
        <v>2014</v>
      </c>
      <c r="K229" t="s">
        <v>63</v>
      </c>
      <c r="L229" s="32"/>
      <c r="M22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@PART[restock-node-1875-1]:AFTER[ReStockPlus] // BZ-78 Radial Attachment Point
	{
}</v>
      </c>
      <c r="N229" s="36">
        <f>_xlfn.XLOOKUP(_xlfn.CONCAT(O229,P229),Templates!$G$1:$G$2037,Templates!$A$1:$A$2037,"Not Found",0,1)</f>
        <v>0</v>
      </c>
      <c r="O229" s="34"/>
      <c r="P229" s="34"/>
      <c r="Q229" s="35"/>
      <c r="R229" s="49"/>
      <c r="S229" s="33"/>
      <c r="T229" s="33"/>
      <c r="U229" s="33"/>
      <c r="V229" s="33"/>
      <c r="W229" s="33"/>
      <c r="X229" s="33"/>
      <c r="Y229" s="33"/>
      <c r="Z229" s="33"/>
      <c r="AA229" s="33"/>
      <c r="AB229" s="33"/>
      <c r="AC229" s="33"/>
      <c r="AD229" s="33"/>
      <c r="AE229" s="33"/>
      <c r="AF229" s="33"/>
      <c r="AG229" s="33"/>
      <c r="AH229" s="33"/>
      <c r="AI22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29" s="33"/>
      <c r="AK229" s="33"/>
      <c r="AL229" s="33"/>
      <c r="AM229" s="33"/>
      <c r="AN229" s="33"/>
      <c r="AO229" s="33"/>
      <c r="AP229" s="33"/>
      <c r="AQ229" s="33"/>
      <c r="AR229" s="33"/>
      <c r="AS229" s="33"/>
      <c r="AT229" s="33"/>
      <c r="AU229" s="33"/>
      <c r="AV22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2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29" s="56" t="str">
        <f>_xlfn.CONCAT(IF(Parts[[#This Row],[title]]&lt;&gt;"",_xlfn.CONCAT(CHAR(10),"@PART[",Parts[[#This Row],[name]],"]:NEEDS[!002_CommunityPartsTitles]:AFTER[",Parts[[#This Row],[mod]],"] // ",_xlfn.CONCAT(S229," (",D229,")"),CHAR(10),"{",CHAR(10),"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2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29" s="41" t="str">
        <f>_xlfn.CONCAT(IF(Parts[[#This Row],[title]]&lt;&gt;"",_xlfn.CONCAT("#LOC_KTT_",A229,"_",C229,"_Title = ",Parts[[#This Row],[title]],CHAR(10)),""),IF(Parts[[#This Row],[engineName]]&lt;&gt;"",_xlfn.CONCAT("#LOC_KTT_",Parts[[#This Row],[mod]],"_",Parts[[#This Row],[name]],"_EngineName = ",Parts[[#This Row],[engineName]]),""))</f>
        <v/>
      </c>
      <c r="BA229" s="39" t="e">
        <f ca="1">MIN(Parts[[#This Row],[techTier]]+1,MAX(INDIRECT(O229)))</f>
        <v>#REF!</v>
      </c>
      <c r="BB229" s="39" t="e">
        <f ca="1">MIN(Parts[[#This Row],[techTier]]+2,MAX(INDIRECT(O229)))</f>
        <v>#REF!</v>
      </c>
      <c r="BC229" s="55" t="str">
        <f>RIGHT(LEFT(Parts[[#This Row],[folder]],FIND(CHAR(1),SUBSTITUTE(Parts[[#This Row],[folder]],"/",CHAR(1),LEN(Parts[[#This Row],[folder]])-LEN(SUBSTITUTE(Parts[[#This Row],[folder]],"/",""))))-1),FIND(CHAR(1),SUBSTITUTE(Parts[[#This Row],[folder]],"/",CHAR(1),LEN(Parts[[#This Row],[folder]])-LEN(SUBSTITUTE(Parts[[#This Row],[folder]],"/",""))))-41)</f>
        <v>ReStockPlus/Parts/Structural/1875</v>
      </c>
    </row>
    <row r="230" spans="1:55" ht="29.5" x14ac:dyDescent="0.35">
      <c r="A230" t="s">
        <v>1867</v>
      </c>
      <c r="B230" t="s">
        <v>2339</v>
      </c>
      <c r="C230" t="s">
        <v>2340</v>
      </c>
      <c r="D230" t="s">
        <v>2341</v>
      </c>
      <c r="E230" t="s">
        <v>2004</v>
      </c>
      <c r="F230" t="s">
        <v>1877</v>
      </c>
      <c r="G230" t="s">
        <v>536</v>
      </c>
      <c r="H230" t="s">
        <v>1524</v>
      </c>
      <c r="I230" t="s">
        <v>1694</v>
      </c>
      <c r="J230" t="s">
        <v>1117</v>
      </c>
      <c r="K230" t="s">
        <v>40</v>
      </c>
      <c r="L230" s="32"/>
      <c r="M23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@PART[restock-structural-tube-1875-1]:AFTER[ReStockPlus] // TB-1875 Structural Tube
	{
}</v>
      </c>
      <c r="N230" s="36">
        <f>_xlfn.XLOOKUP(_xlfn.CONCAT(O230,P230),Templates!$G$1:$G$2037,Templates!$A$1:$A$2037,"Not Found",0,1)</f>
        <v>0</v>
      </c>
      <c r="O230" s="34"/>
      <c r="P230" s="34"/>
      <c r="Q230" s="35"/>
      <c r="R230" s="49"/>
      <c r="S230" s="33"/>
      <c r="T230" s="33"/>
      <c r="U230" s="33"/>
      <c r="V230" s="33"/>
      <c r="W230" s="33"/>
      <c r="X230" s="33"/>
      <c r="Y230" s="33"/>
      <c r="Z230" s="33"/>
      <c r="AA230" s="33"/>
      <c r="AB230" s="33"/>
      <c r="AC230" s="33"/>
      <c r="AD230" s="33"/>
      <c r="AE230" s="33"/>
      <c r="AF230" s="33"/>
      <c r="AG230" s="33"/>
      <c r="AH230" s="33"/>
      <c r="AI23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30" s="33"/>
      <c r="AK230" s="33"/>
      <c r="AL230" s="33"/>
      <c r="AM230" s="33"/>
      <c r="AN230" s="33"/>
      <c r="AO230" s="33"/>
      <c r="AP230" s="33"/>
      <c r="AQ230" s="33"/>
      <c r="AR230" s="33"/>
      <c r="AS230" s="33"/>
      <c r="AT230" s="33"/>
      <c r="AU230" s="33"/>
      <c r="AV23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3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30" s="56" t="str">
        <f>_xlfn.CONCAT(IF(Parts[[#This Row],[title]]&lt;&gt;"",_xlfn.CONCAT(CHAR(10),"@PART[",Parts[[#This Row],[name]],"]:NEEDS[!002_CommunityPartsTitles]:AFTER[",Parts[[#This Row],[mod]],"] // ",_xlfn.CONCAT(S230," (",D230,")"),CHAR(10),"{",CHAR(10),"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3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30" s="41" t="str">
        <f>_xlfn.CONCAT(IF(Parts[[#This Row],[title]]&lt;&gt;"",_xlfn.CONCAT("#LOC_KTT_",A230,"_",C230,"_Title = ",Parts[[#This Row],[title]],CHAR(10)),""),IF(Parts[[#This Row],[engineName]]&lt;&gt;"",_xlfn.CONCAT("#LOC_KTT_",Parts[[#This Row],[mod]],"_",Parts[[#This Row],[name]],"_EngineName = ",Parts[[#This Row],[engineName]]),""))</f>
        <v/>
      </c>
      <c r="BA230" s="39" t="e">
        <f ca="1">MIN(Parts[[#This Row],[techTier]]+1,MAX(INDIRECT(O230)))</f>
        <v>#REF!</v>
      </c>
      <c r="BB230" s="39" t="e">
        <f ca="1">MIN(Parts[[#This Row],[techTier]]+2,MAX(INDIRECT(O230)))</f>
        <v>#REF!</v>
      </c>
      <c r="BC230" s="55" t="str">
        <f>RIGHT(LEFT(Parts[[#This Row],[folder]],FIND(CHAR(1),SUBSTITUTE(Parts[[#This Row],[folder]],"/",CHAR(1),LEN(Parts[[#This Row],[folder]])-LEN(SUBSTITUTE(Parts[[#This Row],[folder]],"/",""))))-1),FIND(CHAR(1),SUBSTITUTE(Parts[[#This Row],[folder]],"/",CHAR(1),LEN(Parts[[#This Row],[folder]])-LEN(SUBSTITUTE(Parts[[#This Row],[folder]],"/",""))))-41)</f>
        <v>ReStockPlus/Parts/Structural/1875</v>
      </c>
    </row>
    <row r="231" spans="1:55" ht="29.5" x14ac:dyDescent="0.35">
      <c r="A231" t="s">
        <v>1867</v>
      </c>
      <c r="B231" t="s">
        <v>2342</v>
      </c>
      <c r="C231" t="s">
        <v>2343</v>
      </c>
      <c r="D231" t="s">
        <v>2344</v>
      </c>
      <c r="E231" t="s">
        <v>2004</v>
      </c>
      <c r="F231" t="s">
        <v>1877</v>
      </c>
      <c r="G231" t="s">
        <v>536</v>
      </c>
      <c r="H231" t="s">
        <v>1524</v>
      </c>
      <c r="I231" t="s">
        <v>1694</v>
      </c>
      <c r="J231" t="s">
        <v>1118</v>
      </c>
      <c r="K231" t="s">
        <v>63</v>
      </c>
      <c r="L231" s="32"/>
      <c r="M23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@PART[restock-structural-tube-25-1]:AFTER[ReStockPlus] // TB-25 Structural Tube
	{
}</v>
      </c>
      <c r="N231" s="36">
        <f>_xlfn.XLOOKUP(_xlfn.CONCAT(O231,P231),Templates!$G$1:$G$2037,Templates!$A$1:$A$2037,"Not Found",0,1)</f>
        <v>0</v>
      </c>
      <c r="O231" s="34"/>
      <c r="P231" s="34"/>
      <c r="Q231" s="35"/>
      <c r="R231" s="49"/>
      <c r="S231" s="33"/>
      <c r="T231" s="33"/>
      <c r="U231" s="33"/>
      <c r="V231" s="33"/>
      <c r="W231" s="33"/>
      <c r="X231" s="33"/>
      <c r="Y231" s="33"/>
      <c r="Z231" s="33"/>
      <c r="AA231" s="33"/>
      <c r="AB231" s="33"/>
      <c r="AC231" s="33"/>
      <c r="AD231" s="33"/>
      <c r="AE231" s="33"/>
      <c r="AF231" s="33"/>
      <c r="AG231" s="33"/>
      <c r="AH231" s="33"/>
      <c r="AI23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31" s="33"/>
      <c r="AK231" s="33"/>
      <c r="AL231" s="33"/>
      <c r="AM231" s="33"/>
      <c r="AN231" s="33"/>
      <c r="AO231" s="33"/>
      <c r="AP231" s="33"/>
      <c r="AQ231" s="33"/>
      <c r="AR231" s="33"/>
      <c r="AS231" s="33"/>
      <c r="AT231" s="33"/>
      <c r="AU231" s="33"/>
      <c r="AV23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3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31" s="56" t="str">
        <f>_xlfn.CONCAT(IF(Parts[[#This Row],[title]]&lt;&gt;"",_xlfn.CONCAT(CHAR(10),"@PART[",Parts[[#This Row],[name]],"]:NEEDS[!002_CommunityPartsTitles]:AFTER[",Parts[[#This Row],[mod]],"] // ",_xlfn.CONCAT(S231," (",D231,")"),CHAR(10),"{",CHAR(10),"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3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31" s="41" t="str">
        <f>_xlfn.CONCAT(IF(Parts[[#This Row],[title]]&lt;&gt;"",_xlfn.CONCAT("#LOC_KTT_",A231,"_",C231,"_Title = ",Parts[[#This Row],[title]],CHAR(10)),""),IF(Parts[[#This Row],[engineName]]&lt;&gt;"",_xlfn.CONCAT("#LOC_KTT_",Parts[[#This Row],[mod]],"_",Parts[[#This Row],[name]],"_EngineName = ",Parts[[#This Row],[engineName]]),""))</f>
        <v/>
      </c>
      <c r="BA231" s="39" t="e">
        <f ca="1">MIN(Parts[[#This Row],[techTier]]+1,MAX(INDIRECT(O231)))</f>
        <v>#REF!</v>
      </c>
      <c r="BB231" s="39" t="e">
        <f ca="1">MIN(Parts[[#This Row],[techTier]]+2,MAX(INDIRECT(O231)))</f>
        <v>#REF!</v>
      </c>
      <c r="BC231" s="55" t="str">
        <f>RIGHT(LEFT(Parts[[#This Row],[folder]],FIND(CHAR(1),SUBSTITUTE(Parts[[#This Row],[folder]],"/",CHAR(1),LEN(Parts[[#This Row],[folder]])-LEN(SUBSTITUTE(Parts[[#This Row],[folder]],"/",""))))-1),FIND(CHAR(1),SUBSTITUTE(Parts[[#This Row],[folder]],"/",CHAR(1),LEN(Parts[[#This Row],[folder]])-LEN(SUBSTITUTE(Parts[[#This Row],[folder]],"/",""))))-41)</f>
        <v>ReStockPlus/Parts/Structural/25</v>
      </c>
    </row>
    <row r="232" spans="1:55" ht="29.5" x14ac:dyDescent="0.35">
      <c r="A232" t="s">
        <v>1867</v>
      </c>
      <c r="B232" t="s">
        <v>2345</v>
      </c>
      <c r="C232" t="s">
        <v>2346</v>
      </c>
      <c r="D232" t="s">
        <v>2347</v>
      </c>
      <c r="E232" t="s">
        <v>1871</v>
      </c>
      <c r="F232" t="s">
        <v>1755</v>
      </c>
      <c r="G232" t="s">
        <v>2348</v>
      </c>
      <c r="H232" t="s">
        <v>1562</v>
      </c>
      <c r="I232" t="s">
        <v>537</v>
      </c>
      <c r="J232" t="s">
        <v>2131</v>
      </c>
      <c r="K232" t="s">
        <v>128</v>
      </c>
      <c r="L232" s="32"/>
      <c r="M23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@PART[restock-adapter-hollow-25-375-1]:AFTER[ReStockPlus] // Kerbodyne ADTP-2-3A
	{
}</v>
      </c>
      <c r="N232" s="36">
        <f>_xlfn.XLOOKUP(_xlfn.CONCAT(O232,P232),Templates!$G$1:$G$2037,Templates!$A$1:$A$2037,"Not Found",0,1)</f>
        <v>0</v>
      </c>
      <c r="O232" s="34"/>
      <c r="P232" s="34"/>
      <c r="Q232" s="35"/>
      <c r="R232" s="49"/>
      <c r="S232" s="33"/>
      <c r="T232" s="33"/>
      <c r="U232" s="33"/>
      <c r="V232" s="33"/>
      <c r="W232" s="33"/>
      <c r="X232" s="33"/>
      <c r="Y232" s="33"/>
      <c r="Z232" s="33"/>
      <c r="AA232" s="33"/>
      <c r="AB232" s="33"/>
      <c r="AC232" s="33"/>
      <c r="AD232" s="33"/>
      <c r="AE232" s="33"/>
      <c r="AF232" s="33"/>
      <c r="AG232" s="33"/>
      <c r="AH232" s="33"/>
      <c r="AI23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32" s="33"/>
      <c r="AK232" s="33"/>
      <c r="AL232" s="33"/>
      <c r="AM232" s="33"/>
      <c r="AN232" s="33"/>
      <c r="AO232" s="33"/>
      <c r="AP232" s="33"/>
      <c r="AQ232" s="33"/>
      <c r="AR232" s="33"/>
      <c r="AS232" s="33"/>
      <c r="AT232" s="33"/>
      <c r="AU232" s="33"/>
      <c r="AV23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3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32" s="56" t="str">
        <f>_xlfn.CONCAT(IF(Parts[[#This Row],[title]]&lt;&gt;"",_xlfn.CONCAT(CHAR(10),"@PART[",Parts[[#This Row],[name]],"]:NEEDS[!002_CommunityPartsTitles]:AFTER[",Parts[[#This Row],[mod]],"] // ",_xlfn.CONCAT(S232," (",D232,")"),CHAR(10),"{",CHAR(10),"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3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32" s="41" t="str">
        <f>_xlfn.CONCAT(IF(Parts[[#This Row],[title]]&lt;&gt;"",_xlfn.CONCAT("#LOC_KTT_",A232,"_",C232,"_Title = ",Parts[[#This Row],[title]],CHAR(10)),""),IF(Parts[[#This Row],[engineName]]&lt;&gt;"",_xlfn.CONCAT("#LOC_KTT_",Parts[[#This Row],[mod]],"_",Parts[[#This Row],[name]],"_EngineName = ",Parts[[#This Row],[engineName]]),""))</f>
        <v/>
      </c>
      <c r="BA232" s="39" t="e">
        <f ca="1">MIN(Parts[[#This Row],[techTier]]+1,MAX(INDIRECT(O232)))</f>
        <v>#REF!</v>
      </c>
      <c r="BB232" s="39" t="e">
        <f ca="1">MIN(Parts[[#This Row],[techTier]]+2,MAX(INDIRECT(O232)))</f>
        <v>#REF!</v>
      </c>
      <c r="BC232" s="55" t="str">
        <f>RIGHT(LEFT(Parts[[#This Row],[folder]],FIND(CHAR(1),SUBSTITUTE(Parts[[#This Row],[folder]],"/",CHAR(1),LEN(Parts[[#This Row],[folder]])-LEN(SUBSTITUTE(Parts[[#This Row],[folder]],"/",""))))-1),FIND(CHAR(1),SUBSTITUTE(Parts[[#This Row],[folder]],"/",CHAR(1),LEN(Parts[[#This Row],[folder]])-LEN(SUBSTITUTE(Parts[[#This Row],[folder]],"/",""))))-41)</f>
        <v>ReStockPlus/Parts/Structural/375</v>
      </c>
    </row>
    <row r="233" spans="1:55" ht="29.5" x14ac:dyDescent="0.35">
      <c r="A233" t="s">
        <v>1867</v>
      </c>
      <c r="B233" t="s">
        <v>2349</v>
      </c>
      <c r="C233" t="s">
        <v>2350</v>
      </c>
      <c r="D233" t="s">
        <v>2351</v>
      </c>
      <c r="E233" t="s">
        <v>1871</v>
      </c>
      <c r="F233" t="s">
        <v>1755</v>
      </c>
      <c r="G233" t="s">
        <v>1887</v>
      </c>
      <c r="H233" t="s">
        <v>2135</v>
      </c>
      <c r="I233" t="s">
        <v>2352</v>
      </c>
      <c r="J233" t="s">
        <v>2131</v>
      </c>
      <c r="K233" t="s">
        <v>128</v>
      </c>
      <c r="L233" s="32"/>
      <c r="M23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@PART[restock-adapter-skeletal-25-375-1]:AFTER[ReStockPlus] // Kerbodyne SKLE-2-3
	{
}</v>
      </c>
      <c r="N233" s="36">
        <f>_xlfn.XLOOKUP(_xlfn.CONCAT(O233,P233),Templates!$G$1:$G$2037,Templates!$A$1:$A$2037,"Not Found",0,1)</f>
        <v>0</v>
      </c>
      <c r="O233" s="34"/>
      <c r="P233" s="34"/>
      <c r="Q233" s="35"/>
      <c r="R233" s="49"/>
      <c r="S233" s="33"/>
      <c r="T233" s="33"/>
      <c r="U233" s="33"/>
      <c r="V233" s="33"/>
      <c r="W233" s="33"/>
      <c r="X233" s="33"/>
      <c r="Y233" s="33"/>
      <c r="Z233" s="33"/>
      <c r="AA233" s="33"/>
      <c r="AB233" s="33"/>
      <c r="AC233" s="33"/>
      <c r="AD233" s="33"/>
      <c r="AE233" s="33"/>
      <c r="AF233" s="33"/>
      <c r="AG233" s="33"/>
      <c r="AH233" s="33"/>
      <c r="AI23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33" s="33"/>
      <c r="AK233" s="33"/>
      <c r="AL233" s="33"/>
      <c r="AM233" s="33"/>
      <c r="AN233" s="33"/>
      <c r="AO233" s="33"/>
      <c r="AP233" s="33"/>
      <c r="AQ233" s="33"/>
      <c r="AR233" s="33"/>
      <c r="AS233" s="33"/>
      <c r="AT233" s="33"/>
      <c r="AU233" s="33"/>
      <c r="AV23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3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33" s="56" t="str">
        <f>_xlfn.CONCAT(IF(Parts[[#This Row],[title]]&lt;&gt;"",_xlfn.CONCAT(CHAR(10),"@PART[",Parts[[#This Row],[name]],"]:NEEDS[!002_CommunityPartsTitles]:AFTER[",Parts[[#This Row],[mod]],"] // ",_xlfn.CONCAT(S233," (",D233,")"),CHAR(10),"{",CHAR(10),"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3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33" s="41" t="str">
        <f>_xlfn.CONCAT(IF(Parts[[#This Row],[title]]&lt;&gt;"",_xlfn.CONCAT("#LOC_KTT_",A233,"_",C233,"_Title = ",Parts[[#This Row],[title]],CHAR(10)),""),IF(Parts[[#This Row],[engineName]]&lt;&gt;"",_xlfn.CONCAT("#LOC_KTT_",Parts[[#This Row],[mod]],"_",Parts[[#This Row],[name]],"_EngineName = ",Parts[[#This Row],[engineName]]),""))</f>
        <v/>
      </c>
      <c r="BA233" s="39" t="e">
        <f ca="1">MIN(Parts[[#This Row],[techTier]]+1,MAX(INDIRECT(O233)))</f>
        <v>#REF!</v>
      </c>
      <c r="BB233" s="39" t="e">
        <f ca="1">MIN(Parts[[#This Row],[techTier]]+2,MAX(INDIRECT(O233)))</f>
        <v>#REF!</v>
      </c>
      <c r="BC233" s="55" t="str">
        <f>RIGHT(LEFT(Parts[[#This Row],[folder]],FIND(CHAR(1),SUBSTITUTE(Parts[[#This Row],[folder]],"/",CHAR(1),LEN(Parts[[#This Row],[folder]])-LEN(SUBSTITUTE(Parts[[#This Row],[folder]],"/",""))))-1),FIND(CHAR(1),SUBSTITUTE(Parts[[#This Row],[folder]],"/",CHAR(1),LEN(Parts[[#This Row],[folder]])-LEN(SUBSTITUTE(Parts[[#This Row],[folder]],"/",""))))-41)</f>
        <v>ReStockPlus/Parts/Structural/375</v>
      </c>
    </row>
    <row r="234" spans="1:55" ht="29.5" x14ac:dyDescent="0.35">
      <c r="A234" t="s">
        <v>1867</v>
      </c>
      <c r="B234" t="s">
        <v>2353</v>
      </c>
      <c r="C234" t="s">
        <v>2354</v>
      </c>
      <c r="D234" t="s">
        <v>2355</v>
      </c>
      <c r="E234" t="s">
        <v>2004</v>
      </c>
      <c r="F234" t="s">
        <v>1877</v>
      </c>
      <c r="G234" t="s">
        <v>536</v>
      </c>
      <c r="H234" t="s">
        <v>1524</v>
      </c>
      <c r="I234" t="s">
        <v>1694</v>
      </c>
      <c r="J234" t="s">
        <v>1119</v>
      </c>
      <c r="K234" t="s">
        <v>89</v>
      </c>
      <c r="L234" s="32"/>
      <c r="M23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@PART[restock-structural-tube-375-1]:AFTER[ReStockPlus] // TB-375 Structural Tube
	{
}</v>
      </c>
      <c r="N234" s="36">
        <f>_xlfn.XLOOKUP(_xlfn.CONCAT(O234,P234),Templates!$G$1:$G$2037,Templates!$A$1:$A$2037,"Not Found",0,1)</f>
        <v>0</v>
      </c>
      <c r="O234" s="34"/>
      <c r="P234" s="34"/>
      <c r="Q234" s="35"/>
      <c r="R234" s="49"/>
      <c r="S234" s="33"/>
      <c r="T234" s="33"/>
      <c r="U234" s="33"/>
      <c r="V234" s="33"/>
      <c r="W234" s="33"/>
      <c r="X234" s="33"/>
      <c r="Y234" s="33"/>
      <c r="Z234" s="33"/>
      <c r="AA234" s="33"/>
      <c r="AB234" s="33"/>
      <c r="AC234" s="33"/>
      <c r="AD234" s="33"/>
      <c r="AE234" s="33"/>
      <c r="AF234" s="33"/>
      <c r="AG234" s="33"/>
      <c r="AH234" s="33"/>
      <c r="AI23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34" s="33"/>
      <c r="AK234" s="33"/>
      <c r="AL234" s="33"/>
      <c r="AM234" s="33"/>
      <c r="AN234" s="33"/>
      <c r="AO234" s="33"/>
      <c r="AP234" s="33"/>
      <c r="AQ234" s="33"/>
      <c r="AR234" s="33"/>
      <c r="AS234" s="33"/>
      <c r="AT234" s="33"/>
      <c r="AU234" s="33"/>
      <c r="AV23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3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34" s="56" t="str">
        <f>_xlfn.CONCAT(IF(Parts[[#This Row],[title]]&lt;&gt;"",_xlfn.CONCAT(CHAR(10),"@PART[",Parts[[#This Row],[name]],"]:NEEDS[!002_CommunityPartsTitles]:AFTER[",Parts[[#This Row],[mod]],"] // ",_xlfn.CONCAT(S234," (",D234,")"),CHAR(10),"{",CHAR(10),"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3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34" s="41" t="str">
        <f>_xlfn.CONCAT(IF(Parts[[#This Row],[title]]&lt;&gt;"",_xlfn.CONCAT("#LOC_KTT_",A234,"_",C234,"_Title = ",Parts[[#This Row],[title]],CHAR(10)),""),IF(Parts[[#This Row],[engineName]]&lt;&gt;"",_xlfn.CONCAT("#LOC_KTT_",Parts[[#This Row],[mod]],"_",Parts[[#This Row],[name]],"_EngineName = ",Parts[[#This Row],[engineName]]),""))</f>
        <v/>
      </c>
      <c r="BA234" s="39" t="e">
        <f ca="1">MIN(Parts[[#This Row],[techTier]]+1,MAX(INDIRECT(O234)))</f>
        <v>#REF!</v>
      </c>
      <c r="BB234" s="39" t="e">
        <f ca="1">MIN(Parts[[#This Row],[techTier]]+2,MAX(INDIRECT(O234)))</f>
        <v>#REF!</v>
      </c>
      <c r="BC234" s="55" t="str">
        <f>RIGHT(LEFT(Parts[[#This Row],[folder]],FIND(CHAR(1),SUBSTITUTE(Parts[[#This Row],[folder]],"/",CHAR(1),LEN(Parts[[#This Row],[folder]])-LEN(SUBSTITUTE(Parts[[#This Row],[folder]],"/",""))))-1),FIND(CHAR(1),SUBSTITUTE(Parts[[#This Row],[folder]],"/",CHAR(1),LEN(Parts[[#This Row],[folder]])-LEN(SUBSTITUTE(Parts[[#This Row],[folder]],"/",""))))-41)</f>
        <v>ReStockPlus/Parts/Structural/375</v>
      </c>
    </row>
    <row r="235" spans="1:55" ht="29.5" x14ac:dyDescent="0.35">
      <c r="A235" t="s">
        <v>1867</v>
      </c>
      <c r="B235" t="s">
        <v>2356</v>
      </c>
      <c r="C235" t="s">
        <v>2357</v>
      </c>
      <c r="D235" t="s">
        <v>2358</v>
      </c>
      <c r="E235" t="s">
        <v>2004</v>
      </c>
      <c r="F235" t="s">
        <v>1877</v>
      </c>
      <c r="G235" t="s">
        <v>536</v>
      </c>
      <c r="H235" t="s">
        <v>1524</v>
      </c>
      <c r="I235" t="s">
        <v>1694</v>
      </c>
      <c r="J235" t="s">
        <v>1120</v>
      </c>
      <c r="K235" t="s">
        <v>129</v>
      </c>
      <c r="L235" s="32"/>
      <c r="M23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@PART[restock-structural-tube-5-1]:AFTER[ReStockPlus] // TB-500 Structural Tube
	{
}</v>
      </c>
      <c r="N235" s="36">
        <f>_xlfn.XLOOKUP(_xlfn.CONCAT(O235,P235),Templates!$G$1:$G$2037,Templates!$A$1:$A$2037,"Not Found",0,1)</f>
        <v>0</v>
      </c>
      <c r="O235" s="34"/>
      <c r="P235" s="34"/>
      <c r="Q235" s="35"/>
      <c r="R235" s="49"/>
      <c r="S235" s="33"/>
      <c r="T235" s="33"/>
      <c r="U235" s="33"/>
      <c r="V235" s="33"/>
      <c r="W235" s="33"/>
      <c r="X235" s="33"/>
      <c r="Y235" s="33"/>
      <c r="Z235" s="33"/>
      <c r="AA235" s="33"/>
      <c r="AB235" s="33"/>
      <c r="AC235" s="33"/>
      <c r="AD235" s="33"/>
      <c r="AE235" s="33"/>
      <c r="AF235" s="33"/>
      <c r="AG235" s="33"/>
      <c r="AH235" s="33"/>
      <c r="AI23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35" s="33"/>
      <c r="AK235" s="33"/>
      <c r="AL235" s="33"/>
      <c r="AM235" s="33"/>
      <c r="AN235" s="33"/>
      <c r="AO235" s="33"/>
      <c r="AP235" s="33"/>
      <c r="AQ235" s="33"/>
      <c r="AR235" s="33"/>
      <c r="AS235" s="33"/>
      <c r="AT235" s="33"/>
      <c r="AU235" s="33"/>
      <c r="AV23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3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35" s="56" t="str">
        <f>_xlfn.CONCAT(IF(Parts[[#This Row],[title]]&lt;&gt;"",_xlfn.CONCAT(CHAR(10),"@PART[",Parts[[#This Row],[name]],"]:NEEDS[!002_CommunityPartsTitles]:AFTER[",Parts[[#This Row],[mod]],"] // ",_xlfn.CONCAT(S235," (",D235,")"),CHAR(10),"{",CHAR(10),"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3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35" s="41" t="str">
        <f>_xlfn.CONCAT(IF(Parts[[#This Row],[title]]&lt;&gt;"",_xlfn.CONCAT("#LOC_KTT_",A235,"_",C235,"_Title = ",Parts[[#This Row],[title]],CHAR(10)),""),IF(Parts[[#This Row],[engineName]]&lt;&gt;"",_xlfn.CONCAT("#LOC_KTT_",Parts[[#This Row],[mod]],"_",Parts[[#This Row],[name]],"_EngineName = ",Parts[[#This Row],[engineName]]),""))</f>
        <v/>
      </c>
      <c r="BA235" s="39" t="e">
        <f ca="1">MIN(Parts[[#This Row],[techTier]]+1,MAX(INDIRECT(O235)))</f>
        <v>#REF!</v>
      </c>
      <c r="BB235" s="39" t="e">
        <f ca="1">MIN(Parts[[#This Row],[techTier]]+2,MAX(INDIRECT(O235)))</f>
        <v>#REF!</v>
      </c>
      <c r="BC235" s="55" t="str">
        <f>RIGHT(LEFT(Parts[[#This Row],[folder]],FIND(CHAR(1),SUBSTITUTE(Parts[[#This Row],[folder]],"/",CHAR(1),LEN(Parts[[#This Row],[folder]])-LEN(SUBSTITUTE(Parts[[#This Row],[folder]],"/",""))))-1),FIND(CHAR(1),SUBSTITUTE(Parts[[#This Row],[folder]],"/",CHAR(1),LEN(Parts[[#This Row],[folder]])-LEN(SUBSTITUTE(Parts[[#This Row],[folder]],"/",""))))-41)</f>
        <v>ReStockPlus/Parts/Structural/5</v>
      </c>
    </row>
    <row r="236" spans="1:55" ht="29.5" x14ac:dyDescent="0.35">
      <c r="A236" t="s">
        <v>1867</v>
      </c>
      <c r="B236" t="s">
        <v>2359</v>
      </c>
      <c r="C236" t="s">
        <v>2360</v>
      </c>
      <c r="D236" t="s">
        <v>2361</v>
      </c>
      <c r="E236" t="s">
        <v>2338</v>
      </c>
      <c r="F236" t="s">
        <v>1755</v>
      </c>
      <c r="G236" t="s">
        <v>1540</v>
      </c>
      <c r="H236" t="s">
        <v>1733</v>
      </c>
      <c r="I236" t="s">
        <v>2362</v>
      </c>
      <c r="J236" t="s">
        <v>2000</v>
      </c>
      <c r="K236" t="s">
        <v>63</v>
      </c>
      <c r="L236" s="32"/>
      <c r="M23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@PART[restock-node-625-1]:AFTER[ReStockPlus] // BZ-26 Radial Attachment Point Jr.
	{
}</v>
      </c>
      <c r="N236" s="36">
        <f>_xlfn.XLOOKUP(_xlfn.CONCAT(O236,P236),Templates!$G$1:$G$2037,Templates!$A$1:$A$2037,"Not Found",0,1)</f>
        <v>0</v>
      </c>
      <c r="O236" s="34"/>
      <c r="P236" s="34"/>
      <c r="Q236" s="35"/>
      <c r="R236" s="49"/>
      <c r="S236" s="33"/>
      <c r="T236" s="33"/>
      <c r="U236" s="33"/>
      <c r="V236" s="33"/>
      <c r="W236" s="33"/>
      <c r="X236" s="33"/>
      <c r="Y236" s="33"/>
      <c r="Z236" s="33"/>
      <c r="AA236" s="33"/>
      <c r="AB236" s="33"/>
      <c r="AC236" s="33"/>
      <c r="AD236" s="33"/>
      <c r="AE236" s="33"/>
      <c r="AF236" s="33"/>
      <c r="AG236" s="33"/>
      <c r="AH236" s="33"/>
      <c r="AI23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36" s="33"/>
      <c r="AK236" s="33"/>
      <c r="AL236" s="33"/>
      <c r="AM236" s="33"/>
      <c r="AN236" s="33"/>
      <c r="AO236" s="33"/>
      <c r="AP236" s="33"/>
      <c r="AQ236" s="33"/>
      <c r="AR236" s="33"/>
      <c r="AS236" s="33"/>
      <c r="AT236" s="33"/>
      <c r="AU236" s="33"/>
      <c r="AV23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3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36" s="56" t="str">
        <f>_xlfn.CONCAT(IF(Parts[[#This Row],[title]]&lt;&gt;"",_xlfn.CONCAT(CHAR(10),"@PART[",Parts[[#This Row],[name]],"]:NEEDS[!002_CommunityPartsTitles]:AFTER[",Parts[[#This Row],[mod]],"] // ",_xlfn.CONCAT(S236," (",D236,")"),CHAR(10),"{",CHAR(10),"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3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36" s="41" t="str">
        <f>_xlfn.CONCAT(IF(Parts[[#This Row],[title]]&lt;&gt;"",_xlfn.CONCAT("#LOC_KTT_",A236,"_",C236,"_Title = ",Parts[[#This Row],[title]],CHAR(10)),""),IF(Parts[[#This Row],[engineName]]&lt;&gt;"",_xlfn.CONCAT("#LOC_KTT_",Parts[[#This Row],[mod]],"_",Parts[[#This Row],[name]],"_EngineName = ",Parts[[#This Row],[engineName]]),""))</f>
        <v/>
      </c>
      <c r="BA236" s="39" t="e">
        <f ca="1">MIN(Parts[[#This Row],[techTier]]+1,MAX(INDIRECT(O236)))</f>
        <v>#REF!</v>
      </c>
      <c r="BB236" s="39" t="e">
        <f ca="1">MIN(Parts[[#This Row],[techTier]]+2,MAX(INDIRECT(O236)))</f>
        <v>#REF!</v>
      </c>
      <c r="BC236" s="55" t="str">
        <f>RIGHT(LEFT(Parts[[#This Row],[folder]],FIND(CHAR(1),SUBSTITUTE(Parts[[#This Row],[folder]],"/",CHAR(1),LEN(Parts[[#This Row],[folder]])-LEN(SUBSTITUTE(Parts[[#This Row],[folder]],"/",""))))-1),FIND(CHAR(1),SUBSTITUTE(Parts[[#This Row],[folder]],"/",CHAR(1),LEN(Parts[[#This Row],[folder]])-LEN(SUBSTITUTE(Parts[[#This Row],[folder]],"/",""))))-41)</f>
        <v>ReStockPlus/Parts/Structural/625</v>
      </c>
    </row>
    <row r="237" spans="1:55" ht="29.5" x14ac:dyDescent="0.35">
      <c r="A237" t="s">
        <v>1867</v>
      </c>
      <c r="B237" t="s">
        <v>2363</v>
      </c>
      <c r="C237" t="s">
        <v>2364</v>
      </c>
      <c r="D237" t="s">
        <v>2365</v>
      </c>
      <c r="E237" t="s">
        <v>2029</v>
      </c>
      <c r="F237" t="s">
        <v>1755</v>
      </c>
      <c r="G237" t="s">
        <v>2366</v>
      </c>
      <c r="H237" t="s">
        <v>1581</v>
      </c>
      <c r="I237" t="s">
        <v>1899</v>
      </c>
      <c r="J237" t="s">
        <v>2173</v>
      </c>
      <c r="K237" t="s">
        <v>88</v>
      </c>
      <c r="L237" s="32"/>
      <c r="M23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@PART[restock-truss-3]:AFTER[ReStockPlus] // Modular Girder Segment XXL
	{
}</v>
      </c>
      <c r="N237" s="36">
        <f>_xlfn.XLOOKUP(_xlfn.CONCAT(O237,P237),Templates!$G$1:$G$2037,Templates!$A$1:$A$2037,"Not Found",0,1)</f>
        <v>0</v>
      </c>
      <c r="O237" s="34"/>
      <c r="P237" s="34"/>
      <c r="Q237" s="35"/>
      <c r="R237" s="49"/>
      <c r="S237" s="33"/>
      <c r="T237" s="33"/>
      <c r="U237" s="33"/>
      <c r="V237" s="33"/>
      <c r="W237" s="33"/>
      <c r="X237" s="33"/>
      <c r="Y237" s="33"/>
      <c r="Z237" s="33"/>
      <c r="AA237" s="33"/>
      <c r="AB237" s="33"/>
      <c r="AC237" s="33"/>
      <c r="AD237" s="33"/>
      <c r="AE237" s="33"/>
      <c r="AF237" s="33"/>
      <c r="AG237" s="33"/>
      <c r="AH237" s="33"/>
      <c r="AI23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37" s="33"/>
      <c r="AK237" s="33"/>
      <c r="AL237" s="33"/>
      <c r="AM237" s="33"/>
      <c r="AN237" s="33"/>
      <c r="AO237" s="33"/>
      <c r="AP237" s="33"/>
      <c r="AQ237" s="33"/>
      <c r="AR237" s="33"/>
      <c r="AS237" s="33"/>
      <c r="AT237" s="33"/>
      <c r="AU237" s="33"/>
      <c r="AV23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3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37" s="56" t="str">
        <f>_xlfn.CONCAT(IF(Parts[[#This Row],[title]]&lt;&gt;"",_xlfn.CONCAT(CHAR(10),"@PART[",Parts[[#This Row],[name]],"]:NEEDS[!002_CommunityPartsTitles]:AFTER[",Parts[[#This Row],[mod]],"] // ",_xlfn.CONCAT(S237," (",D237,")"),CHAR(10),"{",CHAR(10),"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3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37" s="41" t="str">
        <f>_xlfn.CONCAT(IF(Parts[[#This Row],[title]]&lt;&gt;"",_xlfn.CONCAT("#LOC_KTT_",A237,"_",C237,"_Title = ",Parts[[#This Row],[title]],CHAR(10)),""),IF(Parts[[#This Row],[engineName]]&lt;&gt;"",_xlfn.CONCAT("#LOC_KTT_",Parts[[#This Row],[mod]],"_",Parts[[#This Row],[name]],"_EngineName = ",Parts[[#This Row],[engineName]]),""))</f>
        <v/>
      </c>
      <c r="BA237" s="39" t="e">
        <f ca="1">MIN(Parts[[#This Row],[techTier]]+1,MAX(INDIRECT(O237)))</f>
        <v>#REF!</v>
      </c>
      <c r="BB237" s="39" t="e">
        <f ca="1">MIN(Parts[[#This Row],[techTier]]+2,MAX(INDIRECT(O237)))</f>
        <v>#REF!</v>
      </c>
      <c r="BC237" s="55" t="str">
        <f>RIGHT(LEFT(Parts[[#This Row],[folder]],FIND(CHAR(1),SUBSTITUTE(Parts[[#This Row],[folder]],"/",CHAR(1),LEN(Parts[[#This Row],[folder]])-LEN(SUBSTITUTE(Parts[[#This Row],[folder]],"/",""))))-1),FIND(CHAR(1),SUBSTITUTE(Parts[[#This Row],[folder]],"/",CHAR(1),LEN(Parts[[#This Row],[folder]])-LEN(SUBSTITUTE(Parts[[#This Row],[folder]],"/",""))))-41)</f>
        <v>ReStockPlus/Parts/Structural/radial</v>
      </c>
    </row>
    <row r="238" spans="1:55" ht="29.5" x14ac:dyDescent="0.35">
      <c r="A238" t="s">
        <v>1867</v>
      </c>
      <c r="B238" t="s">
        <v>2367</v>
      </c>
      <c r="C238" t="s">
        <v>2368</v>
      </c>
      <c r="D238" t="s">
        <v>2369</v>
      </c>
      <c r="E238" t="s">
        <v>2029</v>
      </c>
      <c r="F238" t="s">
        <v>1755</v>
      </c>
      <c r="G238" t="s">
        <v>1950</v>
      </c>
      <c r="H238" t="s">
        <v>1985</v>
      </c>
      <c r="I238" t="s">
        <v>1586</v>
      </c>
      <c r="J238" t="s">
        <v>1115</v>
      </c>
      <c r="K238" t="s">
        <v>63</v>
      </c>
      <c r="L238" s="32"/>
      <c r="M23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@PART[restock-truss-adapter-0625-1]:AFTER[ReStockPlus] // Modular Girder Small Adapter
	{
}</v>
      </c>
      <c r="N238" s="36">
        <f>_xlfn.XLOOKUP(_xlfn.CONCAT(O238,P238),Templates!$G$1:$G$2037,Templates!$A$1:$A$2037,"Not Found",0,1)</f>
        <v>0</v>
      </c>
      <c r="O238" s="34"/>
      <c r="P238" s="34"/>
      <c r="Q238" s="35"/>
      <c r="R238" s="49"/>
      <c r="S238" s="33"/>
      <c r="T238" s="33"/>
      <c r="U238" s="33"/>
      <c r="V238" s="33"/>
      <c r="W238" s="33"/>
      <c r="X238" s="33"/>
      <c r="Y238" s="33"/>
      <c r="Z238" s="33"/>
      <c r="AA238" s="33"/>
      <c r="AB238" s="33"/>
      <c r="AC238" s="33"/>
      <c r="AD238" s="33"/>
      <c r="AE238" s="33"/>
      <c r="AF238" s="33"/>
      <c r="AG238" s="33"/>
      <c r="AH238" s="33"/>
      <c r="AI23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38" s="33"/>
      <c r="AK238" s="33"/>
      <c r="AL238" s="33"/>
      <c r="AM238" s="33"/>
      <c r="AN238" s="33"/>
      <c r="AO238" s="33"/>
      <c r="AP238" s="33"/>
      <c r="AQ238" s="33"/>
      <c r="AR238" s="33"/>
      <c r="AS238" s="33"/>
      <c r="AT238" s="33"/>
      <c r="AU238" s="33"/>
      <c r="AV23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3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38" s="56" t="str">
        <f>_xlfn.CONCAT(IF(Parts[[#This Row],[title]]&lt;&gt;"",_xlfn.CONCAT(CHAR(10),"@PART[",Parts[[#This Row],[name]],"]:NEEDS[!002_CommunityPartsTitles]:AFTER[",Parts[[#This Row],[mod]],"] // ",_xlfn.CONCAT(S238," (",D238,")"),CHAR(10),"{",CHAR(10),"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3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38" s="41" t="str">
        <f>_xlfn.CONCAT(IF(Parts[[#This Row],[title]]&lt;&gt;"",_xlfn.CONCAT("#LOC_KTT_",A238,"_",C238,"_Title = ",Parts[[#This Row],[title]],CHAR(10)),""),IF(Parts[[#This Row],[engineName]]&lt;&gt;"",_xlfn.CONCAT("#LOC_KTT_",Parts[[#This Row],[mod]],"_",Parts[[#This Row],[name]],"_EngineName = ",Parts[[#This Row],[engineName]]),""))</f>
        <v/>
      </c>
      <c r="BA238" s="39" t="e">
        <f ca="1">MIN(Parts[[#This Row],[techTier]]+1,MAX(INDIRECT(O238)))</f>
        <v>#REF!</v>
      </c>
      <c r="BB238" s="39" t="e">
        <f ca="1">MIN(Parts[[#This Row],[techTier]]+2,MAX(INDIRECT(O238)))</f>
        <v>#REF!</v>
      </c>
      <c r="BC238" s="55" t="str">
        <f>RIGHT(LEFT(Parts[[#This Row],[folder]],FIND(CHAR(1),SUBSTITUTE(Parts[[#This Row],[folder]],"/",CHAR(1),LEN(Parts[[#This Row],[folder]])-LEN(SUBSTITUTE(Parts[[#This Row],[folder]],"/",""))))-1),FIND(CHAR(1),SUBSTITUTE(Parts[[#This Row],[folder]],"/",CHAR(1),LEN(Parts[[#This Row],[folder]])-LEN(SUBSTITUTE(Parts[[#This Row],[folder]],"/",""))))-41)</f>
        <v>ReStockPlus/Parts/Structural/radial</v>
      </c>
    </row>
    <row r="239" spans="1:55" ht="29.5" x14ac:dyDescent="0.35">
      <c r="A239" t="s">
        <v>1867</v>
      </c>
      <c r="B239" t="s">
        <v>2370</v>
      </c>
      <c r="C239" t="s">
        <v>2371</v>
      </c>
      <c r="D239" t="s">
        <v>2372</v>
      </c>
      <c r="E239" t="s">
        <v>2029</v>
      </c>
      <c r="F239" t="s">
        <v>1755</v>
      </c>
      <c r="G239" t="s">
        <v>1545</v>
      </c>
      <c r="H239" t="s">
        <v>1787</v>
      </c>
      <c r="I239" t="s">
        <v>1644</v>
      </c>
      <c r="J239" t="s">
        <v>1116</v>
      </c>
      <c r="K239" t="s">
        <v>88</v>
      </c>
      <c r="L239" s="32"/>
      <c r="M23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@PART[restock-truss-hub-1]:AFTER[ReStockPlus] // Modular Girder Hub
	{
}</v>
      </c>
      <c r="N239" s="36">
        <f>_xlfn.XLOOKUP(_xlfn.CONCAT(O239,P239),Templates!$G$1:$G$2037,Templates!$A$1:$A$2037,"Not Found",0,1)</f>
        <v>0</v>
      </c>
      <c r="O239" s="34"/>
      <c r="P239" s="34"/>
      <c r="Q239" s="35"/>
      <c r="R239" s="49"/>
      <c r="S239" s="33"/>
      <c r="T239" s="33"/>
      <c r="U239" s="33"/>
      <c r="V239" s="33"/>
      <c r="W239" s="33"/>
      <c r="X239" s="33"/>
      <c r="Y239" s="33"/>
      <c r="Z239" s="33"/>
      <c r="AA239" s="33"/>
      <c r="AB239" s="33"/>
      <c r="AC239" s="33"/>
      <c r="AD239" s="33"/>
      <c r="AE239" s="33"/>
      <c r="AF239" s="33"/>
      <c r="AG239" s="33"/>
      <c r="AH239" s="33"/>
      <c r="AI23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39" s="33"/>
      <c r="AK239" s="33"/>
      <c r="AL239" s="33"/>
      <c r="AM239" s="33"/>
      <c r="AN239" s="33"/>
      <c r="AO239" s="33"/>
      <c r="AP239" s="33"/>
      <c r="AQ239" s="33"/>
      <c r="AR239" s="33"/>
      <c r="AS239" s="33"/>
      <c r="AT239" s="33"/>
      <c r="AU239" s="33"/>
      <c r="AV23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3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39" s="56" t="str">
        <f>_xlfn.CONCAT(IF(Parts[[#This Row],[title]]&lt;&gt;"",_xlfn.CONCAT(CHAR(10),"@PART[",Parts[[#This Row],[name]],"]:NEEDS[!002_CommunityPartsTitles]:AFTER[",Parts[[#This Row],[mod]],"] // ",_xlfn.CONCAT(S239," (",D239,")"),CHAR(10),"{",CHAR(10),"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3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39" s="41" t="str">
        <f>_xlfn.CONCAT(IF(Parts[[#This Row],[title]]&lt;&gt;"",_xlfn.CONCAT("#LOC_KTT_",A239,"_",C239,"_Title = ",Parts[[#This Row],[title]],CHAR(10)),""),IF(Parts[[#This Row],[engineName]]&lt;&gt;"",_xlfn.CONCAT("#LOC_KTT_",Parts[[#This Row],[mod]],"_",Parts[[#This Row],[name]],"_EngineName = ",Parts[[#This Row],[engineName]]),""))</f>
        <v/>
      </c>
      <c r="BA239" s="39" t="e">
        <f ca="1">MIN(Parts[[#This Row],[techTier]]+1,MAX(INDIRECT(O239)))</f>
        <v>#REF!</v>
      </c>
      <c r="BB239" s="39" t="e">
        <f ca="1">MIN(Parts[[#This Row],[techTier]]+2,MAX(INDIRECT(O239)))</f>
        <v>#REF!</v>
      </c>
      <c r="BC239" s="55" t="str">
        <f>RIGHT(LEFT(Parts[[#This Row],[folder]],FIND(CHAR(1),SUBSTITUTE(Parts[[#This Row],[folder]],"/",CHAR(1),LEN(Parts[[#This Row],[folder]])-LEN(SUBSTITUTE(Parts[[#This Row],[folder]],"/",""))))-1),FIND(CHAR(1),SUBSTITUTE(Parts[[#This Row],[folder]],"/",CHAR(1),LEN(Parts[[#This Row],[folder]])-LEN(SUBSTITUTE(Parts[[#This Row],[folder]],"/",""))))-41)</f>
        <v>ReStockPlus/Parts/Structural/radial</v>
      </c>
    </row>
    <row r="240" spans="1:55" ht="29.5" x14ac:dyDescent="0.35">
      <c r="A240" t="s">
        <v>1867</v>
      </c>
      <c r="B240" t="s">
        <v>2373</v>
      </c>
      <c r="C240" t="s">
        <v>2374</v>
      </c>
      <c r="D240" t="s">
        <v>2375</v>
      </c>
      <c r="E240" t="s">
        <v>2029</v>
      </c>
      <c r="F240" t="s">
        <v>1098</v>
      </c>
      <c r="G240" t="s">
        <v>1567</v>
      </c>
      <c r="H240" t="s">
        <v>1610</v>
      </c>
      <c r="I240" t="s">
        <v>1624</v>
      </c>
      <c r="J240" t="s">
        <v>1606</v>
      </c>
      <c r="K240" t="s">
        <v>49</v>
      </c>
      <c r="L240" s="32"/>
      <c r="M24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@PART[restock-ladder-static-2]:AFTER[ReStockPlus] // Pegasus II Mobility Enhancer
	{
}</v>
      </c>
      <c r="N240" s="36">
        <f>_xlfn.XLOOKUP(_xlfn.CONCAT(O240,P240),Templates!$G$1:$G$2037,Templates!$A$1:$A$2037,"Not Found",0,1)</f>
        <v>0</v>
      </c>
      <c r="O240" s="34"/>
      <c r="P240" s="34"/>
      <c r="Q240" s="35"/>
      <c r="R240" s="49"/>
      <c r="S240" s="33"/>
      <c r="T240" s="33"/>
      <c r="U240" s="33"/>
      <c r="V240" s="33"/>
      <c r="W240" s="33"/>
      <c r="X240" s="33"/>
      <c r="Y240" s="33"/>
      <c r="Z240" s="33"/>
      <c r="AA240" s="33"/>
      <c r="AB240" s="33"/>
      <c r="AC240" s="33"/>
      <c r="AD240" s="33"/>
      <c r="AE240" s="33"/>
      <c r="AF240" s="33"/>
      <c r="AG240" s="33"/>
      <c r="AH240" s="33"/>
      <c r="AI24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40" s="33"/>
      <c r="AK240" s="33"/>
      <c r="AL240" s="33"/>
      <c r="AM240" s="33"/>
      <c r="AN240" s="33"/>
      <c r="AO240" s="33"/>
      <c r="AP240" s="33"/>
      <c r="AQ240" s="33"/>
      <c r="AR240" s="33"/>
      <c r="AS240" s="33"/>
      <c r="AT240" s="33"/>
      <c r="AU240" s="33"/>
      <c r="AV24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4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40" s="56" t="str">
        <f>_xlfn.CONCAT(IF(Parts[[#This Row],[title]]&lt;&gt;"",_xlfn.CONCAT(CHAR(10),"@PART[",Parts[[#This Row],[name]],"]:NEEDS[!002_CommunityPartsTitles]:AFTER[",Parts[[#This Row],[mod]],"] // ",_xlfn.CONCAT(S240," (",D240,")"),CHAR(10),"{",CHAR(10),"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4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40" s="41" t="str">
        <f>_xlfn.CONCAT(IF(Parts[[#This Row],[title]]&lt;&gt;"",_xlfn.CONCAT("#LOC_KTT_",A240,"_",C240,"_Title = ",Parts[[#This Row],[title]],CHAR(10)),""),IF(Parts[[#This Row],[engineName]]&lt;&gt;"",_xlfn.CONCAT("#LOC_KTT_",Parts[[#This Row],[mod]],"_",Parts[[#This Row],[name]],"_EngineName = ",Parts[[#This Row],[engineName]]),""))</f>
        <v/>
      </c>
      <c r="BA240" s="39" t="e">
        <f ca="1">MIN(Parts[[#This Row],[techTier]]+1,MAX(INDIRECT(O240)))</f>
        <v>#REF!</v>
      </c>
      <c r="BB240" s="39" t="e">
        <f ca="1">MIN(Parts[[#This Row],[techTier]]+2,MAX(INDIRECT(O240)))</f>
        <v>#REF!</v>
      </c>
      <c r="BC240" s="55" t="str">
        <f>RIGHT(LEFT(Parts[[#This Row],[folder]],FIND(CHAR(1),SUBSTITUTE(Parts[[#This Row],[folder]],"/",CHAR(1),LEN(Parts[[#This Row],[folder]])-LEN(SUBSTITUTE(Parts[[#This Row],[folder]],"/",""))))-1),FIND(CHAR(1),SUBSTITUTE(Parts[[#This Row],[folder]],"/",CHAR(1),LEN(Parts[[#This Row],[folder]])-LEN(SUBSTITUTE(Parts[[#This Row],[folder]],"/",""))))-41)</f>
        <v>ReStockPlus/Parts/Utility/radial</v>
      </c>
    </row>
    <row r="241" spans="1:55" ht="29.5" x14ac:dyDescent="0.35">
      <c r="A241" t="s">
        <v>1867</v>
      </c>
      <c r="B241" t="s">
        <v>2376</v>
      </c>
      <c r="C241" t="s">
        <v>2377</v>
      </c>
      <c r="D241" t="s">
        <v>2378</v>
      </c>
      <c r="E241" t="s">
        <v>2029</v>
      </c>
      <c r="F241" t="s">
        <v>1098</v>
      </c>
      <c r="G241" t="s">
        <v>1746</v>
      </c>
      <c r="H241" t="s">
        <v>1598</v>
      </c>
      <c r="I241" t="s">
        <v>1605</v>
      </c>
      <c r="J241" t="s">
        <v>1606</v>
      </c>
      <c r="K241" t="s">
        <v>49</v>
      </c>
      <c r="L241" s="32"/>
      <c r="M24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@PART[restock-ladder-static-3]:AFTER[ReStockPlus] // Pegasus III Mobility Enhancer
	{
}</v>
      </c>
      <c r="N241" s="36">
        <f>_xlfn.XLOOKUP(_xlfn.CONCAT(O241,P241),Templates!$G$1:$G$2037,Templates!$A$1:$A$2037,"Not Found",0,1)</f>
        <v>0</v>
      </c>
      <c r="O241" s="34"/>
      <c r="P241" s="34"/>
      <c r="Q241" s="35"/>
      <c r="R241" s="49"/>
      <c r="S241" s="33"/>
      <c r="T241" s="33"/>
      <c r="U241" s="33"/>
      <c r="V241" s="33"/>
      <c r="W241" s="33"/>
      <c r="X241" s="33"/>
      <c r="Y241" s="33"/>
      <c r="Z241" s="33"/>
      <c r="AA241" s="33"/>
      <c r="AB241" s="33"/>
      <c r="AC241" s="33"/>
      <c r="AD241" s="33"/>
      <c r="AE241" s="33"/>
      <c r="AF241" s="33"/>
      <c r="AG241" s="33"/>
      <c r="AH241" s="33"/>
      <c r="AI24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41" s="33"/>
      <c r="AK241" s="33"/>
      <c r="AL241" s="33"/>
      <c r="AM241" s="33"/>
      <c r="AN241" s="33"/>
      <c r="AO241" s="33"/>
      <c r="AP241" s="33"/>
      <c r="AQ241" s="33"/>
      <c r="AR241" s="33"/>
      <c r="AS241" s="33"/>
      <c r="AT241" s="33"/>
      <c r="AU241" s="33"/>
      <c r="AV24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4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41" s="56" t="str">
        <f>_xlfn.CONCAT(IF(Parts[[#This Row],[title]]&lt;&gt;"",_xlfn.CONCAT(CHAR(10),"@PART[",Parts[[#This Row],[name]],"]:NEEDS[!002_CommunityPartsTitles]:AFTER[",Parts[[#This Row],[mod]],"] // ",_xlfn.CONCAT(S241," (",D241,")"),CHAR(10),"{",CHAR(10),"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4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41" s="41" t="str">
        <f>_xlfn.CONCAT(IF(Parts[[#This Row],[title]]&lt;&gt;"",_xlfn.CONCAT("#LOC_KTT_",A241,"_",C241,"_Title = ",Parts[[#This Row],[title]],CHAR(10)),""),IF(Parts[[#This Row],[engineName]]&lt;&gt;"",_xlfn.CONCAT("#LOC_KTT_",Parts[[#This Row],[mod]],"_",Parts[[#This Row],[name]],"_EngineName = ",Parts[[#This Row],[engineName]]),""))</f>
        <v/>
      </c>
      <c r="BA241" s="39" t="e">
        <f ca="1">MIN(Parts[[#This Row],[techTier]]+1,MAX(INDIRECT(O241)))</f>
        <v>#REF!</v>
      </c>
      <c r="BB241" s="39" t="e">
        <f ca="1">MIN(Parts[[#This Row],[techTier]]+2,MAX(INDIRECT(O241)))</f>
        <v>#REF!</v>
      </c>
      <c r="BC241" s="55" t="str">
        <f>RIGHT(LEFT(Parts[[#This Row],[folder]],FIND(CHAR(1),SUBSTITUTE(Parts[[#This Row],[folder]],"/",CHAR(1),LEN(Parts[[#This Row],[folder]])-LEN(SUBSTITUTE(Parts[[#This Row],[folder]],"/",""))))-1),FIND(CHAR(1),SUBSTITUTE(Parts[[#This Row],[folder]],"/",CHAR(1),LEN(Parts[[#This Row],[folder]])-LEN(SUBSTITUTE(Parts[[#This Row],[folder]],"/",""))))-41)</f>
        <v>ReStockPlus/Parts/Utility/radial</v>
      </c>
    </row>
    <row r="242" spans="1:55" ht="29.5" x14ac:dyDescent="0.35">
      <c r="A242" t="s">
        <v>2379</v>
      </c>
      <c r="B242" t="s">
        <v>2380</v>
      </c>
      <c r="C242" t="s">
        <v>2381</v>
      </c>
      <c r="D242" t="s">
        <v>2382</v>
      </c>
      <c r="E242" t="s">
        <v>2383</v>
      </c>
      <c r="F242" t="s">
        <v>1657</v>
      </c>
      <c r="G242" t="s">
        <v>2384</v>
      </c>
      <c r="H242" t="s">
        <v>1610</v>
      </c>
      <c r="I242" t="s">
        <v>2362</v>
      </c>
      <c r="J242" t="s">
        <v>1606</v>
      </c>
      <c r="K242" t="s">
        <v>15</v>
      </c>
      <c r="L242" s="32"/>
      <c r="M24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@PART[restock-leg-1-rigid]:AFTER[RestockRigidLegs] // LTR-05 Micro Landing Strut
	{
}</v>
      </c>
      <c r="N242" s="36">
        <f>_xlfn.XLOOKUP(_xlfn.CONCAT(O242,P242),Templates!$G$1:$G$2037,Templates!$A$1:$A$2037,"Not Found",0,1)</f>
        <v>0</v>
      </c>
      <c r="O242" s="34"/>
      <c r="P242" s="34"/>
      <c r="Q242" s="35"/>
      <c r="R242" s="49"/>
      <c r="S242" s="33"/>
      <c r="T242" s="33"/>
      <c r="U242" s="33"/>
      <c r="V242" s="33"/>
      <c r="W242" s="33"/>
      <c r="X242" s="33"/>
      <c r="Y242" s="33"/>
      <c r="Z242" s="33"/>
      <c r="AA242" s="33"/>
      <c r="AB242" s="33"/>
      <c r="AC242" s="33"/>
      <c r="AD242" s="33"/>
      <c r="AE242" s="33"/>
      <c r="AF242" s="33"/>
      <c r="AG242" s="33"/>
      <c r="AH242" s="33"/>
      <c r="AI24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42" s="33"/>
      <c r="AK242" s="33"/>
      <c r="AL242" s="33"/>
      <c r="AM242" s="33"/>
      <c r="AN242" s="33"/>
      <c r="AO242" s="33"/>
      <c r="AP242" s="33"/>
      <c r="AQ242" s="33"/>
      <c r="AR242" s="33"/>
      <c r="AS242" s="33"/>
      <c r="AT242" s="33"/>
      <c r="AU242" s="33"/>
      <c r="AV24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4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42" s="56" t="str">
        <f>_xlfn.CONCAT(IF(Parts[[#This Row],[title]]&lt;&gt;"",_xlfn.CONCAT(CHAR(10),"@PART[",Parts[[#This Row],[name]],"]:NEEDS[!002_CommunityPartsTitles]:AFTER[",Parts[[#This Row],[mod]],"] // ",_xlfn.CONCAT(S242," (",D242,")"),CHAR(10),"{",CHAR(10),"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4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42" s="41" t="str">
        <f>_xlfn.CONCAT(IF(Parts[[#This Row],[title]]&lt;&gt;"",_xlfn.CONCAT("#LOC_KTT_",A242,"_",C242,"_Title = ",Parts[[#This Row],[title]],CHAR(10)),""),IF(Parts[[#This Row],[engineName]]&lt;&gt;"",_xlfn.CONCAT("#LOC_KTT_",Parts[[#This Row],[mod]],"_",Parts[[#This Row],[name]],"_EngineName = ",Parts[[#This Row],[engineName]]),""))</f>
        <v/>
      </c>
      <c r="BA242" s="39" t="e">
        <f ca="1">MIN(Parts[[#This Row],[techTier]]+1,MAX(INDIRECT(O242)))</f>
        <v>#REF!</v>
      </c>
      <c r="BB242" s="39" t="e">
        <f ca="1">MIN(Parts[[#This Row],[techTier]]+2,MAX(INDIRECT(O242)))</f>
        <v>#REF!</v>
      </c>
      <c r="BC242" s="55" t="str">
        <f>RIGHT(LEFT(Parts[[#This Row],[folder]],FIND(CHAR(1),SUBSTITUTE(Parts[[#This Row],[folder]],"/",CHAR(1),LEN(Parts[[#This Row],[folder]])-LEN(SUBSTITUTE(Parts[[#This Row],[folder]],"/",""))))-1),FIND(CHAR(1),SUBSTITUTE(Parts[[#This Row],[folder]],"/",CHAR(1),LEN(Parts[[#This Row],[folder]])-LEN(SUBSTITUTE(Parts[[#This Row],[folder]],"/",""))))-41)</f>
        <v>RestockRigidLegs/Parts</v>
      </c>
    </row>
    <row r="243" spans="1:55" ht="29.5" x14ac:dyDescent="0.35">
      <c r="A243" t="s">
        <v>2379</v>
      </c>
      <c r="B243" t="s">
        <v>2385</v>
      </c>
      <c r="C243" t="s">
        <v>2386</v>
      </c>
      <c r="D243" t="s">
        <v>2387</v>
      </c>
      <c r="E243" t="s">
        <v>2383</v>
      </c>
      <c r="F243" t="s">
        <v>1657</v>
      </c>
      <c r="G243" t="s">
        <v>1911</v>
      </c>
      <c r="H243" t="s">
        <v>2194</v>
      </c>
      <c r="I243" t="s">
        <v>1628</v>
      </c>
      <c r="J243" t="s">
        <v>1606</v>
      </c>
      <c r="K243" t="s">
        <v>44</v>
      </c>
      <c r="L243" s="32"/>
      <c r="M24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@PART[restock-leg-2-rigid]:AFTER[RestockRigidLegs] // LTR-1 Landing Strut
	{
}</v>
      </c>
      <c r="N243" s="36">
        <f>_xlfn.XLOOKUP(_xlfn.CONCAT(O243,P243),Templates!$G$1:$G$2037,Templates!$A$1:$A$2037,"Not Found",0,1)</f>
        <v>0</v>
      </c>
      <c r="O243" s="34"/>
      <c r="P243" s="34"/>
      <c r="Q243" s="35"/>
      <c r="R243" s="49"/>
      <c r="S243" s="33"/>
      <c r="T243" s="33"/>
      <c r="U243" s="33"/>
      <c r="V243" s="33"/>
      <c r="W243" s="33"/>
      <c r="X243" s="33"/>
      <c r="Y243" s="33"/>
      <c r="Z243" s="33"/>
      <c r="AA243" s="33"/>
      <c r="AB243" s="33"/>
      <c r="AC243" s="33"/>
      <c r="AD243" s="33"/>
      <c r="AE243" s="33"/>
      <c r="AF243" s="33"/>
      <c r="AG243" s="33"/>
      <c r="AH243" s="33"/>
      <c r="AI24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43" s="33"/>
      <c r="AK243" s="33"/>
      <c r="AL243" s="33"/>
      <c r="AM243" s="33"/>
      <c r="AN243" s="33"/>
      <c r="AO243" s="33"/>
      <c r="AP243" s="33"/>
      <c r="AQ243" s="33"/>
      <c r="AR243" s="33"/>
      <c r="AS243" s="33"/>
      <c r="AT243" s="33"/>
      <c r="AU243" s="33"/>
      <c r="AV24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4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43" s="56" t="str">
        <f>_xlfn.CONCAT(IF(Parts[[#This Row],[title]]&lt;&gt;"",_xlfn.CONCAT(CHAR(10),"@PART[",Parts[[#This Row],[name]],"]:NEEDS[!002_CommunityPartsTitles]:AFTER[",Parts[[#This Row],[mod]],"] // ",_xlfn.CONCAT(S243," (",D243,")"),CHAR(10),"{",CHAR(10),"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4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43" s="41" t="str">
        <f>_xlfn.CONCAT(IF(Parts[[#This Row],[title]]&lt;&gt;"",_xlfn.CONCAT("#LOC_KTT_",A243,"_",C243,"_Title = ",Parts[[#This Row],[title]],CHAR(10)),""),IF(Parts[[#This Row],[engineName]]&lt;&gt;"",_xlfn.CONCAT("#LOC_KTT_",Parts[[#This Row],[mod]],"_",Parts[[#This Row],[name]],"_EngineName = ",Parts[[#This Row],[engineName]]),""))</f>
        <v/>
      </c>
      <c r="BA243" s="39" t="e">
        <f ca="1">MIN(Parts[[#This Row],[techTier]]+1,MAX(INDIRECT(O243)))</f>
        <v>#REF!</v>
      </c>
      <c r="BB243" s="39" t="e">
        <f ca="1">MIN(Parts[[#This Row],[techTier]]+2,MAX(INDIRECT(O243)))</f>
        <v>#REF!</v>
      </c>
      <c r="BC243" s="55" t="str">
        <f>RIGHT(LEFT(Parts[[#This Row],[folder]],FIND(CHAR(1),SUBSTITUTE(Parts[[#This Row],[folder]],"/",CHAR(1),LEN(Parts[[#This Row],[folder]])-LEN(SUBSTITUTE(Parts[[#This Row],[folder]],"/",""))))-1),FIND(CHAR(1),SUBSTITUTE(Parts[[#This Row],[folder]],"/",CHAR(1),LEN(Parts[[#This Row],[folder]])-LEN(SUBSTITUTE(Parts[[#This Row],[folder]],"/",""))))-41)</f>
        <v>RestockRigidLegs/Parts</v>
      </c>
    </row>
    <row r="244" spans="1:55" ht="29.5" x14ac:dyDescent="0.35">
      <c r="A244" t="s">
        <v>2379</v>
      </c>
      <c r="B244" t="s">
        <v>2388</v>
      </c>
      <c r="C244" t="s">
        <v>2389</v>
      </c>
      <c r="D244" t="s">
        <v>2390</v>
      </c>
      <c r="E244" t="s">
        <v>2383</v>
      </c>
      <c r="F244" t="s">
        <v>1657</v>
      </c>
      <c r="G244" t="s">
        <v>2391</v>
      </c>
      <c r="H244" t="s">
        <v>2392</v>
      </c>
      <c r="I244" t="s">
        <v>1513</v>
      </c>
      <c r="J244" t="s">
        <v>1606</v>
      </c>
      <c r="K244" t="s">
        <v>94</v>
      </c>
      <c r="L244" s="32"/>
      <c r="M24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@PART[restock-leg-3-rigid]:AFTER[RestockRigidLegs] // LTR-2 Landing Strut
	{
}</v>
      </c>
      <c r="N244" s="36">
        <f>_xlfn.XLOOKUP(_xlfn.CONCAT(O244,P244),Templates!$G$1:$G$2037,Templates!$A$1:$A$2037,"Not Found",0,1)</f>
        <v>0</v>
      </c>
      <c r="O244" s="34"/>
      <c r="P244" s="34"/>
      <c r="Q244" s="35"/>
      <c r="R244" s="49"/>
      <c r="S244" s="33"/>
      <c r="T244" s="33"/>
      <c r="U244" s="33"/>
      <c r="V244" s="33"/>
      <c r="W244" s="33"/>
      <c r="X244" s="33"/>
      <c r="Y244" s="33"/>
      <c r="Z244" s="33"/>
      <c r="AA244" s="33"/>
      <c r="AB244" s="33"/>
      <c r="AC244" s="33"/>
      <c r="AD244" s="33"/>
      <c r="AE244" s="33"/>
      <c r="AF244" s="33"/>
      <c r="AG244" s="33"/>
      <c r="AH244" s="33"/>
      <c r="AI24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44" s="33"/>
      <c r="AK244" s="33"/>
      <c r="AL244" s="33"/>
      <c r="AM244" s="33"/>
      <c r="AN244" s="33"/>
      <c r="AO244" s="33"/>
      <c r="AP244" s="33"/>
      <c r="AQ244" s="33"/>
      <c r="AR244" s="33"/>
      <c r="AS244" s="33"/>
      <c r="AT244" s="33"/>
      <c r="AU244" s="33"/>
      <c r="AV24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4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44" s="56" t="str">
        <f>_xlfn.CONCAT(IF(Parts[[#This Row],[title]]&lt;&gt;"",_xlfn.CONCAT(CHAR(10),"@PART[",Parts[[#This Row],[name]],"]:NEEDS[!002_CommunityPartsTitles]:AFTER[",Parts[[#This Row],[mod]],"] // ",_xlfn.CONCAT(S244," (",D244,")"),CHAR(10),"{",CHAR(10),"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4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44" s="41" t="str">
        <f>_xlfn.CONCAT(IF(Parts[[#This Row],[title]]&lt;&gt;"",_xlfn.CONCAT("#LOC_KTT_",A244,"_",C244,"_Title = ",Parts[[#This Row],[title]],CHAR(10)),""),IF(Parts[[#This Row],[engineName]]&lt;&gt;"",_xlfn.CONCAT("#LOC_KTT_",Parts[[#This Row],[mod]],"_",Parts[[#This Row],[name]],"_EngineName = ",Parts[[#This Row],[engineName]]),""))</f>
        <v/>
      </c>
      <c r="BA244" s="39" t="e">
        <f ca="1">MIN(Parts[[#This Row],[techTier]]+1,MAX(INDIRECT(O244)))</f>
        <v>#REF!</v>
      </c>
      <c r="BB244" s="39" t="e">
        <f ca="1">MIN(Parts[[#This Row],[techTier]]+2,MAX(INDIRECT(O244)))</f>
        <v>#REF!</v>
      </c>
      <c r="BC244" s="55" t="str">
        <f>RIGHT(LEFT(Parts[[#This Row],[folder]],FIND(CHAR(1),SUBSTITUTE(Parts[[#This Row],[folder]],"/",CHAR(1),LEN(Parts[[#This Row],[folder]])-LEN(SUBSTITUTE(Parts[[#This Row],[folder]],"/",""))))-1),FIND(CHAR(1),SUBSTITUTE(Parts[[#This Row],[folder]],"/",CHAR(1),LEN(Parts[[#This Row],[folder]])-LEN(SUBSTITUTE(Parts[[#This Row],[folder]],"/",""))))-41)</f>
        <v>RestockRigidLegs/Parts</v>
      </c>
    </row>
    <row r="245" spans="1:55" ht="29.5" x14ac:dyDescent="0.35">
      <c r="A245" t="s">
        <v>302</v>
      </c>
      <c r="B245" t="s">
        <v>2393</v>
      </c>
      <c r="C245" t="s">
        <v>2394</v>
      </c>
      <c r="D245" t="s">
        <v>2395</v>
      </c>
      <c r="E245" t="s">
        <v>2396</v>
      </c>
      <c r="F245" t="s">
        <v>1510</v>
      </c>
      <c r="G245" t="s">
        <v>1550</v>
      </c>
      <c r="H245" t="s">
        <v>1727</v>
      </c>
      <c r="I245" t="s">
        <v>1530</v>
      </c>
      <c r="J245" t="s">
        <v>1116</v>
      </c>
      <c r="K245" t="s">
        <v>14</v>
      </c>
      <c r="L245" s="32"/>
      <c r="M24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@PART[noseCone]:AFTER[Squad] // Aerodynamic Nose Cone
	{
}</v>
      </c>
      <c r="N245" s="36">
        <f>_xlfn.XLOOKUP(_xlfn.CONCAT(O245,P245),Templates!$G$1:$G$2037,Templates!$A$1:$A$2037,"Not Found",0,1)</f>
        <v>0</v>
      </c>
      <c r="O245" s="34"/>
      <c r="P245" s="34"/>
      <c r="Q245" s="35"/>
      <c r="R245" s="49"/>
      <c r="S245" s="33"/>
      <c r="T245" s="33"/>
      <c r="U245" s="33"/>
      <c r="V245" s="33"/>
      <c r="W245" s="33"/>
      <c r="X245" s="33"/>
      <c r="Y245" s="33"/>
      <c r="Z245" s="33"/>
      <c r="AA245" s="33"/>
      <c r="AB245" s="33"/>
      <c r="AC245" s="33"/>
      <c r="AD245" s="33"/>
      <c r="AE245" s="33"/>
      <c r="AF245" s="33"/>
      <c r="AG245" s="33"/>
      <c r="AH245" s="33"/>
      <c r="AI24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45" s="33"/>
      <c r="AK245" s="33"/>
      <c r="AL245" s="33"/>
      <c r="AM245" s="33"/>
      <c r="AN245" s="33"/>
      <c r="AO245" s="33"/>
      <c r="AP245" s="33"/>
      <c r="AQ245" s="33"/>
      <c r="AR245" s="33"/>
      <c r="AS245" s="33"/>
      <c r="AT245" s="33"/>
      <c r="AU245" s="33"/>
      <c r="AV24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4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45" s="56" t="str">
        <f>_xlfn.CONCAT(IF(Parts[[#This Row],[title]]&lt;&gt;"",_xlfn.CONCAT(CHAR(10),"@PART[",Parts[[#This Row],[name]],"]:NEEDS[!002_CommunityPartsTitles]:AFTER[",Parts[[#This Row],[mod]],"] // ",_xlfn.CONCAT(S245," (",D245,")"),CHAR(10),"{",CHAR(10),"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4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45" s="41" t="str">
        <f>_xlfn.CONCAT(IF(Parts[[#This Row],[title]]&lt;&gt;"",_xlfn.CONCAT("#LOC_KTT_",A245,"_",C245,"_Title = ",Parts[[#This Row],[title]],CHAR(10)),""),IF(Parts[[#This Row],[engineName]]&lt;&gt;"",_xlfn.CONCAT("#LOC_KTT_",Parts[[#This Row],[mod]],"_",Parts[[#This Row],[name]],"_EngineName = ",Parts[[#This Row],[engineName]]),""))</f>
        <v/>
      </c>
      <c r="BA245" s="39" t="e">
        <f ca="1">MIN(Parts[[#This Row],[techTier]]+1,MAX(INDIRECT(O245)))</f>
        <v>#REF!</v>
      </c>
      <c r="BB245" s="39" t="e">
        <f ca="1">MIN(Parts[[#This Row],[techTier]]+2,MAX(INDIRECT(O245)))</f>
        <v>#REF!</v>
      </c>
      <c r="BC245" s="55" t="str">
        <f>RIGHT(LEFT(Parts[[#This Row],[folder]],FIND(CHAR(1),SUBSTITUTE(Parts[[#This Row],[folder]],"/",CHAR(1),LEN(Parts[[#This Row],[folder]])-LEN(SUBSTITUTE(Parts[[#This Row],[folder]],"/",""))))-1),FIND(CHAR(1),SUBSTITUTE(Parts[[#This Row],[folder]],"/",CHAR(1),LEN(Parts[[#This Row],[folder]])-LEN(SUBSTITUTE(Parts[[#This Row],[folder]],"/",""))))-41)</f>
        <v>Squad/Parts/Aero/aerodynamicNoseCone</v>
      </c>
    </row>
    <row r="246" spans="1:55" ht="29.5" x14ac:dyDescent="0.35">
      <c r="A246" t="s">
        <v>302</v>
      </c>
      <c r="B246" t="s">
        <v>2397</v>
      </c>
      <c r="C246" t="s">
        <v>2398</v>
      </c>
      <c r="D246" t="s">
        <v>2399</v>
      </c>
      <c r="E246" t="s">
        <v>1458</v>
      </c>
      <c r="F246" t="s">
        <v>1510</v>
      </c>
      <c r="G246" t="s">
        <v>2400</v>
      </c>
      <c r="H246" t="s">
        <v>1562</v>
      </c>
      <c r="I246" t="s">
        <v>1628</v>
      </c>
      <c r="J246" t="s">
        <v>1606</v>
      </c>
      <c r="K246" t="s">
        <v>66</v>
      </c>
      <c r="L246" s="32"/>
      <c r="M24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@PART[airbrake1]:AFTER[Squad] // A.I.R.B.R.A.K.E.S
	{
}</v>
      </c>
      <c r="N246" s="36">
        <f>_xlfn.XLOOKUP(_xlfn.CONCAT(O246,P246),Templates!$G$1:$G$2037,Templates!$A$1:$A$2037,"Not Found",0,1)</f>
        <v>0</v>
      </c>
      <c r="O246" s="34"/>
      <c r="P246" s="34"/>
      <c r="Q246" s="35"/>
      <c r="R246" s="49"/>
      <c r="S246" s="33"/>
      <c r="T246" s="33"/>
      <c r="U246" s="33"/>
      <c r="V246" s="33"/>
      <c r="W246" s="33"/>
      <c r="X246" s="33"/>
      <c r="Y246" s="33"/>
      <c r="Z246" s="33"/>
      <c r="AA246" s="33"/>
      <c r="AB246" s="33"/>
      <c r="AC246" s="33"/>
      <c r="AD246" s="33"/>
      <c r="AE246" s="33"/>
      <c r="AF246" s="33"/>
      <c r="AG246" s="33"/>
      <c r="AH246" s="33"/>
      <c r="AI24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46" s="33"/>
      <c r="AK246" s="33"/>
      <c r="AL246" s="33"/>
      <c r="AM246" s="33"/>
      <c r="AN246" s="33"/>
      <c r="AO246" s="33"/>
      <c r="AP246" s="33"/>
      <c r="AQ246" s="33"/>
      <c r="AR246" s="33"/>
      <c r="AS246" s="33"/>
      <c r="AT246" s="33"/>
      <c r="AU246" s="33"/>
      <c r="AV24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4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46" s="56" t="str">
        <f>_xlfn.CONCAT(IF(Parts[[#This Row],[title]]&lt;&gt;"",_xlfn.CONCAT(CHAR(10),"@PART[",Parts[[#This Row],[name]],"]:NEEDS[!002_CommunityPartsTitles]:AFTER[",Parts[[#This Row],[mod]],"] // ",_xlfn.CONCAT(S246," (",D246,")"),CHAR(10),"{",CHAR(10),"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4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46" s="41" t="str">
        <f>_xlfn.CONCAT(IF(Parts[[#This Row],[title]]&lt;&gt;"",_xlfn.CONCAT("#LOC_KTT_",A246,"_",C246,"_Title = ",Parts[[#This Row],[title]],CHAR(10)),""),IF(Parts[[#This Row],[engineName]]&lt;&gt;"",_xlfn.CONCAT("#LOC_KTT_",Parts[[#This Row],[mod]],"_",Parts[[#This Row],[name]],"_EngineName = ",Parts[[#This Row],[engineName]]),""))</f>
        <v/>
      </c>
      <c r="BA246" s="39" t="e">
        <f ca="1">MIN(Parts[[#This Row],[techTier]]+1,MAX(INDIRECT(O246)))</f>
        <v>#REF!</v>
      </c>
      <c r="BB246" s="39" t="e">
        <f ca="1">MIN(Parts[[#This Row],[techTier]]+2,MAX(INDIRECT(O246)))</f>
        <v>#REF!</v>
      </c>
      <c r="BC246" s="55" t="str">
        <f>RIGHT(LEFT(Parts[[#This Row],[folder]],FIND(CHAR(1),SUBSTITUTE(Parts[[#This Row],[folder]],"/",CHAR(1),LEN(Parts[[#This Row],[folder]])-LEN(SUBSTITUTE(Parts[[#This Row],[folder]],"/",""))))-1),FIND(CHAR(1),SUBSTITUTE(Parts[[#This Row],[folder]],"/",CHAR(1),LEN(Parts[[#This Row],[folder]])-LEN(SUBSTITUTE(Parts[[#This Row],[folder]],"/",""))))-41)</f>
        <v>Squad/Parts/Aero/airbrake</v>
      </c>
    </row>
    <row r="247" spans="1:55" ht="29.5" x14ac:dyDescent="0.35">
      <c r="A247" t="s">
        <v>302</v>
      </c>
      <c r="B247" t="s">
        <v>2401</v>
      </c>
      <c r="C247" t="s">
        <v>2402</v>
      </c>
      <c r="D247" t="s">
        <v>2403</v>
      </c>
      <c r="E247" t="s">
        <v>2404</v>
      </c>
      <c r="F247" t="s">
        <v>1510</v>
      </c>
      <c r="G247" t="s">
        <v>2405</v>
      </c>
      <c r="H247" t="s">
        <v>1638</v>
      </c>
      <c r="I247" t="s">
        <v>1605</v>
      </c>
      <c r="J247" t="s">
        <v>1606</v>
      </c>
      <c r="K247" t="s">
        <v>43</v>
      </c>
      <c r="L247" s="32"/>
      <c r="M24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@PART[airScoop]:AFTER[Squad] // XM-G50 Radial Air Intake
	{
}</v>
      </c>
      <c r="N247" s="36">
        <f>_xlfn.XLOOKUP(_xlfn.CONCAT(O247,P247),Templates!$G$1:$G$2037,Templates!$A$1:$A$2037,"Not Found",0,1)</f>
        <v>0</v>
      </c>
      <c r="O247" s="34"/>
      <c r="P247" s="34"/>
      <c r="Q247" s="35"/>
      <c r="R247" s="49"/>
      <c r="S247" s="33"/>
      <c r="T247" s="33"/>
      <c r="U247" s="33"/>
      <c r="V247" s="33"/>
      <c r="W247" s="33"/>
      <c r="X247" s="33"/>
      <c r="Y247" s="33"/>
      <c r="Z247" s="33"/>
      <c r="AA247" s="33"/>
      <c r="AB247" s="33"/>
      <c r="AC247" s="33"/>
      <c r="AD247" s="33"/>
      <c r="AE247" s="33"/>
      <c r="AF247" s="33"/>
      <c r="AG247" s="33"/>
      <c r="AH247" s="33"/>
      <c r="AI24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47" s="33"/>
      <c r="AK247" s="33"/>
      <c r="AL247" s="33"/>
      <c r="AM247" s="33"/>
      <c r="AN247" s="33"/>
      <c r="AO247" s="33"/>
      <c r="AP247" s="33"/>
      <c r="AQ247" s="33"/>
      <c r="AR247" s="33"/>
      <c r="AS247" s="33"/>
      <c r="AT247" s="33"/>
      <c r="AU247" s="33"/>
      <c r="AV24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4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47" s="56" t="str">
        <f>_xlfn.CONCAT(IF(Parts[[#This Row],[title]]&lt;&gt;"",_xlfn.CONCAT(CHAR(10),"@PART[",Parts[[#This Row],[name]],"]:NEEDS[!002_CommunityPartsTitles]:AFTER[",Parts[[#This Row],[mod]],"] // ",_xlfn.CONCAT(S247," (",D247,")"),CHAR(10),"{",CHAR(10),"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4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47" s="41" t="str">
        <f>_xlfn.CONCAT(IF(Parts[[#This Row],[title]]&lt;&gt;"",_xlfn.CONCAT("#LOC_KTT_",A247,"_",C247,"_Title = ",Parts[[#This Row],[title]],CHAR(10)),""),IF(Parts[[#This Row],[engineName]]&lt;&gt;"",_xlfn.CONCAT("#LOC_KTT_",Parts[[#This Row],[mod]],"_",Parts[[#This Row],[name]],"_EngineName = ",Parts[[#This Row],[engineName]]),""))</f>
        <v/>
      </c>
      <c r="BA247" s="39" t="e">
        <f ca="1">MIN(Parts[[#This Row],[techTier]]+1,MAX(INDIRECT(O247)))</f>
        <v>#REF!</v>
      </c>
      <c r="BB247" s="39" t="e">
        <f ca="1">MIN(Parts[[#This Row],[techTier]]+2,MAX(INDIRECT(O247)))</f>
        <v>#REF!</v>
      </c>
      <c r="BC247" s="55" t="str">
        <f>RIGHT(LEFT(Parts[[#This Row],[folder]],FIND(CHAR(1),SUBSTITUTE(Parts[[#This Row],[folder]],"/",CHAR(1),LEN(Parts[[#This Row],[folder]])-LEN(SUBSTITUTE(Parts[[#This Row],[folder]],"/",""))))-1),FIND(CHAR(1),SUBSTITUTE(Parts[[#This Row],[folder]],"/",CHAR(1),LEN(Parts[[#This Row],[folder]])-LEN(SUBSTITUTE(Parts[[#This Row],[folder]],"/",""))))-41)</f>
        <v>Squad/Parts/Aero/airIntakeRadialXM-G50</v>
      </c>
    </row>
    <row r="248" spans="1:55" ht="29.5" x14ac:dyDescent="0.35">
      <c r="A248" t="s">
        <v>302</v>
      </c>
      <c r="B248" t="s">
        <v>2406</v>
      </c>
      <c r="C248" t="s">
        <v>2407</v>
      </c>
      <c r="D248" t="s">
        <v>2408</v>
      </c>
      <c r="E248" t="s">
        <v>2409</v>
      </c>
      <c r="F248" t="s">
        <v>1510</v>
      </c>
      <c r="G248" t="s">
        <v>2410</v>
      </c>
      <c r="H248" t="s">
        <v>2135</v>
      </c>
      <c r="I248" t="s">
        <v>2411</v>
      </c>
      <c r="J248" t="s">
        <v>1606</v>
      </c>
      <c r="K248" t="s">
        <v>92</v>
      </c>
      <c r="L248" s="32"/>
      <c r="M24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@PART[airlinerCtrlSrf]:AFTER[Squad] // FAT-455 Aeroplane Control Surface
	{
}</v>
      </c>
      <c r="N248" s="36">
        <f>_xlfn.XLOOKUP(_xlfn.CONCAT(O248,P248),Templates!$G$1:$G$2037,Templates!$A$1:$A$2037,"Not Found",0,1)</f>
        <v>0</v>
      </c>
      <c r="O248" s="34"/>
      <c r="P248" s="34"/>
      <c r="Q248" s="35"/>
      <c r="R248" s="49"/>
      <c r="S248" s="33"/>
      <c r="T248" s="33"/>
      <c r="U248" s="33"/>
      <c r="V248" s="33"/>
      <c r="W248" s="33"/>
      <c r="X248" s="33"/>
      <c r="Y248" s="33"/>
      <c r="Z248" s="33"/>
      <c r="AA248" s="33"/>
      <c r="AB248" s="33"/>
      <c r="AC248" s="33"/>
      <c r="AD248" s="33"/>
      <c r="AE248" s="33"/>
      <c r="AF248" s="33"/>
      <c r="AG248" s="33"/>
      <c r="AH248" s="33"/>
      <c r="AI24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48" s="33"/>
      <c r="AK248" s="33"/>
      <c r="AL248" s="33"/>
      <c r="AM248" s="33"/>
      <c r="AN248" s="33"/>
      <c r="AO248" s="33"/>
      <c r="AP248" s="33"/>
      <c r="AQ248" s="33"/>
      <c r="AR248" s="33"/>
      <c r="AS248" s="33"/>
      <c r="AT248" s="33"/>
      <c r="AU248" s="33"/>
      <c r="AV24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4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48" s="56" t="str">
        <f>_xlfn.CONCAT(IF(Parts[[#This Row],[title]]&lt;&gt;"",_xlfn.CONCAT(CHAR(10),"@PART[",Parts[[#This Row],[name]],"]:NEEDS[!002_CommunityPartsTitles]:AFTER[",Parts[[#This Row],[mod]],"] // ",_xlfn.CONCAT(S248," (",D248,")"),CHAR(10),"{",CHAR(10),"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4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48" s="41" t="str">
        <f>_xlfn.CONCAT(IF(Parts[[#This Row],[title]]&lt;&gt;"",_xlfn.CONCAT("#LOC_KTT_",A248,"_",C248,"_Title = ",Parts[[#This Row],[title]],CHAR(10)),""),IF(Parts[[#This Row],[engineName]]&lt;&gt;"",_xlfn.CONCAT("#LOC_KTT_",Parts[[#This Row],[mod]],"_",Parts[[#This Row],[name]],"_EngineName = ",Parts[[#This Row],[engineName]]),""))</f>
        <v/>
      </c>
      <c r="BA248" s="39" t="e">
        <f ca="1">MIN(Parts[[#This Row],[techTier]]+1,MAX(INDIRECT(O248)))</f>
        <v>#REF!</v>
      </c>
      <c r="BB248" s="39" t="e">
        <f ca="1">MIN(Parts[[#This Row],[techTier]]+2,MAX(INDIRECT(O248)))</f>
        <v>#REF!</v>
      </c>
      <c r="BC248" s="55" t="str">
        <f>RIGHT(LEFT(Parts[[#This Row],[folder]],FIND(CHAR(1),SUBSTITUTE(Parts[[#This Row],[folder]],"/",CHAR(1),LEN(Parts[[#This Row],[folder]])-LEN(SUBSTITUTE(Parts[[#This Row],[folder]],"/",""))))-1),FIND(CHAR(1),SUBSTITUTE(Parts[[#This Row],[folder]],"/",CHAR(1),LEN(Parts[[#This Row],[folder]])-LEN(SUBSTITUTE(Parts[[#This Row],[folder]],"/",""))))-41)</f>
        <v>Squad/Parts/Aero/airlinerWings</v>
      </c>
    </row>
    <row r="249" spans="1:55" ht="29.5" x14ac:dyDescent="0.35">
      <c r="A249" t="s">
        <v>302</v>
      </c>
      <c r="B249" t="s">
        <v>2412</v>
      </c>
      <c r="C249" t="s">
        <v>2413</v>
      </c>
      <c r="D249" t="s">
        <v>2414</v>
      </c>
      <c r="E249" t="s">
        <v>2409</v>
      </c>
      <c r="F249" t="s">
        <v>1510</v>
      </c>
      <c r="G249" t="s">
        <v>2415</v>
      </c>
      <c r="H249" t="s">
        <v>1822</v>
      </c>
      <c r="I249" t="s">
        <v>2416</v>
      </c>
      <c r="J249" t="s">
        <v>1606</v>
      </c>
      <c r="K249" t="s">
        <v>92</v>
      </c>
      <c r="L249" s="32"/>
      <c r="M24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@PART[airlinerMainWing]:AFTER[Squad] // FAT-455 Aeroplane Main Wing
	{
}</v>
      </c>
      <c r="N249" s="36">
        <f>_xlfn.XLOOKUP(_xlfn.CONCAT(O249,P249),Templates!$G$1:$G$2037,Templates!$A$1:$A$2037,"Not Found",0,1)</f>
        <v>0</v>
      </c>
      <c r="O249" s="34"/>
      <c r="P249" s="34"/>
      <c r="Q249" s="35"/>
      <c r="R249" s="49"/>
      <c r="S249" s="33"/>
      <c r="T249" s="33"/>
      <c r="U249" s="33"/>
      <c r="V249" s="33"/>
      <c r="W249" s="33"/>
      <c r="X249" s="33"/>
      <c r="Y249" s="33"/>
      <c r="Z249" s="33"/>
      <c r="AA249" s="33"/>
      <c r="AB249" s="33"/>
      <c r="AC249" s="33"/>
      <c r="AD249" s="33"/>
      <c r="AE249" s="33"/>
      <c r="AF249" s="33"/>
      <c r="AG249" s="33"/>
      <c r="AH249" s="33"/>
      <c r="AI24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49" s="33"/>
      <c r="AK249" s="33"/>
      <c r="AL249" s="33"/>
      <c r="AM249" s="33"/>
      <c r="AN249" s="33"/>
      <c r="AO249" s="33"/>
      <c r="AP249" s="33"/>
      <c r="AQ249" s="33"/>
      <c r="AR249" s="33"/>
      <c r="AS249" s="33"/>
      <c r="AT249" s="33"/>
      <c r="AU249" s="33"/>
      <c r="AV24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4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49" s="56" t="str">
        <f>_xlfn.CONCAT(IF(Parts[[#This Row],[title]]&lt;&gt;"",_xlfn.CONCAT(CHAR(10),"@PART[",Parts[[#This Row],[name]],"]:NEEDS[!002_CommunityPartsTitles]:AFTER[",Parts[[#This Row],[mod]],"] // ",_xlfn.CONCAT(S249," (",D249,")"),CHAR(10),"{",CHAR(10),"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4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49" s="41" t="str">
        <f>_xlfn.CONCAT(IF(Parts[[#This Row],[title]]&lt;&gt;"",_xlfn.CONCAT("#LOC_KTT_",A249,"_",C249,"_Title = ",Parts[[#This Row],[title]],CHAR(10)),""),IF(Parts[[#This Row],[engineName]]&lt;&gt;"",_xlfn.CONCAT("#LOC_KTT_",Parts[[#This Row],[mod]],"_",Parts[[#This Row],[name]],"_EngineName = ",Parts[[#This Row],[engineName]]),""))</f>
        <v/>
      </c>
      <c r="BA249" s="39" t="e">
        <f ca="1">MIN(Parts[[#This Row],[techTier]]+1,MAX(INDIRECT(O249)))</f>
        <v>#REF!</v>
      </c>
      <c r="BB249" s="39" t="e">
        <f ca="1">MIN(Parts[[#This Row],[techTier]]+2,MAX(INDIRECT(O249)))</f>
        <v>#REF!</v>
      </c>
      <c r="BC249" s="55" t="str">
        <f>RIGHT(LEFT(Parts[[#This Row],[folder]],FIND(CHAR(1),SUBSTITUTE(Parts[[#This Row],[folder]],"/",CHAR(1),LEN(Parts[[#This Row],[folder]])-LEN(SUBSTITUTE(Parts[[#This Row],[folder]],"/",""))))-1),FIND(CHAR(1),SUBSTITUTE(Parts[[#This Row],[folder]],"/",CHAR(1),LEN(Parts[[#This Row],[folder]])-LEN(SUBSTITUTE(Parts[[#This Row],[folder]],"/",""))))-41)</f>
        <v>Squad/Parts/Aero/airlinerWings</v>
      </c>
    </row>
    <row r="250" spans="1:55" ht="29.5" x14ac:dyDescent="0.35">
      <c r="A250" t="s">
        <v>302</v>
      </c>
      <c r="B250" t="s">
        <v>2417</v>
      </c>
      <c r="C250" t="s">
        <v>2418</v>
      </c>
      <c r="D250" t="s">
        <v>2419</v>
      </c>
      <c r="E250" t="s">
        <v>2409</v>
      </c>
      <c r="F250" t="s">
        <v>1510</v>
      </c>
      <c r="G250" t="s">
        <v>2309</v>
      </c>
      <c r="H250" t="s">
        <v>1562</v>
      </c>
      <c r="I250" t="s">
        <v>2420</v>
      </c>
      <c r="J250" t="s">
        <v>1606</v>
      </c>
      <c r="K250" t="s">
        <v>92</v>
      </c>
      <c r="L250" s="32"/>
      <c r="M25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@PART[airlinerTailFin]:AFTER[Squad] // FAT-455 Aeroplane Tail Fin
	{
}</v>
      </c>
      <c r="N250" s="36">
        <f>_xlfn.XLOOKUP(_xlfn.CONCAT(O250,P250),Templates!$G$1:$G$2037,Templates!$A$1:$A$2037,"Not Found",0,1)</f>
        <v>0</v>
      </c>
      <c r="O250" s="34"/>
      <c r="P250" s="34"/>
      <c r="Q250" s="35"/>
      <c r="R250" s="49"/>
      <c r="S250" s="33"/>
      <c r="T250" s="33"/>
      <c r="U250" s="33"/>
      <c r="V250" s="33"/>
      <c r="W250" s="33"/>
      <c r="X250" s="33"/>
      <c r="Y250" s="33"/>
      <c r="Z250" s="33"/>
      <c r="AA250" s="33"/>
      <c r="AB250" s="33"/>
      <c r="AC250" s="33"/>
      <c r="AD250" s="33"/>
      <c r="AE250" s="33"/>
      <c r="AF250" s="33"/>
      <c r="AG250" s="33"/>
      <c r="AH250" s="33"/>
      <c r="AI25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50" s="33"/>
      <c r="AK250" s="33"/>
      <c r="AL250" s="33"/>
      <c r="AM250" s="33"/>
      <c r="AN250" s="33"/>
      <c r="AO250" s="33"/>
      <c r="AP250" s="33"/>
      <c r="AQ250" s="33"/>
      <c r="AR250" s="33"/>
      <c r="AS250" s="33"/>
      <c r="AT250" s="33"/>
      <c r="AU250" s="33"/>
      <c r="AV25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5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50" s="56" t="str">
        <f>_xlfn.CONCAT(IF(Parts[[#This Row],[title]]&lt;&gt;"",_xlfn.CONCAT(CHAR(10),"@PART[",Parts[[#This Row],[name]],"]:NEEDS[!002_CommunityPartsTitles]:AFTER[",Parts[[#This Row],[mod]],"] // ",_xlfn.CONCAT(S250," (",D250,")"),CHAR(10),"{",CHAR(10),"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5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50" s="41" t="str">
        <f>_xlfn.CONCAT(IF(Parts[[#This Row],[title]]&lt;&gt;"",_xlfn.CONCAT("#LOC_KTT_",A250,"_",C250,"_Title = ",Parts[[#This Row],[title]],CHAR(10)),""),IF(Parts[[#This Row],[engineName]]&lt;&gt;"",_xlfn.CONCAT("#LOC_KTT_",Parts[[#This Row],[mod]],"_",Parts[[#This Row],[name]],"_EngineName = ",Parts[[#This Row],[engineName]]),""))</f>
        <v/>
      </c>
      <c r="BA250" s="39" t="e">
        <f ca="1">MIN(Parts[[#This Row],[techTier]]+1,MAX(INDIRECT(O250)))</f>
        <v>#REF!</v>
      </c>
      <c r="BB250" s="39" t="e">
        <f ca="1">MIN(Parts[[#This Row],[techTier]]+2,MAX(INDIRECT(O250)))</f>
        <v>#REF!</v>
      </c>
      <c r="BC250" s="55" t="str">
        <f>RIGHT(LEFT(Parts[[#This Row],[folder]],FIND(CHAR(1),SUBSTITUTE(Parts[[#This Row],[folder]],"/",CHAR(1),LEN(Parts[[#This Row],[folder]])-LEN(SUBSTITUTE(Parts[[#This Row],[folder]],"/",""))))-1),FIND(CHAR(1),SUBSTITUTE(Parts[[#This Row],[folder]],"/",CHAR(1),LEN(Parts[[#This Row],[folder]])-LEN(SUBSTITUTE(Parts[[#This Row],[folder]],"/",""))))-41)</f>
        <v>Squad/Parts/Aero/airlinerWings</v>
      </c>
    </row>
    <row r="251" spans="1:55" ht="29.5" x14ac:dyDescent="0.35">
      <c r="A251" t="s">
        <v>302</v>
      </c>
      <c r="B251" t="s">
        <v>2421</v>
      </c>
      <c r="C251" t="s">
        <v>2422</v>
      </c>
      <c r="D251" t="s">
        <v>2423</v>
      </c>
      <c r="E251" t="s">
        <v>1458</v>
      </c>
      <c r="F251" t="s">
        <v>1510</v>
      </c>
      <c r="G251" t="s">
        <v>1945</v>
      </c>
      <c r="H251" t="s">
        <v>2135</v>
      </c>
      <c r="I251" t="s">
        <v>1620</v>
      </c>
      <c r="J251" t="s">
        <v>1606</v>
      </c>
      <c r="K251" t="s">
        <v>131</v>
      </c>
      <c r="L251" s="32"/>
      <c r="M25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@PART[AdvancedCanard]:AFTER[Squad] // Advanced Canard
	{
}</v>
      </c>
      <c r="N251" s="36">
        <f>_xlfn.XLOOKUP(_xlfn.CONCAT(O251,P251),Templates!$G$1:$G$2037,Templates!$A$1:$A$2037,"Not Found",0,1)</f>
        <v>0</v>
      </c>
      <c r="O251" s="34"/>
      <c r="P251" s="34"/>
      <c r="Q251" s="35"/>
      <c r="R251" s="49"/>
      <c r="S251" s="33"/>
      <c r="T251" s="33"/>
      <c r="U251" s="33"/>
      <c r="V251" s="33"/>
      <c r="W251" s="33"/>
      <c r="X251" s="33"/>
      <c r="Y251" s="33"/>
      <c r="Z251" s="33"/>
      <c r="AA251" s="33"/>
      <c r="AB251" s="33"/>
      <c r="AC251" s="33"/>
      <c r="AD251" s="33"/>
      <c r="AE251" s="33"/>
      <c r="AF251" s="33"/>
      <c r="AG251" s="33"/>
      <c r="AH251" s="33"/>
      <c r="AI25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51" s="33"/>
      <c r="AK251" s="33"/>
      <c r="AL251" s="33"/>
      <c r="AM251" s="33"/>
      <c r="AN251" s="33"/>
      <c r="AO251" s="33"/>
      <c r="AP251" s="33"/>
      <c r="AQ251" s="33"/>
      <c r="AR251" s="33"/>
      <c r="AS251" s="33"/>
      <c r="AT251" s="33"/>
      <c r="AU251" s="33"/>
      <c r="AV25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5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51" s="56" t="str">
        <f>_xlfn.CONCAT(IF(Parts[[#This Row],[title]]&lt;&gt;"",_xlfn.CONCAT(CHAR(10),"@PART[",Parts[[#This Row],[name]],"]:NEEDS[!002_CommunityPartsTitles]:AFTER[",Parts[[#This Row],[mod]],"] // ",_xlfn.CONCAT(S251," (",D251,")"),CHAR(10),"{",CHAR(10),"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5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51" s="41" t="str">
        <f>_xlfn.CONCAT(IF(Parts[[#This Row],[title]]&lt;&gt;"",_xlfn.CONCAT("#LOC_KTT_",A251,"_",C251,"_Title = ",Parts[[#This Row],[title]],CHAR(10)),""),IF(Parts[[#This Row],[engineName]]&lt;&gt;"",_xlfn.CONCAT("#LOC_KTT_",Parts[[#This Row],[mod]],"_",Parts[[#This Row],[name]],"_EngineName = ",Parts[[#This Row],[engineName]]),""))</f>
        <v/>
      </c>
      <c r="BA251" s="39" t="e">
        <f ca="1">MIN(Parts[[#This Row],[techTier]]+1,MAX(INDIRECT(O251)))</f>
        <v>#REF!</v>
      </c>
      <c r="BB251" s="39" t="e">
        <f ca="1">MIN(Parts[[#This Row],[techTier]]+2,MAX(INDIRECT(O251)))</f>
        <v>#REF!</v>
      </c>
      <c r="BC251" s="55" t="str">
        <f>RIGHT(LEFT(Parts[[#This Row],[folder]],FIND(CHAR(1),SUBSTITUTE(Parts[[#This Row],[folder]],"/",CHAR(1),LEN(Parts[[#This Row],[folder]])-LEN(SUBSTITUTE(Parts[[#This Row],[folder]],"/",""))))-1),FIND(CHAR(1),SUBSTITUTE(Parts[[#This Row],[folder]],"/",CHAR(1),LEN(Parts[[#This Row],[folder]])-LEN(SUBSTITUTE(Parts[[#This Row],[folder]],"/",""))))-41)</f>
        <v>Squad/Parts/Aero/airplaneFins</v>
      </c>
    </row>
    <row r="252" spans="1:55" ht="29.5" x14ac:dyDescent="0.35">
      <c r="A252" t="s">
        <v>302</v>
      </c>
      <c r="B252" t="s">
        <v>2424</v>
      </c>
      <c r="C252" t="s">
        <v>2425</v>
      </c>
      <c r="D252" t="s">
        <v>2426</v>
      </c>
      <c r="E252" t="s">
        <v>1458</v>
      </c>
      <c r="F252" t="s">
        <v>1510</v>
      </c>
      <c r="G252" t="s">
        <v>2427</v>
      </c>
      <c r="H252" t="s">
        <v>2428</v>
      </c>
      <c r="I252" t="s">
        <v>1513</v>
      </c>
      <c r="J252" t="s">
        <v>1606</v>
      </c>
      <c r="K252" t="s">
        <v>66</v>
      </c>
      <c r="L252" s="32"/>
      <c r="M25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@PART[CanardController]:AFTER[Squad] // Standard Canard
	{
}</v>
      </c>
      <c r="N252" s="36">
        <f>_xlfn.XLOOKUP(_xlfn.CONCAT(O252,P252),Templates!$G$1:$G$2037,Templates!$A$1:$A$2037,"Not Found",0,1)</f>
        <v>0</v>
      </c>
      <c r="O252" s="34"/>
      <c r="P252" s="34"/>
      <c r="Q252" s="35"/>
      <c r="R252" s="49"/>
      <c r="S252" s="33"/>
      <c r="T252" s="33"/>
      <c r="U252" s="33"/>
      <c r="V252" s="33"/>
      <c r="W252" s="33"/>
      <c r="X252" s="33"/>
      <c r="Y252" s="33"/>
      <c r="Z252" s="33"/>
      <c r="AA252" s="33"/>
      <c r="AB252" s="33"/>
      <c r="AC252" s="33"/>
      <c r="AD252" s="33"/>
      <c r="AE252" s="33"/>
      <c r="AF252" s="33"/>
      <c r="AG252" s="33"/>
      <c r="AH252" s="33"/>
      <c r="AI25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52" s="33"/>
      <c r="AK252" s="33"/>
      <c r="AL252" s="33"/>
      <c r="AM252" s="33"/>
      <c r="AN252" s="33"/>
      <c r="AO252" s="33"/>
      <c r="AP252" s="33"/>
      <c r="AQ252" s="33"/>
      <c r="AR252" s="33"/>
      <c r="AS252" s="33"/>
      <c r="AT252" s="33"/>
      <c r="AU252" s="33"/>
      <c r="AV25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5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52" s="56" t="str">
        <f>_xlfn.CONCAT(IF(Parts[[#This Row],[title]]&lt;&gt;"",_xlfn.CONCAT(CHAR(10),"@PART[",Parts[[#This Row],[name]],"]:NEEDS[!002_CommunityPartsTitles]:AFTER[",Parts[[#This Row],[mod]],"] // ",_xlfn.CONCAT(S252," (",D252,")"),CHAR(10),"{",CHAR(10),"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5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52" s="41" t="str">
        <f>_xlfn.CONCAT(IF(Parts[[#This Row],[title]]&lt;&gt;"",_xlfn.CONCAT("#LOC_KTT_",A252,"_",C252,"_Title = ",Parts[[#This Row],[title]],CHAR(10)),""),IF(Parts[[#This Row],[engineName]]&lt;&gt;"",_xlfn.CONCAT("#LOC_KTT_",Parts[[#This Row],[mod]],"_",Parts[[#This Row],[name]],"_EngineName = ",Parts[[#This Row],[engineName]]),""))</f>
        <v/>
      </c>
      <c r="BA252" s="39" t="e">
        <f ca="1">MIN(Parts[[#This Row],[techTier]]+1,MAX(INDIRECT(O252)))</f>
        <v>#REF!</v>
      </c>
      <c r="BB252" s="39" t="e">
        <f ca="1">MIN(Parts[[#This Row],[techTier]]+2,MAX(INDIRECT(O252)))</f>
        <v>#REF!</v>
      </c>
      <c r="BC252" s="55" t="str">
        <f>RIGHT(LEFT(Parts[[#This Row],[folder]],FIND(CHAR(1),SUBSTITUTE(Parts[[#This Row],[folder]],"/",CHAR(1),LEN(Parts[[#This Row],[folder]])-LEN(SUBSTITUTE(Parts[[#This Row],[folder]],"/",""))))-1),FIND(CHAR(1),SUBSTITUTE(Parts[[#This Row],[folder]],"/",CHAR(1),LEN(Parts[[#This Row],[folder]])-LEN(SUBSTITUTE(Parts[[#This Row],[folder]],"/",""))))-41)</f>
        <v>Squad/Parts/Aero/airplaneFins</v>
      </c>
    </row>
    <row r="253" spans="1:55" ht="29.5" x14ac:dyDescent="0.35">
      <c r="A253" t="s">
        <v>302</v>
      </c>
      <c r="B253" t="s">
        <v>2429</v>
      </c>
      <c r="C253" t="s">
        <v>2430</v>
      </c>
      <c r="D253" t="s">
        <v>2431</v>
      </c>
      <c r="E253" t="s">
        <v>2409</v>
      </c>
      <c r="F253" t="s">
        <v>1510</v>
      </c>
      <c r="G253" t="s">
        <v>2432</v>
      </c>
      <c r="H253" t="s">
        <v>2433</v>
      </c>
      <c r="I253" t="s">
        <v>2195</v>
      </c>
      <c r="J253" t="s">
        <v>1606</v>
      </c>
      <c r="K253" t="s">
        <v>27</v>
      </c>
      <c r="L253" s="32"/>
      <c r="M25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@PART[sweptWing]:AFTER[Squad] // Swept Wings
	{
}</v>
      </c>
      <c r="N253" s="36">
        <f>_xlfn.XLOOKUP(_xlfn.CONCAT(O253,P253),Templates!$G$1:$G$2037,Templates!$A$1:$A$2037,"Not Found",0,1)</f>
        <v>0</v>
      </c>
      <c r="O253" s="34"/>
      <c r="P253" s="34"/>
      <c r="Q253" s="35"/>
      <c r="R253" s="49"/>
      <c r="S253" s="33"/>
      <c r="T253" s="33"/>
      <c r="U253" s="33"/>
      <c r="V253" s="33"/>
      <c r="W253" s="33"/>
      <c r="X253" s="33"/>
      <c r="Y253" s="33"/>
      <c r="Z253" s="33"/>
      <c r="AA253" s="33"/>
      <c r="AB253" s="33"/>
      <c r="AC253" s="33"/>
      <c r="AD253" s="33"/>
      <c r="AE253" s="33"/>
      <c r="AF253" s="33"/>
      <c r="AG253" s="33"/>
      <c r="AH253" s="33"/>
      <c r="AI25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53" s="33"/>
      <c r="AK253" s="33"/>
      <c r="AL253" s="33"/>
      <c r="AM253" s="33"/>
      <c r="AN253" s="33"/>
      <c r="AO253" s="33"/>
      <c r="AP253" s="33"/>
      <c r="AQ253" s="33"/>
      <c r="AR253" s="33"/>
      <c r="AS253" s="33"/>
      <c r="AT253" s="33"/>
      <c r="AU253" s="33"/>
      <c r="AV25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5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53" s="56" t="str">
        <f>_xlfn.CONCAT(IF(Parts[[#This Row],[title]]&lt;&gt;"",_xlfn.CONCAT(CHAR(10),"@PART[",Parts[[#This Row],[name]],"]:NEEDS[!002_CommunityPartsTitles]:AFTER[",Parts[[#This Row],[mod]],"] // ",_xlfn.CONCAT(S253," (",D253,")"),CHAR(10),"{",CHAR(10),"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5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53" s="41" t="str">
        <f>_xlfn.CONCAT(IF(Parts[[#This Row],[title]]&lt;&gt;"",_xlfn.CONCAT("#LOC_KTT_",A253,"_",C253,"_Title = ",Parts[[#This Row],[title]],CHAR(10)),""),IF(Parts[[#This Row],[engineName]]&lt;&gt;"",_xlfn.CONCAT("#LOC_KTT_",Parts[[#This Row],[mod]],"_",Parts[[#This Row],[name]],"_EngineName = ",Parts[[#This Row],[engineName]]),""))</f>
        <v/>
      </c>
      <c r="BA253" s="39" t="e">
        <f ca="1">MIN(Parts[[#This Row],[techTier]]+1,MAX(INDIRECT(O253)))</f>
        <v>#REF!</v>
      </c>
      <c r="BB253" s="39" t="e">
        <f ca="1">MIN(Parts[[#This Row],[techTier]]+2,MAX(INDIRECT(O253)))</f>
        <v>#REF!</v>
      </c>
      <c r="BC253" s="55" t="str">
        <f>RIGHT(LEFT(Parts[[#This Row],[folder]],FIND(CHAR(1),SUBSTITUTE(Parts[[#This Row],[folder]],"/",CHAR(1),LEN(Parts[[#This Row],[folder]])-LEN(SUBSTITUTE(Parts[[#This Row],[folder]],"/",""))))-1),FIND(CHAR(1),SUBSTITUTE(Parts[[#This Row],[folder]],"/",CHAR(1),LEN(Parts[[#This Row],[folder]])-LEN(SUBSTITUTE(Parts[[#This Row],[folder]],"/",""))))-41)</f>
        <v>Squad/Parts/Aero/airplaneFins</v>
      </c>
    </row>
    <row r="254" spans="1:55" ht="29.5" x14ac:dyDescent="0.35">
      <c r="A254" t="s">
        <v>302</v>
      </c>
      <c r="B254" t="s">
        <v>2434</v>
      </c>
      <c r="C254" t="s">
        <v>2435</v>
      </c>
      <c r="D254" t="s">
        <v>2436</v>
      </c>
      <c r="E254" t="s">
        <v>1458</v>
      </c>
      <c r="F254" t="s">
        <v>1510</v>
      </c>
      <c r="G254" t="s">
        <v>2437</v>
      </c>
      <c r="H254" t="s">
        <v>1540</v>
      </c>
      <c r="I254" t="s">
        <v>1586</v>
      </c>
      <c r="J254" t="s">
        <v>1606</v>
      </c>
      <c r="K254" t="s">
        <v>27</v>
      </c>
      <c r="L254" s="32"/>
      <c r="M25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@PART[tailfin]:AFTER[Squad] // Tail Fin
	{
}</v>
      </c>
      <c r="N254" s="36">
        <f>_xlfn.XLOOKUP(_xlfn.CONCAT(O254,P254),Templates!$G$1:$G$2037,Templates!$A$1:$A$2037,"Not Found",0,1)</f>
        <v>0</v>
      </c>
      <c r="O254" s="34"/>
      <c r="P254" s="34"/>
      <c r="Q254" s="35"/>
      <c r="R254" s="49"/>
      <c r="S254" s="33"/>
      <c r="T254" s="33"/>
      <c r="U254" s="33"/>
      <c r="V254" s="33"/>
      <c r="W254" s="33"/>
      <c r="X254" s="33"/>
      <c r="Y254" s="33"/>
      <c r="Z254" s="33"/>
      <c r="AA254" s="33"/>
      <c r="AB254" s="33"/>
      <c r="AC254" s="33"/>
      <c r="AD254" s="33"/>
      <c r="AE254" s="33"/>
      <c r="AF254" s="33"/>
      <c r="AG254" s="33"/>
      <c r="AH254" s="33"/>
      <c r="AI25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54" s="33"/>
      <c r="AK254" s="33"/>
      <c r="AL254" s="33"/>
      <c r="AM254" s="33"/>
      <c r="AN254" s="33"/>
      <c r="AO254" s="33"/>
      <c r="AP254" s="33"/>
      <c r="AQ254" s="33"/>
      <c r="AR254" s="33"/>
      <c r="AS254" s="33"/>
      <c r="AT254" s="33"/>
      <c r="AU254" s="33"/>
      <c r="AV25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5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54" s="56" t="str">
        <f>_xlfn.CONCAT(IF(Parts[[#This Row],[title]]&lt;&gt;"",_xlfn.CONCAT(CHAR(10),"@PART[",Parts[[#This Row],[name]],"]:NEEDS[!002_CommunityPartsTitles]:AFTER[",Parts[[#This Row],[mod]],"] // ",_xlfn.CONCAT(S254," (",D254,")"),CHAR(10),"{",CHAR(10),"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5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54" s="41" t="str">
        <f>_xlfn.CONCAT(IF(Parts[[#This Row],[title]]&lt;&gt;"",_xlfn.CONCAT("#LOC_KTT_",A254,"_",C254,"_Title = ",Parts[[#This Row],[title]],CHAR(10)),""),IF(Parts[[#This Row],[engineName]]&lt;&gt;"",_xlfn.CONCAT("#LOC_KTT_",Parts[[#This Row],[mod]],"_",Parts[[#This Row],[name]],"_EngineName = ",Parts[[#This Row],[engineName]]),""))</f>
        <v/>
      </c>
      <c r="BA254" s="39" t="e">
        <f ca="1">MIN(Parts[[#This Row],[techTier]]+1,MAX(INDIRECT(O254)))</f>
        <v>#REF!</v>
      </c>
      <c r="BB254" s="39" t="e">
        <f ca="1">MIN(Parts[[#This Row],[techTier]]+2,MAX(INDIRECT(O254)))</f>
        <v>#REF!</v>
      </c>
      <c r="BC254" s="55" t="str">
        <f>RIGHT(LEFT(Parts[[#This Row],[folder]],FIND(CHAR(1),SUBSTITUTE(Parts[[#This Row],[folder]],"/",CHAR(1),LEN(Parts[[#This Row],[folder]])-LEN(SUBSTITUTE(Parts[[#This Row],[folder]],"/",""))))-1),FIND(CHAR(1),SUBSTITUTE(Parts[[#This Row],[folder]],"/",CHAR(1),LEN(Parts[[#This Row],[folder]])-LEN(SUBSTITUTE(Parts[[#This Row],[folder]],"/",""))))-41)</f>
        <v>Squad/Parts/Aero/airplaneFins</v>
      </c>
    </row>
    <row r="255" spans="1:55" ht="29.5" x14ac:dyDescent="0.35">
      <c r="A255" t="s">
        <v>302</v>
      </c>
      <c r="B255" t="s">
        <v>2438</v>
      </c>
      <c r="C255" t="s">
        <v>2439</v>
      </c>
      <c r="D255" t="s">
        <v>2440</v>
      </c>
      <c r="E255" t="s">
        <v>2081</v>
      </c>
      <c r="F255" t="s">
        <v>1510</v>
      </c>
      <c r="G255" t="s">
        <v>536</v>
      </c>
      <c r="H255" t="s">
        <v>2441</v>
      </c>
      <c r="I255" t="s">
        <v>1624</v>
      </c>
      <c r="J255" t="s">
        <v>1606</v>
      </c>
      <c r="K255" t="s">
        <v>0</v>
      </c>
      <c r="L255" s="32"/>
      <c r="M25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@PART[basicFin]:AFTER[Squad] // Basic Fin
	{
}</v>
      </c>
      <c r="N255" s="36">
        <f>_xlfn.XLOOKUP(_xlfn.CONCAT(O255,P255),Templates!$G$1:$G$2037,Templates!$A$1:$A$2037,"Not Found",0,1)</f>
        <v>0</v>
      </c>
      <c r="O255" s="34"/>
      <c r="P255" s="34"/>
      <c r="Q255" s="35"/>
      <c r="R255" s="49"/>
      <c r="S255" s="33"/>
      <c r="T255" s="33"/>
      <c r="U255" s="33"/>
      <c r="V255" s="33"/>
      <c r="W255" s="33"/>
      <c r="X255" s="33"/>
      <c r="Y255" s="33"/>
      <c r="Z255" s="33"/>
      <c r="AA255" s="33"/>
      <c r="AB255" s="33"/>
      <c r="AC255" s="33"/>
      <c r="AD255" s="33"/>
      <c r="AE255" s="33"/>
      <c r="AF255" s="33"/>
      <c r="AG255" s="33"/>
      <c r="AH255" s="33"/>
      <c r="AI25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55" s="33"/>
      <c r="AK255" s="33"/>
      <c r="AL255" s="33"/>
      <c r="AM255" s="33"/>
      <c r="AN255" s="33"/>
      <c r="AO255" s="33"/>
      <c r="AP255" s="33"/>
      <c r="AQ255" s="33"/>
      <c r="AR255" s="33"/>
      <c r="AS255" s="33"/>
      <c r="AT255" s="33"/>
      <c r="AU255" s="33"/>
      <c r="AV25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5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55" s="56" t="str">
        <f>_xlfn.CONCAT(IF(Parts[[#This Row],[title]]&lt;&gt;"",_xlfn.CONCAT(CHAR(10),"@PART[",Parts[[#This Row],[name]],"]:NEEDS[!002_CommunityPartsTitles]:AFTER[",Parts[[#This Row],[mod]],"] // ",_xlfn.CONCAT(S255," (",D255,")"),CHAR(10),"{",CHAR(10),"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5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55" s="41" t="str">
        <f>_xlfn.CONCAT(IF(Parts[[#This Row],[title]]&lt;&gt;"",_xlfn.CONCAT("#LOC_KTT_",A255,"_",C255,"_Title = ",Parts[[#This Row],[title]],CHAR(10)),""),IF(Parts[[#This Row],[engineName]]&lt;&gt;"",_xlfn.CONCAT("#LOC_KTT_",Parts[[#This Row],[mod]],"_",Parts[[#This Row],[name]],"_EngineName = ",Parts[[#This Row],[engineName]]),""))</f>
        <v/>
      </c>
      <c r="BA255" s="39" t="e">
        <f ca="1">MIN(Parts[[#This Row],[techTier]]+1,MAX(INDIRECT(O255)))</f>
        <v>#REF!</v>
      </c>
      <c r="BB255" s="39" t="e">
        <f ca="1">MIN(Parts[[#This Row],[techTier]]+2,MAX(INDIRECT(O255)))</f>
        <v>#REF!</v>
      </c>
      <c r="BC255" s="55" t="str">
        <f>RIGHT(LEFT(Parts[[#This Row],[folder]],FIND(CHAR(1),SUBSTITUTE(Parts[[#This Row],[folder]],"/",CHAR(1),LEN(Parts[[#This Row],[folder]])-LEN(SUBSTITUTE(Parts[[#This Row],[folder]],"/",""))))-1),FIND(CHAR(1),SUBSTITUTE(Parts[[#This Row],[folder]],"/",CHAR(1),LEN(Parts[[#This Row],[folder]])-LEN(SUBSTITUTE(Parts[[#This Row],[folder]],"/",""))))-41)</f>
        <v>Squad/Parts/Aero/basicFin</v>
      </c>
    </row>
    <row r="256" spans="1:55" ht="29.5" x14ac:dyDescent="0.35">
      <c r="A256" t="s">
        <v>302</v>
      </c>
      <c r="B256" t="s">
        <v>2442</v>
      </c>
      <c r="C256" t="s">
        <v>2443</v>
      </c>
      <c r="D256" t="s">
        <v>2444</v>
      </c>
      <c r="E256" t="s">
        <v>1458</v>
      </c>
      <c r="F256" t="s">
        <v>1510</v>
      </c>
      <c r="G256" t="s">
        <v>1511</v>
      </c>
      <c r="H256" t="s">
        <v>1517</v>
      </c>
      <c r="I256" t="s">
        <v>1611</v>
      </c>
      <c r="J256" t="s">
        <v>1116</v>
      </c>
      <c r="K256" t="s">
        <v>43</v>
      </c>
      <c r="L256" s="32"/>
      <c r="M25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@PART[CircularIntake]:AFTER[Squad] // Circular Intake
	{
}</v>
      </c>
      <c r="N256" s="36">
        <f>_xlfn.XLOOKUP(_xlfn.CONCAT(O256,P256),Templates!$G$1:$G$2037,Templates!$A$1:$A$2037,"Not Found",0,1)</f>
        <v>0</v>
      </c>
      <c r="O256" s="34"/>
      <c r="P256" s="34"/>
      <c r="Q256" s="35"/>
      <c r="R256" s="49"/>
      <c r="S256" s="33"/>
      <c r="T256" s="33"/>
      <c r="U256" s="33"/>
      <c r="V256" s="33"/>
      <c r="W256" s="33"/>
      <c r="X256" s="33"/>
      <c r="Y256" s="33"/>
      <c r="Z256" s="33"/>
      <c r="AA256" s="33"/>
      <c r="AB256" s="33"/>
      <c r="AC256" s="33"/>
      <c r="AD256" s="33"/>
      <c r="AE256" s="33"/>
      <c r="AF256" s="33"/>
      <c r="AG256" s="33"/>
      <c r="AH256" s="33"/>
      <c r="AI25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56" s="33"/>
      <c r="AK256" s="33"/>
      <c r="AL256" s="33"/>
      <c r="AM256" s="33"/>
      <c r="AN256" s="33"/>
      <c r="AO256" s="33"/>
      <c r="AP256" s="33"/>
      <c r="AQ256" s="33"/>
      <c r="AR256" s="33"/>
      <c r="AS256" s="33"/>
      <c r="AT256" s="33"/>
      <c r="AU256" s="33"/>
      <c r="AV25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5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56" s="56" t="str">
        <f>_xlfn.CONCAT(IF(Parts[[#This Row],[title]]&lt;&gt;"",_xlfn.CONCAT(CHAR(10),"@PART[",Parts[[#This Row],[name]],"]:NEEDS[!002_CommunityPartsTitles]:AFTER[",Parts[[#This Row],[mod]],"] // ",_xlfn.CONCAT(S256," (",D256,")"),CHAR(10),"{",CHAR(10),"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5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56" s="41" t="str">
        <f>_xlfn.CONCAT(IF(Parts[[#This Row],[title]]&lt;&gt;"",_xlfn.CONCAT("#LOC_KTT_",A256,"_",C256,"_Title = ",Parts[[#This Row],[title]],CHAR(10)),""),IF(Parts[[#This Row],[engineName]]&lt;&gt;"",_xlfn.CONCAT("#LOC_KTT_",Parts[[#This Row],[mod]],"_",Parts[[#This Row],[name]],"_EngineName = ",Parts[[#This Row],[engineName]]),""))</f>
        <v/>
      </c>
      <c r="BA256" s="39" t="e">
        <f ca="1">MIN(Parts[[#This Row],[techTier]]+1,MAX(INDIRECT(O256)))</f>
        <v>#REF!</v>
      </c>
      <c r="BB256" s="39" t="e">
        <f ca="1">MIN(Parts[[#This Row],[techTier]]+2,MAX(INDIRECT(O256)))</f>
        <v>#REF!</v>
      </c>
      <c r="BC256" s="55" t="str">
        <f>RIGHT(LEFT(Parts[[#This Row],[folder]],FIND(CHAR(1),SUBSTITUTE(Parts[[#This Row],[folder]],"/",CHAR(1),LEN(Parts[[#This Row],[folder]])-LEN(SUBSTITUTE(Parts[[#This Row],[folder]],"/",""))))-1),FIND(CHAR(1),SUBSTITUTE(Parts[[#This Row],[folder]],"/",CHAR(1),LEN(Parts[[#This Row],[folder]])-LEN(SUBSTITUTE(Parts[[#This Row],[folder]],"/",""))))-41)</f>
        <v>Squad/Parts/Aero/circularIntake</v>
      </c>
    </row>
    <row r="257" spans="1:55" ht="29.5" x14ac:dyDescent="0.35">
      <c r="A257" t="s">
        <v>302</v>
      </c>
      <c r="B257" t="s">
        <v>2445</v>
      </c>
      <c r="C257" t="s">
        <v>2446</v>
      </c>
      <c r="D257" t="s">
        <v>2447</v>
      </c>
      <c r="E257" t="s">
        <v>1458</v>
      </c>
      <c r="F257" t="s">
        <v>1510</v>
      </c>
      <c r="G257" t="s">
        <v>2448</v>
      </c>
      <c r="H257" t="s">
        <v>2348</v>
      </c>
      <c r="I257" t="s">
        <v>1518</v>
      </c>
      <c r="J257" t="s">
        <v>1116</v>
      </c>
      <c r="K257" t="s">
        <v>131</v>
      </c>
      <c r="L257" s="32"/>
      <c r="M25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@PART[shockConeIntake]:AFTER[Squad] // Shock Cone Intake
	{
}</v>
      </c>
      <c r="N257" s="36">
        <f>_xlfn.XLOOKUP(_xlfn.CONCAT(O257,P257),Templates!$G$1:$G$2037,Templates!$A$1:$A$2037,"Not Found",0,1)</f>
        <v>0</v>
      </c>
      <c r="O257" s="34"/>
      <c r="P257" s="34"/>
      <c r="Q257" s="35"/>
      <c r="R257" s="49"/>
      <c r="S257" s="33"/>
      <c r="T257" s="33"/>
      <c r="U257" s="33"/>
      <c r="V257" s="33"/>
      <c r="W257" s="33"/>
      <c r="X257" s="33"/>
      <c r="Y257" s="33"/>
      <c r="Z257" s="33"/>
      <c r="AA257" s="33"/>
      <c r="AB257" s="33"/>
      <c r="AC257" s="33"/>
      <c r="AD257" s="33"/>
      <c r="AE257" s="33"/>
      <c r="AF257" s="33"/>
      <c r="AG257" s="33"/>
      <c r="AH257" s="33"/>
      <c r="AI25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57" s="33"/>
      <c r="AK257" s="33"/>
      <c r="AL257" s="33"/>
      <c r="AM257" s="33"/>
      <c r="AN257" s="33"/>
      <c r="AO257" s="33"/>
      <c r="AP257" s="33"/>
      <c r="AQ257" s="33"/>
      <c r="AR257" s="33"/>
      <c r="AS257" s="33"/>
      <c r="AT257" s="33"/>
      <c r="AU257" s="33"/>
      <c r="AV25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5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57" s="56" t="str">
        <f>_xlfn.CONCAT(IF(Parts[[#This Row],[title]]&lt;&gt;"",_xlfn.CONCAT(CHAR(10),"@PART[",Parts[[#This Row],[name]],"]:NEEDS[!002_CommunityPartsTitles]:AFTER[",Parts[[#This Row],[mod]],"] // ",_xlfn.CONCAT(S257," (",D257,")"),CHAR(10),"{",CHAR(10),"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5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57" s="41" t="str">
        <f>_xlfn.CONCAT(IF(Parts[[#This Row],[title]]&lt;&gt;"",_xlfn.CONCAT("#LOC_KTT_",A257,"_",C257,"_Title = ",Parts[[#This Row],[title]],CHAR(10)),""),IF(Parts[[#This Row],[engineName]]&lt;&gt;"",_xlfn.CONCAT("#LOC_KTT_",Parts[[#This Row],[mod]],"_",Parts[[#This Row],[name]],"_EngineName = ",Parts[[#This Row],[engineName]]),""))</f>
        <v/>
      </c>
      <c r="BA257" s="39" t="e">
        <f ca="1">MIN(Parts[[#This Row],[techTier]]+1,MAX(INDIRECT(O257)))</f>
        <v>#REF!</v>
      </c>
      <c r="BB257" s="39" t="e">
        <f ca="1">MIN(Parts[[#This Row],[techTier]]+2,MAX(INDIRECT(O257)))</f>
        <v>#REF!</v>
      </c>
      <c r="BC257" s="55" t="str">
        <f>RIGHT(LEFT(Parts[[#This Row],[folder]],FIND(CHAR(1),SUBSTITUTE(Parts[[#This Row],[folder]],"/",CHAR(1),LEN(Parts[[#This Row],[folder]])-LEN(SUBSTITUTE(Parts[[#This Row],[folder]],"/",""))))-1),FIND(CHAR(1),SUBSTITUTE(Parts[[#This Row],[folder]],"/",CHAR(1),LEN(Parts[[#This Row],[folder]])-LEN(SUBSTITUTE(Parts[[#This Row],[folder]],"/",""))))-41)</f>
        <v>Squad/Parts/Aero/circularIntake</v>
      </c>
    </row>
    <row r="258" spans="1:55" ht="29.5" x14ac:dyDescent="0.35">
      <c r="A258" t="s">
        <v>302</v>
      </c>
      <c r="B258" t="s">
        <v>2449</v>
      </c>
      <c r="C258" t="s">
        <v>2450</v>
      </c>
      <c r="D258" t="s">
        <v>2451</v>
      </c>
      <c r="E258" t="s">
        <v>1458</v>
      </c>
      <c r="F258" t="s">
        <v>1602</v>
      </c>
      <c r="G258" t="s">
        <v>2109</v>
      </c>
      <c r="H258" t="s">
        <v>2221</v>
      </c>
      <c r="I258" t="s">
        <v>1620</v>
      </c>
      <c r="J258" t="s">
        <v>1115</v>
      </c>
      <c r="K258" t="s">
        <v>55</v>
      </c>
      <c r="L258" s="32"/>
      <c r="M25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@PART[avionicsNoseCone]:AFTER[Squad] // CH-J3 Fly-By-Wire Avionics Hub
	{
}</v>
      </c>
      <c r="N258" s="36">
        <f>_xlfn.XLOOKUP(_xlfn.CONCAT(O258,P258),Templates!$G$1:$G$2037,Templates!$A$1:$A$2037,"Not Found",0,1)</f>
        <v>0</v>
      </c>
      <c r="O258" s="34"/>
      <c r="P258" s="34"/>
      <c r="Q258" s="35"/>
      <c r="R258" s="49"/>
      <c r="S258" s="33"/>
      <c r="T258" s="33"/>
      <c r="U258" s="33"/>
      <c r="V258" s="33"/>
      <c r="W258" s="33"/>
      <c r="X258" s="33"/>
      <c r="Y258" s="33"/>
      <c r="Z258" s="33"/>
      <c r="AA258" s="33"/>
      <c r="AB258" s="33"/>
      <c r="AC258" s="33"/>
      <c r="AD258" s="33"/>
      <c r="AE258" s="33"/>
      <c r="AF258" s="33"/>
      <c r="AG258" s="33"/>
      <c r="AH258" s="33"/>
      <c r="AI25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58" s="33"/>
      <c r="AK258" s="33"/>
      <c r="AL258" s="33"/>
      <c r="AM258" s="33"/>
      <c r="AN258" s="33"/>
      <c r="AO258" s="33"/>
      <c r="AP258" s="33"/>
      <c r="AQ258" s="33"/>
      <c r="AR258" s="33"/>
      <c r="AS258" s="33"/>
      <c r="AT258" s="33"/>
      <c r="AU258" s="33"/>
      <c r="AV25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5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58" s="56" t="str">
        <f>_xlfn.CONCAT(IF(Parts[[#This Row],[title]]&lt;&gt;"",_xlfn.CONCAT(CHAR(10),"@PART[",Parts[[#This Row],[name]],"]:NEEDS[!002_CommunityPartsTitles]:AFTER[",Parts[[#This Row],[mod]],"] // ",_xlfn.CONCAT(S258," (",D258,")"),CHAR(10),"{",CHAR(10),"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5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58" s="41" t="str">
        <f>_xlfn.CONCAT(IF(Parts[[#This Row],[title]]&lt;&gt;"",_xlfn.CONCAT("#LOC_KTT_",A258,"_",C258,"_Title = ",Parts[[#This Row],[title]],CHAR(10)),""),IF(Parts[[#This Row],[engineName]]&lt;&gt;"",_xlfn.CONCAT("#LOC_KTT_",Parts[[#This Row],[mod]],"_",Parts[[#This Row],[name]],"_EngineName = ",Parts[[#This Row],[engineName]]),""))</f>
        <v/>
      </c>
      <c r="BA258" s="39" t="e">
        <f ca="1">MIN(Parts[[#This Row],[techTier]]+1,MAX(INDIRECT(O258)))</f>
        <v>#REF!</v>
      </c>
      <c r="BB258" s="39" t="e">
        <f ca="1">MIN(Parts[[#This Row],[techTier]]+2,MAX(INDIRECT(O258)))</f>
        <v>#REF!</v>
      </c>
      <c r="BC258" s="55" t="str">
        <f>RIGHT(LEFT(Parts[[#This Row],[folder]],FIND(CHAR(1),SUBSTITUTE(Parts[[#This Row],[folder]],"/",CHAR(1),LEN(Parts[[#This Row],[folder]])-LEN(SUBSTITUTE(Parts[[#This Row],[folder]],"/",""))))-1),FIND(CHAR(1),SUBSTITUTE(Parts[[#This Row],[folder]],"/",CHAR(1),LEN(Parts[[#This Row],[folder]])-LEN(SUBSTITUTE(Parts[[#This Row],[folder]],"/",""))))-41)</f>
        <v>Squad/Parts/Aero/cones</v>
      </c>
    </row>
    <row r="259" spans="1:55" ht="29.5" x14ac:dyDescent="0.35">
      <c r="A259" t="s">
        <v>302</v>
      </c>
      <c r="B259" t="s">
        <v>2452</v>
      </c>
      <c r="C259" t="s">
        <v>2453</v>
      </c>
      <c r="D259" t="s">
        <v>2454</v>
      </c>
      <c r="E259" t="s">
        <v>2396</v>
      </c>
      <c r="F259" t="s">
        <v>1510</v>
      </c>
      <c r="G259" t="s">
        <v>2455</v>
      </c>
      <c r="H259" t="s">
        <v>1643</v>
      </c>
      <c r="I259" t="s">
        <v>1694</v>
      </c>
      <c r="J259" t="s">
        <v>1116</v>
      </c>
      <c r="K259" t="s">
        <v>40</v>
      </c>
      <c r="L259" s="32"/>
      <c r="M25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@PART[pointyNoseConeA]:AFTER[Squad] // Advanced Nose Cone - Type A
	{
}</v>
      </c>
      <c r="N259" s="36">
        <f>_xlfn.XLOOKUP(_xlfn.CONCAT(O259,P259),Templates!$G$1:$G$2037,Templates!$A$1:$A$2037,"Not Found",0,1)</f>
        <v>0</v>
      </c>
      <c r="O259" s="34"/>
      <c r="P259" s="34"/>
      <c r="Q259" s="35"/>
      <c r="R259" s="49"/>
      <c r="S259" s="33"/>
      <c r="T259" s="33"/>
      <c r="U259" s="33"/>
      <c r="V259" s="33"/>
      <c r="W259" s="33"/>
      <c r="X259" s="33"/>
      <c r="Y259" s="33"/>
      <c r="Z259" s="33"/>
      <c r="AA259" s="33"/>
      <c r="AB259" s="33"/>
      <c r="AC259" s="33"/>
      <c r="AD259" s="33"/>
      <c r="AE259" s="33"/>
      <c r="AF259" s="33"/>
      <c r="AG259" s="33"/>
      <c r="AH259" s="33"/>
      <c r="AI25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59" s="33"/>
      <c r="AK259" s="33"/>
      <c r="AL259" s="33"/>
      <c r="AM259" s="33"/>
      <c r="AN259" s="33"/>
      <c r="AO259" s="33"/>
      <c r="AP259" s="33"/>
      <c r="AQ259" s="33"/>
      <c r="AR259" s="33"/>
      <c r="AS259" s="33"/>
      <c r="AT259" s="33"/>
      <c r="AU259" s="33"/>
      <c r="AV25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5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59" s="56" t="str">
        <f>_xlfn.CONCAT(IF(Parts[[#This Row],[title]]&lt;&gt;"",_xlfn.CONCAT(CHAR(10),"@PART[",Parts[[#This Row],[name]],"]:NEEDS[!002_CommunityPartsTitles]:AFTER[",Parts[[#This Row],[mod]],"] // ",_xlfn.CONCAT(S259," (",D259,")"),CHAR(10),"{",CHAR(10),"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5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59" s="41" t="str">
        <f>_xlfn.CONCAT(IF(Parts[[#This Row],[title]]&lt;&gt;"",_xlfn.CONCAT("#LOC_KTT_",A259,"_",C259,"_Title = ",Parts[[#This Row],[title]],CHAR(10)),""),IF(Parts[[#This Row],[engineName]]&lt;&gt;"",_xlfn.CONCAT("#LOC_KTT_",Parts[[#This Row],[mod]],"_",Parts[[#This Row],[name]],"_EngineName = ",Parts[[#This Row],[engineName]]),""))</f>
        <v/>
      </c>
      <c r="BA259" s="39" t="e">
        <f ca="1">MIN(Parts[[#This Row],[techTier]]+1,MAX(INDIRECT(O259)))</f>
        <v>#REF!</v>
      </c>
      <c r="BB259" s="39" t="e">
        <f ca="1">MIN(Parts[[#This Row],[techTier]]+2,MAX(INDIRECT(O259)))</f>
        <v>#REF!</v>
      </c>
      <c r="BC259" s="55" t="str">
        <f>RIGHT(LEFT(Parts[[#This Row],[folder]],FIND(CHAR(1),SUBSTITUTE(Parts[[#This Row],[folder]],"/",CHAR(1),LEN(Parts[[#This Row],[folder]])-LEN(SUBSTITUTE(Parts[[#This Row],[folder]],"/",""))))-1),FIND(CHAR(1),SUBSTITUTE(Parts[[#This Row],[folder]],"/",CHAR(1),LEN(Parts[[#This Row],[folder]])-LEN(SUBSTITUTE(Parts[[#This Row],[folder]],"/",""))))-41)</f>
        <v>Squad/Parts/Aero/cones</v>
      </c>
    </row>
    <row r="260" spans="1:55" ht="29.5" x14ac:dyDescent="0.35">
      <c r="A260" t="s">
        <v>302</v>
      </c>
      <c r="B260" t="s">
        <v>2456</v>
      </c>
      <c r="C260" t="s">
        <v>2457</v>
      </c>
      <c r="D260" t="s">
        <v>2458</v>
      </c>
      <c r="E260" t="s">
        <v>2396</v>
      </c>
      <c r="F260" t="s">
        <v>1510</v>
      </c>
      <c r="G260" t="s">
        <v>2455</v>
      </c>
      <c r="H260" t="s">
        <v>1643</v>
      </c>
      <c r="I260" t="s">
        <v>1694</v>
      </c>
      <c r="J260" t="s">
        <v>1116</v>
      </c>
      <c r="K260" t="s">
        <v>63</v>
      </c>
      <c r="L260" s="32"/>
      <c r="M26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@PART[pointyNoseConeB]:AFTER[Squad] // Advanced Nose Cone - Type B
	{
}</v>
      </c>
      <c r="N260" s="36">
        <f>_xlfn.XLOOKUP(_xlfn.CONCAT(O260,P260),Templates!$G$1:$G$2037,Templates!$A$1:$A$2037,"Not Found",0,1)</f>
        <v>0</v>
      </c>
      <c r="O260" s="34"/>
      <c r="P260" s="34"/>
      <c r="Q260" s="35"/>
      <c r="R260" s="49"/>
      <c r="S260" s="33"/>
      <c r="T260" s="33"/>
      <c r="U260" s="33"/>
      <c r="V260" s="33"/>
      <c r="W260" s="33"/>
      <c r="X260" s="33"/>
      <c r="Y260" s="33"/>
      <c r="Z260" s="33"/>
      <c r="AA260" s="33"/>
      <c r="AB260" s="33"/>
      <c r="AC260" s="33"/>
      <c r="AD260" s="33"/>
      <c r="AE260" s="33"/>
      <c r="AF260" s="33"/>
      <c r="AG260" s="33"/>
      <c r="AH260" s="33"/>
      <c r="AI26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60" s="33"/>
      <c r="AK260" s="33"/>
      <c r="AL260" s="33"/>
      <c r="AM260" s="33"/>
      <c r="AN260" s="33"/>
      <c r="AO260" s="33"/>
      <c r="AP260" s="33"/>
      <c r="AQ260" s="33"/>
      <c r="AR260" s="33"/>
      <c r="AS260" s="33"/>
      <c r="AT260" s="33"/>
      <c r="AU260" s="33"/>
      <c r="AV26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6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60" s="56" t="str">
        <f>_xlfn.CONCAT(IF(Parts[[#This Row],[title]]&lt;&gt;"",_xlfn.CONCAT(CHAR(10),"@PART[",Parts[[#This Row],[name]],"]:NEEDS[!002_CommunityPartsTitles]:AFTER[",Parts[[#This Row],[mod]],"] // ",_xlfn.CONCAT(S260," (",D260,")"),CHAR(10),"{",CHAR(10),"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6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60" s="41" t="str">
        <f>_xlfn.CONCAT(IF(Parts[[#This Row],[title]]&lt;&gt;"",_xlfn.CONCAT("#LOC_KTT_",A260,"_",C260,"_Title = ",Parts[[#This Row],[title]],CHAR(10)),""),IF(Parts[[#This Row],[engineName]]&lt;&gt;"",_xlfn.CONCAT("#LOC_KTT_",Parts[[#This Row],[mod]],"_",Parts[[#This Row],[name]],"_EngineName = ",Parts[[#This Row],[engineName]]),""))</f>
        <v/>
      </c>
      <c r="BA260" s="39" t="e">
        <f ca="1">MIN(Parts[[#This Row],[techTier]]+1,MAX(INDIRECT(O260)))</f>
        <v>#REF!</v>
      </c>
      <c r="BB260" s="39" t="e">
        <f ca="1">MIN(Parts[[#This Row],[techTier]]+2,MAX(INDIRECT(O260)))</f>
        <v>#REF!</v>
      </c>
      <c r="BC260" s="55" t="str">
        <f>RIGHT(LEFT(Parts[[#This Row],[folder]],FIND(CHAR(1),SUBSTITUTE(Parts[[#This Row],[folder]],"/",CHAR(1),LEN(Parts[[#This Row],[folder]])-LEN(SUBSTITUTE(Parts[[#This Row],[folder]],"/",""))))-1),FIND(CHAR(1),SUBSTITUTE(Parts[[#This Row],[folder]],"/",CHAR(1),LEN(Parts[[#This Row],[folder]])-LEN(SUBSTITUTE(Parts[[#This Row],[folder]],"/",""))))-41)</f>
        <v>Squad/Parts/Aero/cones</v>
      </c>
    </row>
    <row r="261" spans="1:55" ht="29.5" x14ac:dyDescent="0.35">
      <c r="A261" t="s">
        <v>302</v>
      </c>
      <c r="B261" t="s">
        <v>2459</v>
      </c>
      <c r="C261" t="s">
        <v>2460</v>
      </c>
      <c r="D261" t="s">
        <v>2461</v>
      </c>
      <c r="E261" t="s">
        <v>1458</v>
      </c>
      <c r="F261" t="s">
        <v>1636</v>
      </c>
      <c r="G261" t="s">
        <v>2462</v>
      </c>
      <c r="H261" t="s">
        <v>1643</v>
      </c>
      <c r="I261" t="s">
        <v>1513</v>
      </c>
      <c r="J261" t="s">
        <v>2322</v>
      </c>
      <c r="K261" t="s">
        <v>43</v>
      </c>
      <c r="L261" s="32"/>
      <c r="M26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@PART[noseConeAdapter]:AFTER[Squad] // NCS Adapter
	{
}</v>
      </c>
      <c r="N261" s="36">
        <f>_xlfn.XLOOKUP(_xlfn.CONCAT(O261,P261),Templates!$G$1:$G$2037,Templates!$A$1:$A$2037,"Not Found",0,1)</f>
        <v>0</v>
      </c>
      <c r="O261" s="34"/>
      <c r="P261" s="34"/>
      <c r="Q261" s="35"/>
      <c r="R261" s="49"/>
      <c r="S261" s="33"/>
      <c r="T261" s="33"/>
      <c r="U261" s="33"/>
      <c r="V261" s="33"/>
      <c r="W261" s="33"/>
      <c r="X261" s="33"/>
      <c r="Y261" s="33"/>
      <c r="Z261" s="33"/>
      <c r="AA261" s="33"/>
      <c r="AB261" s="33"/>
      <c r="AC261" s="33"/>
      <c r="AD261" s="33"/>
      <c r="AE261" s="33"/>
      <c r="AF261" s="33"/>
      <c r="AG261" s="33"/>
      <c r="AH261" s="33"/>
      <c r="AI26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61" s="33"/>
      <c r="AK261" s="33"/>
      <c r="AL261" s="33"/>
      <c r="AM261" s="33"/>
      <c r="AN261" s="33"/>
      <c r="AO261" s="33"/>
      <c r="AP261" s="33"/>
      <c r="AQ261" s="33"/>
      <c r="AR261" s="33"/>
      <c r="AS261" s="33"/>
      <c r="AT261" s="33"/>
      <c r="AU261" s="33"/>
      <c r="AV26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6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61" s="56" t="str">
        <f>_xlfn.CONCAT(IF(Parts[[#This Row],[title]]&lt;&gt;"",_xlfn.CONCAT(CHAR(10),"@PART[",Parts[[#This Row],[name]],"]:NEEDS[!002_CommunityPartsTitles]:AFTER[",Parts[[#This Row],[mod]],"] // ",_xlfn.CONCAT(S261," (",D261,")"),CHAR(10),"{",CHAR(10),"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6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61" s="41" t="str">
        <f>_xlfn.CONCAT(IF(Parts[[#This Row],[title]]&lt;&gt;"",_xlfn.CONCAT("#LOC_KTT_",A261,"_",C261,"_Title = ",Parts[[#This Row],[title]],CHAR(10)),""),IF(Parts[[#This Row],[engineName]]&lt;&gt;"",_xlfn.CONCAT("#LOC_KTT_",Parts[[#This Row],[mod]],"_",Parts[[#This Row],[name]],"_EngineName = ",Parts[[#This Row],[engineName]]),""))</f>
        <v/>
      </c>
      <c r="BA261" s="39" t="e">
        <f ca="1">MIN(Parts[[#This Row],[techTier]]+1,MAX(INDIRECT(O261)))</f>
        <v>#REF!</v>
      </c>
      <c r="BB261" s="39" t="e">
        <f ca="1">MIN(Parts[[#This Row],[techTier]]+2,MAX(INDIRECT(O261)))</f>
        <v>#REF!</v>
      </c>
      <c r="BC261" s="55" t="str">
        <f>RIGHT(LEFT(Parts[[#This Row],[folder]],FIND(CHAR(1),SUBSTITUTE(Parts[[#This Row],[folder]],"/",CHAR(1),LEN(Parts[[#This Row],[folder]])-LEN(SUBSTITUTE(Parts[[#This Row],[folder]],"/",""))))-1),FIND(CHAR(1),SUBSTITUTE(Parts[[#This Row],[folder]],"/",CHAR(1),LEN(Parts[[#This Row],[folder]])-LEN(SUBSTITUTE(Parts[[#This Row],[folder]],"/",""))))-41)</f>
        <v>Squad/Parts/Aero/cones</v>
      </c>
    </row>
    <row r="262" spans="1:55" ht="29.5" x14ac:dyDescent="0.35">
      <c r="A262" t="s">
        <v>302</v>
      </c>
      <c r="B262" t="s">
        <v>2463</v>
      </c>
      <c r="C262" t="s">
        <v>2464</v>
      </c>
      <c r="D262" t="s">
        <v>2465</v>
      </c>
      <c r="E262" t="s">
        <v>2396</v>
      </c>
      <c r="F262" t="s">
        <v>1877</v>
      </c>
      <c r="G262" t="s">
        <v>536</v>
      </c>
      <c r="H262" t="s">
        <v>1684</v>
      </c>
      <c r="I262" t="s">
        <v>1644</v>
      </c>
      <c r="J262" t="s">
        <v>1118</v>
      </c>
      <c r="K262" t="s">
        <v>40</v>
      </c>
      <c r="L262" s="32"/>
      <c r="M26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@PART[rocketNoseCone_v2]:AFTER[Squad] // Protective Rocket Nose Cone Mk7
	{
}</v>
      </c>
      <c r="N262" s="36">
        <f>_xlfn.XLOOKUP(_xlfn.CONCAT(O262,P262),Templates!$G$1:$G$2037,Templates!$A$1:$A$2037,"Not Found",0,1)</f>
        <v>0</v>
      </c>
      <c r="O262" s="34"/>
      <c r="P262" s="34"/>
      <c r="Q262" s="35"/>
      <c r="R262" s="49"/>
      <c r="S262" s="33"/>
      <c r="T262" s="33"/>
      <c r="U262" s="33"/>
      <c r="V262" s="33"/>
      <c r="W262" s="33"/>
      <c r="X262" s="33"/>
      <c r="Y262" s="33"/>
      <c r="Z262" s="33"/>
      <c r="AA262" s="33"/>
      <c r="AB262" s="33"/>
      <c r="AC262" s="33"/>
      <c r="AD262" s="33"/>
      <c r="AE262" s="33"/>
      <c r="AF262" s="33"/>
      <c r="AG262" s="33"/>
      <c r="AH262" s="33"/>
      <c r="AI26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62" s="33"/>
      <c r="AK262" s="33"/>
      <c r="AL262" s="33"/>
      <c r="AM262" s="33"/>
      <c r="AN262" s="33"/>
      <c r="AO262" s="33"/>
      <c r="AP262" s="33"/>
      <c r="AQ262" s="33"/>
      <c r="AR262" s="33"/>
      <c r="AS262" s="33"/>
      <c r="AT262" s="33"/>
      <c r="AU262" s="33"/>
      <c r="AV26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6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62" s="56" t="str">
        <f>_xlfn.CONCAT(IF(Parts[[#This Row],[title]]&lt;&gt;"",_xlfn.CONCAT(CHAR(10),"@PART[",Parts[[#This Row],[name]],"]:NEEDS[!002_CommunityPartsTitles]:AFTER[",Parts[[#This Row],[mod]],"] // ",_xlfn.CONCAT(S262," (",D262,")"),CHAR(10),"{",CHAR(10),"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6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62" s="41" t="str">
        <f>_xlfn.CONCAT(IF(Parts[[#This Row],[title]]&lt;&gt;"",_xlfn.CONCAT("#LOC_KTT_",A262,"_",C262,"_Title = ",Parts[[#This Row],[title]],CHAR(10)),""),IF(Parts[[#This Row],[engineName]]&lt;&gt;"",_xlfn.CONCAT("#LOC_KTT_",Parts[[#This Row],[mod]],"_",Parts[[#This Row],[name]],"_EngineName = ",Parts[[#This Row],[engineName]]),""))</f>
        <v/>
      </c>
      <c r="BA262" s="39" t="e">
        <f ca="1">MIN(Parts[[#This Row],[techTier]]+1,MAX(INDIRECT(O262)))</f>
        <v>#REF!</v>
      </c>
      <c r="BB262" s="39" t="e">
        <f ca="1">MIN(Parts[[#This Row],[techTier]]+2,MAX(INDIRECT(O262)))</f>
        <v>#REF!</v>
      </c>
      <c r="BC262" s="55" t="str">
        <f>RIGHT(LEFT(Parts[[#This Row],[folder]],FIND(CHAR(1),SUBSTITUTE(Parts[[#This Row],[folder]],"/",CHAR(1),LEN(Parts[[#This Row],[folder]])-LEN(SUBSTITUTE(Parts[[#This Row],[folder]],"/",""))))-1),FIND(CHAR(1),SUBSTITUTE(Parts[[#This Row],[folder]],"/",CHAR(1),LEN(Parts[[#This Row],[folder]])-LEN(SUBSTITUTE(Parts[[#This Row],[folder]],"/",""))))-41)</f>
        <v>Squad/Parts/Aero/cones</v>
      </c>
    </row>
    <row r="263" spans="1:55" ht="29.5" x14ac:dyDescent="0.35">
      <c r="A263" t="s">
        <v>302</v>
      </c>
      <c r="B263" t="s">
        <v>2466</v>
      </c>
      <c r="C263" t="s">
        <v>2467</v>
      </c>
      <c r="D263" t="s">
        <v>2465</v>
      </c>
      <c r="E263" t="s">
        <v>2396</v>
      </c>
      <c r="F263" t="s">
        <v>1510</v>
      </c>
      <c r="G263" t="s">
        <v>2462</v>
      </c>
      <c r="H263" t="s">
        <v>1684</v>
      </c>
      <c r="I263" t="s">
        <v>1644</v>
      </c>
      <c r="J263" t="s">
        <v>1118</v>
      </c>
      <c r="K263" t="s">
        <v>40</v>
      </c>
      <c r="L263" s="32"/>
      <c r="M26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@PART[rocketNoseCone_v3]:AFTER[Squad] // Protective Rocket Nose Cone Mk7
	{
}</v>
      </c>
      <c r="N263" s="36">
        <f>_xlfn.XLOOKUP(_xlfn.CONCAT(O263,P263),Templates!$G$1:$G$2037,Templates!$A$1:$A$2037,"Not Found",0,1)</f>
        <v>0</v>
      </c>
      <c r="O263" s="34"/>
      <c r="P263" s="34"/>
      <c r="Q263" s="35"/>
      <c r="R263" s="49"/>
      <c r="S263" s="33"/>
      <c r="T263" s="33"/>
      <c r="U263" s="33"/>
      <c r="V263" s="33"/>
      <c r="W263" s="33"/>
      <c r="X263" s="33"/>
      <c r="Y263" s="33"/>
      <c r="Z263" s="33"/>
      <c r="AA263" s="33"/>
      <c r="AB263" s="33"/>
      <c r="AC263" s="33"/>
      <c r="AD263" s="33"/>
      <c r="AE263" s="33"/>
      <c r="AF263" s="33"/>
      <c r="AG263" s="33"/>
      <c r="AH263" s="33"/>
      <c r="AI26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63" s="33"/>
      <c r="AK263" s="33"/>
      <c r="AL263" s="33"/>
      <c r="AM263" s="33"/>
      <c r="AN263" s="33"/>
      <c r="AO263" s="33"/>
      <c r="AP263" s="33"/>
      <c r="AQ263" s="33"/>
      <c r="AR263" s="33"/>
      <c r="AS263" s="33"/>
      <c r="AT263" s="33"/>
      <c r="AU263" s="33"/>
      <c r="AV26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6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63" s="56" t="str">
        <f>_xlfn.CONCAT(IF(Parts[[#This Row],[title]]&lt;&gt;"",_xlfn.CONCAT(CHAR(10),"@PART[",Parts[[#This Row],[name]],"]:NEEDS[!002_CommunityPartsTitles]:AFTER[",Parts[[#This Row],[mod]],"] // ",_xlfn.CONCAT(S263," (",D263,")"),CHAR(10),"{",CHAR(10),"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6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63" s="41" t="str">
        <f>_xlfn.CONCAT(IF(Parts[[#This Row],[title]]&lt;&gt;"",_xlfn.CONCAT("#LOC_KTT_",A263,"_",C263,"_Title = ",Parts[[#This Row],[title]],CHAR(10)),""),IF(Parts[[#This Row],[engineName]]&lt;&gt;"",_xlfn.CONCAT("#LOC_KTT_",Parts[[#This Row],[mod]],"_",Parts[[#This Row],[name]],"_EngineName = ",Parts[[#This Row],[engineName]]),""))</f>
        <v/>
      </c>
      <c r="BA263" s="39" t="e">
        <f ca="1">MIN(Parts[[#This Row],[techTier]]+1,MAX(INDIRECT(O263)))</f>
        <v>#REF!</v>
      </c>
      <c r="BB263" s="39" t="e">
        <f ca="1">MIN(Parts[[#This Row],[techTier]]+2,MAX(INDIRECT(O263)))</f>
        <v>#REF!</v>
      </c>
      <c r="BC263" s="55" t="str">
        <f>RIGHT(LEFT(Parts[[#This Row],[folder]],FIND(CHAR(1),SUBSTITUTE(Parts[[#This Row],[folder]],"/",CHAR(1),LEN(Parts[[#This Row],[folder]])-LEN(SUBSTITUTE(Parts[[#This Row],[folder]],"/",""))))-1),FIND(CHAR(1),SUBSTITUTE(Parts[[#This Row],[folder]],"/",CHAR(1),LEN(Parts[[#This Row],[folder]])-LEN(SUBSTITUTE(Parts[[#This Row],[folder]],"/",""))))-41)</f>
        <v>Squad/Parts/Aero/cones</v>
      </c>
    </row>
    <row r="264" spans="1:55" ht="29.5" x14ac:dyDescent="0.35">
      <c r="A264" t="s">
        <v>302</v>
      </c>
      <c r="B264" t="s">
        <v>2468</v>
      </c>
      <c r="C264" t="s">
        <v>2469</v>
      </c>
      <c r="D264" t="s">
        <v>2470</v>
      </c>
      <c r="E264" t="s">
        <v>2396</v>
      </c>
      <c r="F264" t="s">
        <v>1510</v>
      </c>
      <c r="G264" t="s">
        <v>1709</v>
      </c>
      <c r="H264" t="s">
        <v>1642</v>
      </c>
      <c r="I264" t="s">
        <v>1829</v>
      </c>
      <c r="J264" t="s">
        <v>1119</v>
      </c>
      <c r="K264" t="s">
        <v>89</v>
      </c>
      <c r="L264" s="32"/>
      <c r="M26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@PART[rocketNoseConeSize3]:AFTER[Squad] // Protective Rocket Nose Cone Mk12A
	{
}</v>
      </c>
      <c r="N264" s="36">
        <f>_xlfn.XLOOKUP(_xlfn.CONCAT(O264,P264),Templates!$G$1:$G$2037,Templates!$A$1:$A$2037,"Not Found",0,1)</f>
        <v>0</v>
      </c>
      <c r="O264" s="34"/>
      <c r="P264" s="34"/>
      <c r="Q264" s="35"/>
      <c r="R264" s="49"/>
      <c r="S264" s="33"/>
      <c r="T264" s="33"/>
      <c r="U264" s="33"/>
      <c r="V264" s="33"/>
      <c r="W264" s="33"/>
      <c r="X264" s="33"/>
      <c r="Y264" s="33"/>
      <c r="Z264" s="33"/>
      <c r="AA264" s="33"/>
      <c r="AB264" s="33"/>
      <c r="AC264" s="33"/>
      <c r="AD264" s="33"/>
      <c r="AE264" s="33"/>
      <c r="AF264" s="33"/>
      <c r="AG264" s="33"/>
      <c r="AH264" s="33"/>
      <c r="AI26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64" s="33"/>
      <c r="AK264" s="33"/>
      <c r="AL264" s="33"/>
      <c r="AM264" s="33"/>
      <c r="AN264" s="33"/>
      <c r="AO264" s="33"/>
      <c r="AP264" s="33"/>
      <c r="AQ264" s="33"/>
      <c r="AR264" s="33"/>
      <c r="AS264" s="33"/>
      <c r="AT264" s="33"/>
      <c r="AU264" s="33"/>
      <c r="AV26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6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64" s="56" t="str">
        <f>_xlfn.CONCAT(IF(Parts[[#This Row],[title]]&lt;&gt;"",_xlfn.CONCAT(CHAR(10),"@PART[",Parts[[#This Row],[name]],"]:NEEDS[!002_CommunityPartsTitles]:AFTER[",Parts[[#This Row],[mod]],"] // ",_xlfn.CONCAT(S264," (",D264,")"),CHAR(10),"{",CHAR(10),"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6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64" s="41" t="str">
        <f>_xlfn.CONCAT(IF(Parts[[#This Row],[title]]&lt;&gt;"",_xlfn.CONCAT("#LOC_KTT_",A264,"_",C264,"_Title = ",Parts[[#This Row],[title]],CHAR(10)),""),IF(Parts[[#This Row],[engineName]]&lt;&gt;"",_xlfn.CONCAT("#LOC_KTT_",Parts[[#This Row],[mod]],"_",Parts[[#This Row],[name]],"_EngineName = ",Parts[[#This Row],[engineName]]),""))</f>
        <v/>
      </c>
      <c r="BA264" s="39" t="e">
        <f ca="1">MIN(Parts[[#This Row],[techTier]]+1,MAX(INDIRECT(O264)))</f>
        <v>#REF!</v>
      </c>
      <c r="BB264" s="39" t="e">
        <f ca="1">MIN(Parts[[#This Row],[techTier]]+2,MAX(INDIRECT(O264)))</f>
        <v>#REF!</v>
      </c>
      <c r="BC264" s="55" t="str">
        <f>RIGHT(LEFT(Parts[[#This Row],[folder]],FIND(CHAR(1),SUBSTITUTE(Parts[[#This Row],[folder]],"/",CHAR(1),LEN(Parts[[#This Row],[folder]])-LEN(SUBSTITUTE(Parts[[#This Row],[folder]],"/",""))))-1),FIND(CHAR(1),SUBSTITUTE(Parts[[#This Row],[folder]],"/",CHAR(1),LEN(Parts[[#This Row],[folder]])-LEN(SUBSTITUTE(Parts[[#This Row],[folder]],"/",""))))-41)</f>
        <v>Squad/Parts/Aero/cones</v>
      </c>
    </row>
    <row r="265" spans="1:55" ht="29.5" x14ac:dyDescent="0.35">
      <c r="A265" t="s">
        <v>302</v>
      </c>
      <c r="B265" t="s">
        <v>2471</v>
      </c>
      <c r="C265" t="s">
        <v>2472</v>
      </c>
      <c r="D265" t="s">
        <v>2473</v>
      </c>
      <c r="E265" t="s">
        <v>1458</v>
      </c>
      <c r="F265" t="s">
        <v>1510</v>
      </c>
      <c r="G265" t="s">
        <v>1887</v>
      </c>
      <c r="H265" t="s">
        <v>1585</v>
      </c>
      <c r="I265" t="s">
        <v>1624</v>
      </c>
      <c r="J265" t="s">
        <v>1115</v>
      </c>
      <c r="K265" t="s">
        <v>43</v>
      </c>
      <c r="L265" s="32"/>
      <c r="M26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@PART[standardNoseCone]:AFTER[Squad] // Small Nose Cone
	{
}</v>
      </c>
      <c r="N265" s="36">
        <f>_xlfn.XLOOKUP(_xlfn.CONCAT(O265,P265),Templates!$G$1:$G$2037,Templates!$A$1:$A$2037,"Not Found",0,1)</f>
        <v>0</v>
      </c>
      <c r="O265" s="34"/>
      <c r="P265" s="34"/>
      <c r="Q265" s="35"/>
      <c r="R265" s="49"/>
      <c r="S265" s="33"/>
      <c r="T265" s="33"/>
      <c r="U265" s="33"/>
      <c r="V265" s="33"/>
      <c r="W265" s="33"/>
      <c r="X265" s="33"/>
      <c r="Y265" s="33"/>
      <c r="Z265" s="33"/>
      <c r="AA265" s="33"/>
      <c r="AB265" s="33"/>
      <c r="AC265" s="33"/>
      <c r="AD265" s="33"/>
      <c r="AE265" s="33"/>
      <c r="AF265" s="33"/>
      <c r="AG265" s="33"/>
      <c r="AH265" s="33"/>
      <c r="AI26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65" s="33"/>
      <c r="AK265" s="33"/>
      <c r="AL265" s="33"/>
      <c r="AM265" s="33"/>
      <c r="AN265" s="33"/>
      <c r="AO265" s="33"/>
      <c r="AP265" s="33"/>
      <c r="AQ265" s="33"/>
      <c r="AR265" s="33"/>
      <c r="AS265" s="33"/>
      <c r="AT265" s="33"/>
      <c r="AU265" s="33"/>
      <c r="AV26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6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65" s="56" t="str">
        <f>_xlfn.CONCAT(IF(Parts[[#This Row],[title]]&lt;&gt;"",_xlfn.CONCAT(CHAR(10),"@PART[",Parts[[#This Row],[name]],"]:NEEDS[!002_CommunityPartsTitles]:AFTER[",Parts[[#This Row],[mod]],"] // ",_xlfn.CONCAT(S265," (",D265,")"),CHAR(10),"{",CHAR(10),"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6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65" s="41" t="str">
        <f>_xlfn.CONCAT(IF(Parts[[#This Row],[title]]&lt;&gt;"",_xlfn.CONCAT("#LOC_KTT_",A265,"_",C265,"_Title = ",Parts[[#This Row],[title]],CHAR(10)),""),IF(Parts[[#This Row],[engineName]]&lt;&gt;"",_xlfn.CONCAT("#LOC_KTT_",Parts[[#This Row],[mod]],"_",Parts[[#This Row],[name]],"_EngineName = ",Parts[[#This Row],[engineName]]),""))</f>
        <v/>
      </c>
      <c r="BA265" s="39" t="e">
        <f ca="1">MIN(Parts[[#This Row],[techTier]]+1,MAX(INDIRECT(O265)))</f>
        <v>#REF!</v>
      </c>
      <c r="BB265" s="39" t="e">
        <f ca="1">MIN(Parts[[#This Row],[techTier]]+2,MAX(INDIRECT(O265)))</f>
        <v>#REF!</v>
      </c>
      <c r="BC265" s="55" t="str">
        <f>RIGHT(LEFT(Parts[[#This Row],[folder]],FIND(CHAR(1),SUBSTITUTE(Parts[[#This Row],[folder]],"/",CHAR(1),LEN(Parts[[#This Row],[folder]])-LEN(SUBSTITUTE(Parts[[#This Row],[folder]],"/",""))))-1),FIND(CHAR(1),SUBSTITUTE(Parts[[#This Row],[folder]],"/",CHAR(1),LEN(Parts[[#This Row],[folder]])-LEN(SUBSTITUTE(Parts[[#This Row],[folder]],"/",""))))-41)</f>
        <v>Squad/Parts/Aero/cones</v>
      </c>
    </row>
    <row r="266" spans="1:55" ht="29.5" x14ac:dyDescent="0.35">
      <c r="A266" t="s">
        <v>302</v>
      </c>
      <c r="B266" t="s">
        <v>2474</v>
      </c>
      <c r="C266" t="s">
        <v>2475</v>
      </c>
      <c r="D266" t="s">
        <v>2476</v>
      </c>
      <c r="E266" t="s">
        <v>2409</v>
      </c>
      <c r="F266" t="s">
        <v>1510</v>
      </c>
      <c r="G266" t="s">
        <v>1822</v>
      </c>
      <c r="H266" t="s">
        <v>2477</v>
      </c>
      <c r="I266" t="s">
        <v>1644</v>
      </c>
      <c r="J266" t="s">
        <v>1116</v>
      </c>
      <c r="K266" t="s">
        <v>27</v>
      </c>
      <c r="L266" s="32"/>
      <c r="M26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@PART[airplaneTail]:AFTER[Squad] // Tail Connector A
	{
}</v>
      </c>
      <c r="N266" s="36">
        <f>_xlfn.XLOOKUP(_xlfn.CONCAT(O266,P266),Templates!$G$1:$G$2037,Templates!$A$1:$A$2037,"Not Found",0,1)</f>
        <v>0</v>
      </c>
      <c r="O266" s="34"/>
      <c r="P266" s="34"/>
      <c r="Q266" s="35"/>
      <c r="R266" s="49"/>
      <c r="S266" s="33"/>
      <c r="T266" s="33"/>
      <c r="U266" s="33"/>
      <c r="V266" s="33"/>
      <c r="W266" s="33"/>
      <c r="X266" s="33"/>
      <c r="Y266" s="33"/>
      <c r="Z266" s="33"/>
      <c r="AA266" s="33"/>
      <c r="AB266" s="33"/>
      <c r="AC266" s="33"/>
      <c r="AD266" s="33"/>
      <c r="AE266" s="33"/>
      <c r="AF266" s="33"/>
      <c r="AG266" s="33"/>
      <c r="AH266" s="33"/>
      <c r="AI26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66" s="33"/>
      <c r="AK266" s="33"/>
      <c r="AL266" s="33"/>
      <c r="AM266" s="33"/>
      <c r="AN266" s="33"/>
      <c r="AO266" s="33"/>
      <c r="AP266" s="33"/>
      <c r="AQ266" s="33"/>
      <c r="AR266" s="33"/>
      <c r="AS266" s="33"/>
      <c r="AT266" s="33"/>
      <c r="AU266" s="33"/>
      <c r="AV26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6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66" s="56" t="str">
        <f>_xlfn.CONCAT(IF(Parts[[#This Row],[title]]&lt;&gt;"",_xlfn.CONCAT(CHAR(10),"@PART[",Parts[[#This Row],[name]],"]:NEEDS[!002_CommunityPartsTitles]:AFTER[",Parts[[#This Row],[mod]],"] // ",_xlfn.CONCAT(S266," (",D266,")"),CHAR(10),"{",CHAR(10),"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6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66" s="41" t="str">
        <f>_xlfn.CONCAT(IF(Parts[[#This Row],[title]]&lt;&gt;"",_xlfn.CONCAT("#LOC_KTT_",A266,"_",C266,"_Title = ",Parts[[#This Row],[title]],CHAR(10)),""),IF(Parts[[#This Row],[engineName]]&lt;&gt;"",_xlfn.CONCAT("#LOC_KTT_",Parts[[#This Row],[mod]],"_",Parts[[#This Row],[name]],"_EngineName = ",Parts[[#This Row],[engineName]]),""))</f>
        <v/>
      </c>
      <c r="BA266" s="39" t="e">
        <f ca="1">MIN(Parts[[#This Row],[techTier]]+1,MAX(INDIRECT(O266)))</f>
        <v>#REF!</v>
      </c>
      <c r="BB266" s="39" t="e">
        <f ca="1">MIN(Parts[[#This Row],[techTier]]+2,MAX(INDIRECT(O266)))</f>
        <v>#REF!</v>
      </c>
      <c r="BC266" s="55" t="str">
        <f>RIGHT(LEFT(Parts[[#This Row],[folder]],FIND(CHAR(1),SUBSTITUTE(Parts[[#This Row],[folder]],"/",CHAR(1),LEN(Parts[[#This Row],[folder]])-LEN(SUBSTITUTE(Parts[[#This Row],[folder]],"/",""))))-1),FIND(CHAR(1),SUBSTITUTE(Parts[[#This Row],[folder]],"/",CHAR(1),LEN(Parts[[#This Row],[folder]])-LEN(SUBSTITUTE(Parts[[#This Row],[folder]],"/",""))))-41)</f>
        <v>Squad/Parts/Aero/cones</v>
      </c>
    </row>
    <row r="267" spans="1:55" ht="29.5" x14ac:dyDescent="0.35">
      <c r="A267" t="s">
        <v>302</v>
      </c>
      <c r="B267" t="s">
        <v>2478</v>
      </c>
      <c r="C267" t="s">
        <v>2479</v>
      </c>
      <c r="D267" t="s">
        <v>2480</v>
      </c>
      <c r="E267" t="s">
        <v>2409</v>
      </c>
      <c r="F267" t="s">
        <v>1510</v>
      </c>
      <c r="G267" t="s">
        <v>1822</v>
      </c>
      <c r="H267" t="s">
        <v>2477</v>
      </c>
      <c r="I267" t="s">
        <v>1644</v>
      </c>
      <c r="J267" t="s">
        <v>1116</v>
      </c>
      <c r="K267" t="s">
        <v>43</v>
      </c>
      <c r="L267" s="32"/>
      <c r="M26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@PART[airplaneTailB]:AFTER[Squad] // Tail Connector B
	{
}</v>
      </c>
      <c r="N267" s="36">
        <f>_xlfn.XLOOKUP(_xlfn.CONCAT(O267,P267),Templates!$G$1:$G$2037,Templates!$A$1:$A$2037,"Not Found",0,1)</f>
        <v>0</v>
      </c>
      <c r="O267" s="34"/>
      <c r="P267" s="34"/>
      <c r="Q267" s="35"/>
      <c r="R267" s="49"/>
      <c r="S267" s="33"/>
      <c r="T267" s="33"/>
      <c r="U267" s="33"/>
      <c r="V267" s="33"/>
      <c r="W267" s="33"/>
      <c r="X267" s="33"/>
      <c r="Y267" s="33"/>
      <c r="Z267" s="33"/>
      <c r="AA267" s="33"/>
      <c r="AB267" s="33"/>
      <c r="AC267" s="33"/>
      <c r="AD267" s="33"/>
      <c r="AE267" s="33"/>
      <c r="AF267" s="33"/>
      <c r="AG267" s="33"/>
      <c r="AH267" s="33"/>
      <c r="AI26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67" s="33"/>
      <c r="AK267" s="33"/>
      <c r="AL267" s="33"/>
      <c r="AM267" s="33"/>
      <c r="AN267" s="33"/>
      <c r="AO267" s="33"/>
      <c r="AP267" s="33"/>
      <c r="AQ267" s="33"/>
      <c r="AR267" s="33"/>
      <c r="AS267" s="33"/>
      <c r="AT267" s="33"/>
      <c r="AU267" s="33"/>
      <c r="AV26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6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67" s="56" t="str">
        <f>_xlfn.CONCAT(IF(Parts[[#This Row],[title]]&lt;&gt;"",_xlfn.CONCAT(CHAR(10),"@PART[",Parts[[#This Row],[name]],"]:NEEDS[!002_CommunityPartsTitles]:AFTER[",Parts[[#This Row],[mod]],"] // ",_xlfn.CONCAT(S267," (",D267,")"),CHAR(10),"{",CHAR(10),"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6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67" s="41" t="str">
        <f>_xlfn.CONCAT(IF(Parts[[#This Row],[title]]&lt;&gt;"",_xlfn.CONCAT("#LOC_KTT_",A267,"_",C267,"_Title = ",Parts[[#This Row],[title]],CHAR(10)),""),IF(Parts[[#This Row],[engineName]]&lt;&gt;"",_xlfn.CONCAT("#LOC_KTT_",Parts[[#This Row],[mod]],"_",Parts[[#This Row],[name]],"_EngineName = ",Parts[[#This Row],[engineName]]),""))</f>
        <v/>
      </c>
      <c r="BA267" s="39" t="e">
        <f ca="1">MIN(Parts[[#This Row],[techTier]]+1,MAX(INDIRECT(O267)))</f>
        <v>#REF!</v>
      </c>
      <c r="BB267" s="39" t="e">
        <f ca="1">MIN(Parts[[#This Row],[techTier]]+2,MAX(INDIRECT(O267)))</f>
        <v>#REF!</v>
      </c>
      <c r="BC267" s="55" t="str">
        <f>RIGHT(LEFT(Parts[[#This Row],[folder]],FIND(CHAR(1),SUBSTITUTE(Parts[[#This Row],[folder]],"/",CHAR(1),LEN(Parts[[#This Row],[folder]])-LEN(SUBSTITUTE(Parts[[#This Row],[folder]],"/",""))))-1),FIND(CHAR(1),SUBSTITUTE(Parts[[#This Row],[folder]],"/",CHAR(1),LEN(Parts[[#This Row],[folder]])-LEN(SUBSTITUTE(Parts[[#This Row],[folder]],"/",""))))-41)</f>
        <v>Squad/Parts/Aero/cones</v>
      </c>
    </row>
    <row r="268" spans="1:55" ht="29.5" x14ac:dyDescent="0.35">
      <c r="A268" t="s">
        <v>302</v>
      </c>
      <c r="B268" t="s">
        <v>2481</v>
      </c>
      <c r="C268" t="s">
        <v>2482</v>
      </c>
      <c r="D268" t="s">
        <v>2483</v>
      </c>
      <c r="E268" t="s">
        <v>2283</v>
      </c>
      <c r="F268" t="s">
        <v>1522</v>
      </c>
      <c r="G268" t="s">
        <v>1698</v>
      </c>
      <c r="H268" t="s">
        <v>1524</v>
      </c>
      <c r="I268" t="s">
        <v>1694</v>
      </c>
      <c r="J268" t="s">
        <v>1116</v>
      </c>
      <c r="K268" t="s">
        <v>40</v>
      </c>
      <c r="L268" s="32"/>
      <c r="M26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@PART[fairingSize1]:AFTER[Squad] // AE-FF1 Airstream Protective Shell (1.25m)
	{
}</v>
      </c>
      <c r="N268" s="36">
        <f>_xlfn.XLOOKUP(_xlfn.CONCAT(O268,P268),Templates!$G$1:$G$2037,Templates!$A$1:$A$2037,"Not Found",0,1)</f>
        <v>0</v>
      </c>
      <c r="O268" s="34"/>
      <c r="P268" s="34"/>
      <c r="Q268" s="35"/>
      <c r="R268" s="49"/>
      <c r="S268" s="33"/>
      <c r="T268" s="33"/>
      <c r="U268" s="33"/>
      <c r="V268" s="33"/>
      <c r="W268" s="33"/>
      <c r="X268" s="33"/>
      <c r="Y268" s="33"/>
      <c r="Z268" s="33"/>
      <c r="AA268" s="33"/>
      <c r="AB268" s="33"/>
      <c r="AC268" s="33"/>
      <c r="AD268" s="33"/>
      <c r="AE268" s="33"/>
      <c r="AF268" s="33"/>
      <c r="AG268" s="33"/>
      <c r="AH268" s="33"/>
      <c r="AI26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68" s="33"/>
      <c r="AK268" s="33"/>
      <c r="AL268" s="33"/>
      <c r="AM268" s="33"/>
      <c r="AN268" s="33"/>
      <c r="AO268" s="33"/>
      <c r="AP268" s="33"/>
      <c r="AQ268" s="33"/>
      <c r="AR268" s="33"/>
      <c r="AS268" s="33"/>
      <c r="AT268" s="33"/>
      <c r="AU268" s="33"/>
      <c r="AV26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6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68" s="56" t="str">
        <f>_xlfn.CONCAT(IF(Parts[[#This Row],[title]]&lt;&gt;"",_xlfn.CONCAT(CHAR(10),"@PART[",Parts[[#This Row],[name]],"]:NEEDS[!002_CommunityPartsTitles]:AFTER[",Parts[[#This Row],[mod]],"] // ",_xlfn.CONCAT(S268," (",D268,")"),CHAR(10),"{",CHAR(10),"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6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68" s="41" t="str">
        <f>_xlfn.CONCAT(IF(Parts[[#This Row],[title]]&lt;&gt;"",_xlfn.CONCAT("#LOC_KTT_",A268,"_",C268,"_Title = ",Parts[[#This Row],[title]],CHAR(10)),""),IF(Parts[[#This Row],[engineName]]&lt;&gt;"",_xlfn.CONCAT("#LOC_KTT_",Parts[[#This Row],[mod]],"_",Parts[[#This Row],[name]],"_EngineName = ",Parts[[#This Row],[engineName]]),""))</f>
        <v/>
      </c>
      <c r="BA268" s="39" t="e">
        <f ca="1">MIN(Parts[[#This Row],[techTier]]+1,MAX(INDIRECT(O268)))</f>
        <v>#REF!</v>
      </c>
      <c r="BB268" s="39" t="e">
        <f ca="1">MIN(Parts[[#This Row],[techTier]]+2,MAX(INDIRECT(O268)))</f>
        <v>#REF!</v>
      </c>
      <c r="BC268" s="55" t="str">
        <f>RIGHT(LEFT(Parts[[#This Row],[folder]],FIND(CHAR(1),SUBSTITUTE(Parts[[#This Row],[folder]],"/",CHAR(1),LEN(Parts[[#This Row],[folder]])-LEN(SUBSTITUTE(Parts[[#This Row],[folder]],"/",""))))-1),FIND(CHAR(1),SUBSTITUTE(Parts[[#This Row],[folder]],"/",CHAR(1),LEN(Parts[[#This Row],[folder]])-LEN(SUBSTITUTE(Parts[[#This Row],[folder]],"/",""))))-41)</f>
        <v>Squad/Parts/Aero/fairings</v>
      </c>
    </row>
    <row r="269" spans="1:55" ht="29.5" x14ac:dyDescent="0.35">
      <c r="A269" t="s">
        <v>302</v>
      </c>
      <c r="B269" t="s">
        <v>2484</v>
      </c>
      <c r="C269" t="s">
        <v>2485</v>
      </c>
      <c r="D269" t="s">
        <v>2486</v>
      </c>
      <c r="E269" t="s">
        <v>2283</v>
      </c>
      <c r="F269" t="s">
        <v>1522</v>
      </c>
      <c r="G269" t="s">
        <v>2487</v>
      </c>
      <c r="H269" t="s">
        <v>1540</v>
      </c>
      <c r="I269" t="s">
        <v>2488</v>
      </c>
      <c r="J269" t="s">
        <v>1118</v>
      </c>
      <c r="K269" t="s">
        <v>63</v>
      </c>
      <c r="L269" s="32"/>
      <c r="M26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@PART[fairingSize2]:AFTER[Squad] // AE-FF2 Airstream Protective Shell (2.5m)
	{
}</v>
      </c>
      <c r="N269" s="36">
        <f>_xlfn.XLOOKUP(_xlfn.CONCAT(O269,P269),Templates!$G$1:$G$2037,Templates!$A$1:$A$2037,"Not Found",0,1)</f>
        <v>0</v>
      </c>
      <c r="O269" s="34"/>
      <c r="P269" s="34"/>
      <c r="Q269" s="35"/>
      <c r="R269" s="49"/>
      <c r="S269" s="33"/>
      <c r="T269" s="33"/>
      <c r="U269" s="33"/>
      <c r="V269" s="33"/>
      <c r="W269" s="33"/>
      <c r="X269" s="33"/>
      <c r="Y269" s="33"/>
      <c r="Z269" s="33"/>
      <c r="AA269" s="33"/>
      <c r="AB269" s="33"/>
      <c r="AC269" s="33"/>
      <c r="AD269" s="33"/>
      <c r="AE269" s="33"/>
      <c r="AF269" s="33"/>
      <c r="AG269" s="33"/>
      <c r="AH269" s="33"/>
      <c r="AI26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69" s="33"/>
      <c r="AK269" s="33"/>
      <c r="AL269" s="33"/>
      <c r="AM269" s="33"/>
      <c r="AN269" s="33"/>
      <c r="AO269" s="33"/>
      <c r="AP269" s="33"/>
      <c r="AQ269" s="33"/>
      <c r="AR269" s="33"/>
      <c r="AS269" s="33"/>
      <c r="AT269" s="33"/>
      <c r="AU269" s="33"/>
      <c r="AV26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6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69" s="56" t="str">
        <f>_xlfn.CONCAT(IF(Parts[[#This Row],[title]]&lt;&gt;"",_xlfn.CONCAT(CHAR(10),"@PART[",Parts[[#This Row],[name]],"]:NEEDS[!002_CommunityPartsTitles]:AFTER[",Parts[[#This Row],[mod]],"] // ",_xlfn.CONCAT(S269," (",D269,")"),CHAR(10),"{",CHAR(10),"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6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69" s="41" t="str">
        <f>_xlfn.CONCAT(IF(Parts[[#This Row],[title]]&lt;&gt;"",_xlfn.CONCAT("#LOC_KTT_",A269,"_",C269,"_Title = ",Parts[[#This Row],[title]],CHAR(10)),""),IF(Parts[[#This Row],[engineName]]&lt;&gt;"",_xlfn.CONCAT("#LOC_KTT_",Parts[[#This Row],[mod]],"_",Parts[[#This Row],[name]],"_EngineName = ",Parts[[#This Row],[engineName]]),""))</f>
        <v/>
      </c>
      <c r="BA269" s="39" t="e">
        <f ca="1">MIN(Parts[[#This Row],[techTier]]+1,MAX(INDIRECT(O269)))</f>
        <v>#REF!</v>
      </c>
      <c r="BB269" s="39" t="e">
        <f ca="1">MIN(Parts[[#This Row],[techTier]]+2,MAX(INDIRECT(O269)))</f>
        <v>#REF!</v>
      </c>
      <c r="BC269" s="55" t="str">
        <f>RIGHT(LEFT(Parts[[#This Row],[folder]],FIND(CHAR(1),SUBSTITUTE(Parts[[#This Row],[folder]],"/",CHAR(1),LEN(Parts[[#This Row],[folder]])-LEN(SUBSTITUTE(Parts[[#This Row],[folder]],"/",""))))-1),FIND(CHAR(1),SUBSTITUTE(Parts[[#This Row],[folder]],"/",CHAR(1),LEN(Parts[[#This Row],[folder]])-LEN(SUBSTITUTE(Parts[[#This Row],[folder]],"/",""))))-41)</f>
        <v>Squad/Parts/Aero/fairings</v>
      </c>
    </row>
    <row r="270" spans="1:55" ht="29.5" x14ac:dyDescent="0.35">
      <c r="A270" t="s">
        <v>302</v>
      </c>
      <c r="B270" t="s">
        <v>2489</v>
      </c>
      <c r="C270" t="s">
        <v>2490</v>
      </c>
      <c r="D270" t="s">
        <v>2491</v>
      </c>
      <c r="E270" t="s">
        <v>2283</v>
      </c>
      <c r="F270" t="s">
        <v>1522</v>
      </c>
      <c r="G270" t="s">
        <v>1945</v>
      </c>
      <c r="H270" t="s">
        <v>1693</v>
      </c>
      <c r="I270" t="s">
        <v>2492</v>
      </c>
      <c r="J270" t="s">
        <v>1119</v>
      </c>
      <c r="K270" t="s">
        <v>89</v>
      </c>
      <c r="L270" s="32"/>
      <c r="M27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@PART[fairingSize3]:AFTER[Squad] // AE-FF3 Airstream Protective Shell (3.75m)
	{
}</v>
      </c>
      <c r="N270" s="36">
        <f>_xlfn.XLOOKUP(_xlfn.CONCAT(O270,P270),Templates!$G$1:$G$2037,Templates!$A$1:$A$2037,"Not Found",0,1)</f>
        <v>0</v>
      </c>
      <c r="O270" s="34"/>
      <c r="P270" s="34"/>
      <c r="Q270" s="35"/>
      <c r="R270" s="49"/>
      <c r="S270" s="33"/>
      <c r="T270" s="33"/>
      <c r="U270" s="33"/>
      <c r="V270" s="33"/>
      <c r="W270" s="33"/>
      <c r="X270" s="33"/>
      <c r="Y270" s="33"/>
      <c r="Z270" s="33"/>
      <c r="AA270" s="33"/>
      <c r="AB270" s="33"/>
      <c r="AC270" s="33"/>
      <c r="AD270" s="33"/>
      <c r="AE270" s="33"/>
      <c r="AF270" s="33"/>
      <c r="AG270" s="33"/>
      <c r="AH270" s="33"/>
      <c r="AI27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70" s="33"/>
      <c r="AK270" s="33"/>
      <c r="AL270" s="33"/>
      <c r="AM270" s="33"/>
      <c r="AN270" s="33"/>
      <c r="AO270" s="33"/>
      <c r="AP270" s="33"/>
      <c r="AQ270" s="33"/>
      <c r="AR270" s="33"/>
      <c r="AS270" s="33"/>
      <c r="AT270" s="33"/>
      <c r="AU270" s="33"/>
      <c r="AV27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7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70" s="56" t="str">
        <f>_xlfn.CONCAT(IF(Parts[[#This Row],[title]]&lt;&gt;"",_xlfn.CONCAT(CHAR(10),"@PART[",Parts[[#This Row],[name]],"]:NEEDS[!002_CommunityPartsTitles]:AFTER[",Parts[[#This Row],[mod]],"] // ",_xlfn.CONCAT(S270," (",D270,")"),CHAR(10),"{",CHAR(10),"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7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70" s="41" t="str">
        <f>_xlfn.CONCAT(IF(Parts[[#This Row],[title]]&lt;&gt;"",_xlfn.CONCAT("#LOC_KTT_",A270,"_",C270,"_Title = ",Parts[[#This Row],[title]],CHAR(10)),""),IF(Parts[[#This Row],[engineName]]&lt;&gt;"",_xlfn.CONCAT("#LOC_KTT_",Parts[[#This Row],[mod]],"_",Parts[[#This Row],[name]],"_EngineName = ",Parts[[#This Row],[engineName]]),""))</f>
        <v/>
      </c>
      <c r="BA270" s="39" t="e">
        <f ca="1">MIN(Parts[[#This Row],[techTier]]+1,MAX(INDIRECT(O270)))</f>
        <v>#REF!</v>
      </c>
      <c r="BB270" s="39" t="e">
        <f ca="1">MIN(Parts[[#This Row],[techTier]]+2,MAX(INDIRECT(O270)))</f>
        <v>#REF!</v>
      </c>
      <c r="BC270" s="55" t="str">
        <f>RIGHT(LEFT(Parts[[#This Row],[folder]],FIND(CHAR(1),SUBSTITUTE(Parts[[#This Row],[folder]],"/",CHAR(1),LEN(Parts[[#This Row],[folder]])-LEN(SUBSTITUTE(Parts[[#This Row],[folder]],"/",""))))-1),FIND(CHAR(1),SUBSTITUTE(Parts[[#This Row],[folder]],"/",CHAR(1),LEN(Parts[[#This Row],[folder]])-LEN(SUBSTITUTE(Parts[[#This Row],[folder]],"/",""))))-41)</f>
        <v>Squad/Parts/Aero/fairings</v>
      </c>
    </row>
    <row r="271" spans="1:55" ht="29.5" x14ac:dyDescent="0.35">
      <c r="A271" t="s">
        <v>302</v>
      </c>
      <c r="B271" t="s">
        <v>2493</v>
      </c>
      <c r="C271" t="s">
        <v>2494</v>
      </c>
      <c r="D271" t="s">
        <v>2495</v>
      </c>
      <c r="E271" t="s">
        <v>1876</v>
      </c>
      <c r="F271" t="s">
        <v>1081</v>
      </c>
      <c r="G271" t="s">
        <v>1540</v>
      </c>
      <c r="H271" t="s">
        <v>1581</v>
      </c>
      <c r="I271" t="s">
        <v>1525</v>
      </c>
      <c r="J271" t="s">
        <v>1115</v>
      </c>
      <c r="K271" t="s">
        <v>15</v>
      </c>
      <c r="L271" s="32"/>
      <c r="M27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@PART[HeatShield0]:AFTER[Squad] // Heat Shield (0.625m)
	{
}</v>
      </c>
      <c r="N271" s="36">
        <f>_xlfn.XLOOKUP(_xlfn.CONCAT(O271,P271),Templates!$G$1:$G$2037,Templates!$A$1:$A$2037,"Not Found",0,1)</f>
        <v>0</v>
      </c>
      <c r="O271" s="34"/>
      <c r="P271" s="34"/>
      <c r="Q271" s="35"/>
      <c r="R271" s="49"/>
      <c r="S271" s="33"/>
      <c r="T271" s="33"/>
      <c r="U271" s="33"/>
      <c r="V271" s="33"/>
      <c r="W271" s="33"/>
      <c r="X271" s="33"/>
      <c r="Y271" s="33"/>
      <c r="Z271" s="33"/>
      <c r="AA271" s="33"/>
      <c r="AB271" s="33"/>
      <c r="AC271" s="33"/>
      <c r="AD271" s="33"/>
      <c r="AE271" s="33"/>
      <c r="AF271" s="33"/>
      <c r="AG271" s="33"/>
      <c r="AH271" s="33"/>
      <c r="AI27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71" s="33"/>
      <c r="AK271" s="33"/>
      <c r="AL271" s="33"/>
      <c r="AM271" s="33"/>
      <c r="AN271" s="33"/>
      <c r="AO271" s="33"/>
      <c r="AP271" s="33"/>
      <c r="AQ271" s="33"/>
      <c r="AR271" s="33"/>
      <c r="AS271" s="33"/>
      <c r="AT271" s="33"/>
      <c r="AU271" s="33"/>
      <c r="AV27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7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71" s="56" t="str">
        <f>_xlfn.CONCAT(IF(Parts[[#This Row],[title]]&lt;&gt;"",_xlfn.CONCAT(CHAR(10),"@PART[",Parts[[#This Row],[name]],"]:NEEDS[!002_CommunityPartsTitles]:AFTER[",Parts[[#This Row],[mod]],"] // ",_xlfn.CONCAT(S271," (",D271,")"),CHAR(10),"{",CHAR(10),"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7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71" s="41" t="str">
        <f>_xlfn.CONCAT(IF(Parts[[#This Row],[title]]&lt;&gt;"",_xlfn.CONCAT("#LOC_KTT_",A271,"_",C271,"_Title = ",Parts[[#This Row],[title]],CHAR(10)),""),IF(Parts[[#This Row],[engineName]]&lt;&gt;"",_xlfn.CONCAT("#LOC_KTT_",Parts[[#This Row],[mod]],"_",Parts[[#This Row],[name]],"_EngineName = ",Parts[[#This Row],[engineName]]),""))</f>
        <v/>
      </c>
      <c r="BA271" s="39" t="e">
        <f ca="1">MIN(Parts[[#This Row],[techTier]]+1,MAX(INDIRECT(O271)))</f>
        <v>#REF!</v>
      </c>
      <c r="BB271" s="39" t="e">
        <f ca="1">MIN(Parts[[#This Row],[techTier]]+2,MAX(INDIRECT(O271)))</f>
        <v>#REF!</v>
      </c>
      <c r="BC271" s="55" t="str">
        <f>RIGHT(LEFT(Parts[[#This Row],[folder]],FIND(CHAR(1),SUBSTITUTE(Parts[[#This Row],[folder]],"/",CHAR(1),LEN(Parts[[#This Row],[folder]])-LEN(SUBSTITUTE(Parts[[#This Row],[folder]],"/",""))))-1),FIND(CHAR(1),SUBSTITUTE(Parts[[#This Row],[folder]],"/",CHAR(1),LEN(Parts[[#This Row],[folder]])-LEN(SUBSTITUTE(Parts[[#This Row],[folder]],"/",""))))-41)</f>
        <v>Squad/Parts/Aero/HeatShield</v>
      </c>
    </row>
    <row r="272" spans="1:55" ht="29.5" x14ac:dyDescent="0.35">
      <c r="A272" t="s">
        <v>302</v>
      </c>
      <c r="B272" t="s">
        <v>2496</v>
      </c>
      <c r="C272" t="s">
        <v>2497</v>
      </c>
      <c r="D272" t="s">
        <v>2498</v>
      </c>
      <c r="E272" t="s">
        <v>1876</v>
      </c>
      <c r="F272" t="s">
        <v>1081</v>
      </c>
      <c r="G272" t="s">
        <v>1540</v>
      </c>
      <c r="H272" t="s">
        <v>1524</v>
      </c>
      <c r="I272" t="s">
        <v>1513</v>
      </c>
      <c r="J272" t="s">
        <v>1116</v>
      </c>
      <c r="K272" t="s">
        <v>15</v>
      </c>
      <c r="L272" s="32"/>
      <c r="M27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@PART[HeatShield1]:AFTER[Squad] // Heat Shield (1.25m)
	{
}</v>
      </c>
      <c r="N272" s="36">
        <f>_xlfn.XLOOKUP(_xlfn.CONCAT(O272,P272),Templates!$G$1:$G$2037,Templates!$A$1:$A$2037,"Not Found",0,1)</f>
        <v>0</v>
      </c>
      <c r="O272" s="34"/>
      <c r="P272" s="34"/>
      <c r="Q272" s="35"/>
      <c r="R272" s="49"/>
      <c r="S272" s="33"/>
      <c r="T272" s="33"/>
      <c r="U272" s="33"/>
      <c r="V272" s="33"/>
      <c r="W272" s="33"/>
      <c r="X272" s="33"/>
      <c r="Y272" s="33"/>
      <c r="Z272" s="33"/>
      <c r="AA272" s="33"/>
      <c r="AB272" s="33"/>
      <c r="AC272" s="33"/>
      <c r="AD272" s="33"/>
      <c r="AE272" s="33"/>
      <c r="AF272" s="33"/>
      <c r="AG272" s="33"/>
      <c r="AH272" s="33"/>
      <c r="AI27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72" s="33"/>
      <c r="AK272" s="33"/>
      <c r="AL272" s="33"/>
      <c r="AM272" s="33"/>
      <c r="AN272" s="33"/>
      <c r="AO272" s="33"/>
      <c r="AP272" s="33"/>
      <c r="AQ272" s="33"/>
      <c r="AR272" s="33"/>
      <c r="AS272" s="33"/>
      <c r="AT272" s="33"/>
      <c r="AU272" s="33"/>
      <c r="AV27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7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72" s="56" t="str">
        <f>_xlfn.CONCAT(IF(Parts[[#This Row],[title]]&lt;&gt;"",_xlfn.CONCAT(CHAR(10),"@PART[",Parts[[#This Row],[name]],"]:NEEDS[!002_CommunityPartsTitles]:AFTER[",Parts[[#This Row],[mod]],"] // ",_xlfn.CONCAT(S272," (",D272,")"),CHAR(10),"{",CHAR(10),"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7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72" s="41" t="str">
        <f>_xlfn.CONCAT(IF(Parts[[#This Row],[title]]&lt;&gt;"",_xlfn.CONCAT("#LOC_KTT_",A272,"_",C272,"_Title = ",Parts[[#This Row],[title]],CHAR(10)),""),IF(Parts[[#This Row],[engineName]]&lt;&gt;"",_xlfn.CONCAT("#LOC_KTT_",Parts[[#This Row],[mod]],"_",Parts[[#This Row],[name]],"_EngineName = ",Parts[[#This Row],[engineName]]),""))</f>
        <v/>
      </c>
      <c r="BA272" s="39" t="e">
        <f ca="1">MIN(Parts[[#This Row],[techTier]]+1,MAX(INDIRECT(O272)))</f>
        <v>#REF!</v>
      </c>
      <c r="BB272" s="39" t="e">
        <f ca="1">MIN(Parts[[#This Row],[techTier]]+2,MAX(INDIRECT(O272)))</f>
        <v>#REF!</v>
      </c>
      <c r="BC272" s="55" t="str">
        <f>RIGHT(LEFT(Parts[[#This Row],[folder]],FIND(CHAR(1),SUBSTITUTE(Parts[[#This Row],[folder]],"/",CHAR(1),LEN(Parts[[#This Row],[folder]])-LEN(SUBSTITUTE(Parts[[#This Row],[folder]],"/",""))))-1),FIND(CHAR(1),SUBSTITUTE(Parts[[#This Row],[folder]],"/",CHAR(1),LEN(Parts[[#This Row],[folder]])-LEN(SUBSTITUTE(Parts[[#This Row],[folder]],"/",""))))-41)</f>
        <v>Squad/Parts/Aero/HeatShield</v>
      </c>
    </row>
    <row r="273" spans="1:55" ht="29.5" x14ac:dyDescent="0.35">
      <c r="A273" t="s">
        <v>302</v>
      </c>
      <c r="B273" t="s">
        <v>2499</v>
      </c>
      <c r="C273" t="s">
        <v>2500</v>
      </c>
      <c r="D273" t="s">
        <v>2501</v>
      </c>
      <c r="E273" t="s">
        <v>1876</v>
      </c>
      <c r="F273" t="s">
        <v>1081</v>
      </c>
      <c r="G273" t="s">
        <v>1529</v>
      </c>
      <c r="H273" t="s">
        <v>1540</v>
      </c>
      <c r="I273" t="s">
        <v>537</v>
      </c>
      <c r="J273" t="s">
        <v>1118</v>
      </c>
      <c r="K273" t="s">
        <v>44</v>
      </c>
      <c r="L273" s="32"/>
      <c r="M27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@PART[HeatShield2]:AFTER[Squad] // Heat Shield (2.5m)
	{
}</v>
      </c>
      <c r="N273" s="36">
        <f>_xlfn.XLOOKUP(_xlfn.CONCAT(O273,P273),Templates!$G$1:$G$2037,Templates!$A$1:$A$2037,"Not Found",0,1)</f>
        <v>0</v>
      </c>
      <c r="O273" s="34"/>
      <c r="P273" s="34"/>
      <c r="Q273" s="35"/>
      <c r="R273" s="49"/>
      <c r="S273" s="33"/>
      <c r="T273" s="33"/>
      <c r="U273" s="33"/>
      <c r="V273" s="33"/>
      <c r="W273" s="33"/>
      <c r="X273" s="33"/>
      <c r="Y273" s="33"/>
      <c r="Z273" s="33"/>
      <c r="AA273" s="33"/>
      <c r="AB273" s="33"/>
      <c r="AC273" s="33"/>
      <c r="AD273" s="33"/>
      <c r="AE273" s="33"/>
      <c r="AF273" s="33"/>
      <c r="AG273" s="33"/>
      <c r="AH273" s="33"/>
      <c r="AI27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73" s="33"/>
      <c r="AK273" s="33"/>
      <c r="AL273" s="33"/>
      <c r="AM273" s="33"/>
      <c r="AN273" s="33"/>
      <c r="AO273" s="33"/>
      <c r="AP273" s="33"/>
      <c r="AQ273" s="33"/>
      <c r="AR273" s="33"/>
      <c r="AS273" s="33"/>
      <c r="AT273" s="33"/>
      <c r="AU273" s="33"/>
      <c r="AV27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7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73" s="56" t="str">
        <f>_xlfn.CONCAT(IF(Parts[[#This Row],[title]]&lt;&gt;"",_xlfn.CONCAT(CHAR(10),"@PART[",Parts[[#This Row],[name]],"]:NEEDS[!002_CommunityPartsTitles]:AFTER[",Parts[[#This Row],[mod]],"] // ",_xlfn.CONCAT(S273," (",D273,")"),CHAR(10),"{",CHAR(10),"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7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73" s="41" t="str">
        <f>_xlfn.CONCAT(IF(Parts[[#This Row],[title]]&lt;&gt;"",_xlfn.CONCAT("#LOC_KTT_",A273,"_",C273,"_Title = ",Parts[[#This Row],[title]],CHAR(10)),""),IF(Parts[[#This Row],[engineName]]&lt;&gt;"",_xlfn.CONCAT("#LOC_KTT_",Parts[[#This Row],[mod]],"_",Parts[[#This Row],[name]],"_EngineName = ",Parts[[#This Row],[engineName]]),""))</f>
        <v/>
      </c>
      <c r="BA273" s="39" t="e">
        <f ca="1">MIN(Parts[[#This Row],[techTier]]+1,MAX(INDIRECT(O273)))</f>
        <v>#REF!</v>
      </c>
      <c r="BB273" s="39" t="e">
        <f ca="1">MIN(Parts[[#This Row],[techTier]]+2,MAX(INDIRECT(O273)))</f>
        <v>#REF!</v>
      </c>
      <c r="BC273" s="55" t="str">
        <f>RIGHT(LEFT(Parts[[#This Row],[folder]],FIND(CHAR(1),SUBSTITUTE(Parts[[#This Row],[folder]],"/",CHAR(1),LEN(Parts[[#This Row],[folder]])-LEN(SUBSTITUTE(Parts[[#This Row],[folder]],"/",""))))-1),FIND(CHAR(1),SUBSTITUTE(Parts[[#This Row],[folder]],"/",CHAR(1),LEN(Parts[[#This Row],[folder]])-LEN(SUBSTITUTE(Parts[[#This Row],[folder]],"/",""))))-41)</f>
        <v>Squad/Parts/Aero/HeatShield</v>
      </c>
    </row>
    <row r="274" spans="1:55" ht="29.5" x14ac:dyDescent="0.35">
      <c r="A274" t="s">
        <v>302</v>
      </c>
      <c r="B274" t="s">
        <v>2502</v>
      </c>
      <c r="C274" t="s">
        <v>2503</v>
      </c>
      <c r="D274" t="s">
        <v>2504</v>
      </c>
      <c r="E274" t="s">
        <v>1876</v>
      </c>
      <c r="F274" t="s">
        <v>1081</v>
      </c>
      <c r="G274" t="s">
        <v>1887</v>
      </c>
      <c r="H274" t="s">
        <v>1746</v>
      </c>
      <c r="I274" t="s">
        <v>1741</v>
      </c>
      <c r="J274" t="s">
        <v>1119</v>
      </c>
      <c r="K274" t="s">
        <v>94</v>
      </c>
      <c r="L274" s="32"/>
      <c r="M27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@PART[HeatShield3]:AFTER[Squad] // Heat Shield (3.75m)
	{
}</v>
      </c>
      <c r="N274" s="36">
        <f>_xlfn.XLOOKUP(_xlfn.CONCAT(O274,P274),Templates!$G$1:$G$2037,Templates!$A$1:$A$2037,"Not Found",0,1)</f>
        <v>0</v>
      </c>
      <c r="O274" s="34"/>
      <c r="P274" s="34"/>
      <c r="Q274" s="35"/>
      <c r="R274" s="49"/>
      <c r="S274" s="33"/>
      <c r="T274" s="33"/>
      <c r="U274" s="33"/>
      <c r="V274" s="33"/>
      <c r="W274" s="33"/>
      <c r="X274" s="33"/>
      <c r="Y274" s="33"/>
      <c r="Z274" s="33"/>
      <c r="AA274" s="33"/>
      <c r="AB274" s="33"/>
      <c r="AC274" s="33"/>
      <c r="AD274" s="33"/>
      <c r="AE274" s="33"/>
      <c r="AF274" s="33"/>
      <c r="AG274" s="33"/>
      <c r="AH274" s="33"/>
      <c r="AI27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74" s="33"/>
      <c r="AK274" s="33"/>
      <c r="AL274" s="33"/>
      <c r="AM274" s="33"/>
      <c r="AN274" s="33"/>
      <c r="AO274" s="33"/>
      <c r="AP274" s="33"/>
      <c r="AQ274" s="33"/>
      <c r="AR274" s="33"/>
      <c r="AS274" s="33"/>
      <c r="AT274" s="33"/>
      <c r="AU274" s="33"/>
      <c r="AV27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7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74" s="56" t="str">
        <f>_xlfn.CONCAT(IF(Parts[[#This Row],[title]]&lt;&gt;"",_xlfn.CONCAT(CHAR(10),"@PART[",Parts[[#This Row],[name]],"]:NEEDS[!002_CommunityPartsTitles]:AFTER[",Parts[[#This Row],[mod]],"] // ",_xlfn.CONCAT(S274," (",D274,")"),CHAR(10),"{",CHAR(10),"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7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74" s="41" t="str">
        <f>_xlfn.CONCAT(IF(Parts[[#This Row],[title]]&lt;&gt;"",_xlfn.CONCAT("#LOC_KTT_",A274,"_",C274,"_Title = ",Parts[[#This Row],[title]],CHAR(10)),""),IF(Parts[[#This Row],[engineName]]&lt;&gt;"",_xlfn.CONCAT("#LOC_KTT_",Parts[[#This Row],[mod]],"_",Parts[[#This Row],[name]],"_EngineName = ",Parts[[#This Row],[engineName]]),""))</f>
        <v/>
      </c>
      <c r="BA274" s="39" t="e">
        <f ca="1">MIN(Parts[[#This Row],[techTier]]+1,MAX(INDIRECT(O274)))</f>
        <v>#REF!</v>
      </c>
      <c r="BB274" s="39" t="e">
        <f ca="1">MIN(Parts[[#This Row],[techTier]]+2,MAX(INDIRECT(O274)))</f>
        <v>#REF!</v>
      </c>
      <c r="BC274" s="55" t="str">
        <f>RIGHT(LEFT(Parts[[#This Row],[folder]],FIND(CHAR(1),SUBSTITUTE(Parts[[#This Row],[folder]],"/",CHAR(1),LEN(Parts[[#This Row],[folder]])-LEN(SUBSTITUTE(Parts[[#This Row],[folder]],"/",""))))-1),FIND(CHAR(1),SUBSTITUTE(Parts[[#This Row],[folder]],"/",CHAR(1),LEN(Parts[[#This Row],[folder]])-LEN(SUBSTITUTE(Parts[[#This Row],[folder]],"/",""))))-41)</f>
        <v>Squad/Parts/Aero/HeatShield</v>
      </c>
    </row>
    <row r="275" spans="1:55" ht="29.5" x14ac:dyDescent="0.35">
      <c r="A275" t="s">
        <v>302</v>
      </c>
      <c r="B275" t="s">
        <v>2505</v>
      </c>
      <c r="C275" t="s">
        <v>2506</v>
      </c>
      <c r="D275" t="s">
        <v>2507</v>
      </c>
      <c r="E275" t="s">
        <v>1876</v>
      </c>
      <c r="F275" t="s">
        <v>1081</v>
      </c>
      <c r="G275" t="s">
        <v>2258</v>
      </c>
      <c r="H275" t="s">
        <v>2064</v>
      </c>
      <c r="I275" t="s">
        <v>539</v>
      </c>
      <c r="J275" t="s">
        <v>1118</v>
      </c>
      <c r="K275" t="s">
        <v>134</v>
      </c>
      <c r="L275" s="32"/>
      <c r="M27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@PART[InflatableHeatShield]:AFTER[Squad] // Heat Shield (10m)
	{
}</v>
      </c>
      <c r="N275" s="36">
        <f>_xlfn.XLOOKUP(_xlfn.CONCAT(O275,P275),Templates!$G$1:$G$2037,Templates!$A$1:$A$2037,"Not Found",0,1)</f>
        <v>0</v>
      </c>
      <c r="O275" s="34"/>
      <c r="P275" s="34"/>
      <c r="Q275" s="35"/>
      <c r="R275" s="49"/>
      <c r="S275" s="33"/>
      <c r="T275" s="33"/>
      <c r="U275" s="33"/>
      <c r="V275" s="33"/>
      <c r="W275" s="33"/>
      <c r="X275" s="33"/>
      <c r="Y275" s="33"/>
      <c r="Z275" s="33"/>
      <c r="AA275" s="33"/>
      <c r="AB275" s="33"/>
      <c r="AC275" s="33"/>
      <c r="AD275" s="33"/>
      <c r="AE275" s="33"/>
      <c r="AF275" s="33"/>
      <c r="AG275" s="33"/>
      <c r="AH275" s="33"/>
      <c r="AI27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75" s="33"/>
      <c r="AK275" s="33"/>
      <c r="AL275" s="33"/>
      <c r="AM275" s="33"/>
      <c r="AN275" s="33"/>
      <c r="AO275" s="33"/>
      <c r="AP275" s="33"/>
      <c r="AQ275" s="33"/>
      <c r="AR275" s="33"/>
      <c r="AS275" s="33"/>
      <c r="AT275" s="33"/>
      <c r="AU275" s="33"/>
      <c r="AV27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7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75" s="56" t="str">
        <f>_xlfn.CONCAT(IF(Parts[[#This Row],[title]]&lt;&gt;"",_xlfn.CONCAT(CHAR(10),"@PART[",Parts[[#This Row],[name]],"]:NEEDS[!002_CommunityPartsTitles]:AFTER[",Parts[[#This Row],[mod]],"] // ",_xlfn.CONCAT(S275," (",D275,")"),CHAR(10),"{",CHAR(10),"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7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75" s="41" t="str">
        <f>_xlfn.CONCAT(IF(Parts[[#This Row],[title]]&lt;&gt;"",_xlfn.CONCAT("#LOC_KTT_",A275,"_",C275,"_Title = ",Parts[[#This Row],[title]],CHAR(10)),""),IF(Parts[[#This Row],[engineName]]&lt;&gt;"",_xlfn.CONCAT("#LOC_KTT_",Parts[[#This Row],[mod]],"_",Parts[[#This Row],[name]],"_EngineName = ",Parts[[#This Row],[engineName]]),""))</f>
        <v/>
      </c>
      <c r="BA275" s="39" t="e">
        <f ca="1">MIN(Parts[[#This Row],[techTier]]+1,MAX(INDIRECT(O275)))</f>
        <v>#REF!</v>
      </c>
      <c r="BB275" s="39" t="e">
        <f ca="1">MIN(Parts[[#This Row],[techTier]]+2,MAX(INDIRECT(O275)))</f>
        <v>#REF!</v>
      </c>
      <c r="BC275" s="55" t="str">
        <f>RIGHT(LEFT(Parts[[#This Row],[folder]],FIND(CHAR(1),SUBSTITUTE(Parts[[#This Row],[folder]],"/",CHAR(1),LEN(Parts[[#This Row],[folder]])-LEN(SUBSTITUTE(Parts[[#This Row],[folder]],"/",""))))-1),FIND(CHAR(1),SUBSTITUTE(Parts[[#This Row],[folder]],"/",CHAR(1),LEN(Parts[[#This Row],[folder]])-LEN(SUBSTITUTE(Parts[[#This Row],[folder]],"/",""))))-41)</f>
        <v>Squad/Parts/Aero/InflatableHeatShield</v>
      </c>
    </row>
    <row r="276" spans="1:55" ht="29.5" x14ac:dyDescent="0.35">
      <c r="A276" t="s">
        <v>302</v>
      </c>
      <c r="B276" t="s">
        <v>2508</v>
      </c>
      <c r="C276" t="s">
        <v>2509</v>
      </c>
      <c r="D276" t="s">
        <v>2510</v>
      </c>
      <c r="E276" t="s">
        <v>1458</v>
      </c>
      <c r="F276" t="s">
        <v>1510</v>
      </c>
      <c r="G276" t="s">
        <v>2511</v>
      </c>
      <c r="H276" t="s">
        <v>1693</v>
      </c>
      <c r="I276" t="s">
        <v>1624</v>
      </c>
      <c r="J276" t="s">
        <v>1606</v>
      </c>
      <c r="K276" t="s">
        <v>91</v>
      </c>
      <c r="L276" s="32"/>
      <c r="M27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@PART[IntakeRadialLong]:AFTER[Squad] // Adjustable Ramp Intake (Radial)
	{
}</v>
      </c>
      <c r="N276" s="36">
        <f>_xlfn.XLOOKUP(_xlfn.CONCAT(O276,P276),Templates!$G$1:$G$2037,Templates!$A$1:$A$2037,"Not Found",0,1)</f>
        <v>0</v>
      </c>
      <c r="O276" s="34"/>
      <c r="P276" s="34"/>
      <c r="Q276" s="35"/>
      <c r="R276" s="49"/>
      <c r="S276" s="33"/>
      <c r="T276" s="33"/>
      <c r="U276" s="33"/>
      <c r="V276" s="33"/>
      <c r="W276" s="33"/>
      <c r="X276" s="33"/>
      <c r="Y276" s="33"/>
      <c r="Z276" s="33"/>
      <c r="AA276" s="33"/>
      <c r="AB276" s="33"/>
      <c r="AC276" s="33"/>
      <c r="AD276" s="33"/>
      <c r="AE276" s="33"/>
      <c r="AF276" s="33"/>
      <c r="AG276" s="33"/>
      <c r="AH276" s="33"/>
      <c r="AI27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76" s="33"/>
      <c r="AK276" s="33"/>
      <c r="AL276" s="33"/>
      <c r="AM276" s="33"/>
      <c r="AN276" s="33"/>
      <c r="AO276" s="33"/>
      <c r="AP276" s="33"/>
      <c r="AQ276" s="33"/>
      <c r="AR276" s="33"/>
      <c r="AS276" s="33"/>
      <c r="AT276" s="33"/>
      <c r="AU276" s="33"/>
      <c r="AV27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7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76" s="56" t="str">
        <f>_xlfn.CONCAT(IF(Parts[[#This Row],[title]]&lt;&gt;"",_xlfn.CONCAT(CHAR(10),"@PART[",Parts[[#This Row],[name]],"]:NEEDS[!002_CommunityPartsTitles]:AFTER[",Parts[[#This Row],[mod]],"] // ",_xlfn.CONCAT(S276," (",D276,")"),CHAR(10),"{",CHAR(10),"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7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76" s="41" t="str">
        <f>_xlfn.CONCAT(IF(Parts[[#This Row],[title]]&lt;&gt;"",_xlfn.CONCAT("#LOC_KTT_",A276,"_",C276,"_Title = ",Parts[[#This Row],[title]],CHAR(10)),""),IF(Parts[[#This Row],[engineName]]&lt;&gt;"",_xlfn.CONCAT("#LOC_KTT_",Parts[[#This Row],[mod]],"_",Parts[[#This Row],[name]],"_EngineName = ",Parts[[#This Row],[engineName]]),""))</f>
        <v/>
      </c>
      <c r="BA276" s="39" t="e">
        <f ca="1">MIN(Parts[[#This Row],[techTier]]+1,MAX(INDIRECT(O276)))</f>
        <v>#REF!</v>
      </c>
      <c r="BB276" s="39" t="e">
        <f ca="1">MIN(Parts[[#This Row],[techTier]]+2,MAX(INDIRECT(O276)))</f>
        <v>#REF!</v>
      </c>
      <c r="BC276" s="55" t="str">
        <f>RIGHT(LEFT(Parts[[#This Row],[folder]],FIND(CHAR(1),SUBSTITUTE(Parts[[#This Row],[folder]],"/",CHAR(1),LEN(Parts[[#This Row],[folder]])-LEN(SUBSTITUTE(Parts[[#This Row],[folder]],"/",""))))-1),FIND(CHAR(1),SUBSTITUTE(Parts[[#This Row],[folder]],"/",CHAR(1),LEN(Parts[[#This Row],[folder]])-LEN(SUBSTITUTE(Parts[[#This Row],[folder]],"/",""))))-41)</f>
        <v>Squad/Parts/Aero/intakeRadialLong</v>
      </c>
    </row>
    <row r="277" spans="1:55" ht="29.5" x14ac:dyDescent="0.35">
      <c r="A277" t="s">
        <v>302</v>
      </c>
      <c r="B277" t="s">
        <v>2512</v>
      </c>
      <c r="C277" t="s">
        <v>2513</v>
      </c>
      <c r="D277" t="s">
        <v>2514</v>
      </c>
      <c r="E277" t="s">
        <v>1458</v>
      </c>
      <c r="F277" t="s">
        <v>1510</v>
      </c>
      <c r="G277" t="s">
        <v>1698</v>
      </c>
      <c r="H277" t="s">
        <v>1638</v>
      </c>
      <c r="I277" t="s">
        <v>2515</v>
      </c>
      <c r="J277" t="s">
        <v>1115</v>
      </c>
      <c r="K277" t="s">
        <v>27</v>
      </c>
      <c r="L277" s="32"/>
      <c r="M27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@PART[miniIntake]:AFTER[Squad] // Small Circular Intake
	{
}</v>
      </c>
      <c r="N277" s="36">
        <f>_xlfn.XLOOKUP(_xlfn.CONCAT(O277,P277),Templates!$G$1:$G$2037,Templates!$A$1:$A$2037,"Not Found",0,1)</f>
        <v>0</v>
      </c>
      <c r="O277" s="34"/>
      <c r="P277" s="34"/>
      <c r="Q277" s="35"/>
      <c r="R277" s="49"/>
      <c r="S277" s="33"/>
      <c r="T277" s="33"/>
      <c r="U277" s="33"/>
      <c r="V277" s="33"/>
      <c r="W277" s="33"/>
      <c r="X277" s="33"/>
      <c r="Y277" s="33"/>
      <c r="Z277" s="33"/>
      <c r="AA277" s="33"/>
      <c r="AB277" s="33"/>
      <c r="AC277" s="33"/>
      <c r="AD277" s="33"/>
      <c r="AE277" s="33"/>
      <c r="AF277" s="33"/>
      <c r="AG277" s="33"/>
      <c r="AH277" s="33"/>
      <c r="AI27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77" s="33"/>
      <c r="AK277" s="33"/>
      <c r="AL277" s="33"/>
      <c r="AM277" s="33"/>
      <c r="AN277" s="33"/>
      <c r="AO277" s="33"/>
      <c r="AP277" s="33"/>
      <c r="AQ277" s="33"/>
      <c r="AR277" s="33"/>
      <c r="AS277" s="33"/>
      <c r="AT277" s="33"/>
      <c r="AU277" s="33"/>
      <c r="AV27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7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77" s="56" t="str">
        <f>_xlfn.CONCAT(IF(Parts[[#This Row],[title]]&lt;&gt;"",_xlfn.CONCAT(CHAR(10),"@PART[",Parts[[#This Row],[name]],"]:NEEDS[!002_CommunityPartsTitles]:AFTER[",Parts[[#This Row],[mod]],"] // ",_xlfn.CONCAT(S277," (",D277,")"),CHAR(10),"{",CHAR(10),"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7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77" s="41" t="str">
        <f>_xlfn.CONCAT(IF(Parts[[#This Row],[title]]&lt;&gt;"",_xlfn.CONCAT("#LOC_KTT_",A277,"_",C277,"_Title = ",Parts[[#This Row],[title]],CHAR(10)),""),IF(Parts[[#This Row],[engineName]]&lt;&gt;"",_xlfn.CONCAT("#LOC_KTT_",Parts[[#This Row],[mod]],"_",Parts[[#This Row],[name]],"_EngineName = ",Parts[[#This Row],[engineName]]),""))</f>
        <v/>
      </c>
      <c r="BA277" s="39" t="e">
        <f ca="1">MIN(Parts[[#This Row],[techTier]]+1,MAX(INDIRECT(O277)))</f>
        <v>#REF!</v>
      </c>
      <c r="BB277" s="39" t="e">
        <f ca="1">MIN(Parts[[#This Row],[techTier]]+2,MAX(INDIRECT(O277)))</f>
        <v>#REF!</v>
      </c>
      <c r="BC277" s="55" t="str">
        <f>RIGHT(LEFT(Parts[[#This Row],[folder]],FIND(CHAR(1),SUBSTITUTE(Parts[[#This Row],[folder]],"/",CHAR(1),LEN(Parts[[#This Row],[folder]])-LEN(SUBSTITUTE(Parts[[#This Row],[folder]],"/",""))))-1),FIND(CHAR(1),SUBSTITUTE(Parts[[#This Row],[folder]],"/",CHAR(1),LEN(Parts[[#This Row],[folder]])-LEN(SUBSTITUTE(Parts[[#This Row],[folder]],"/",""))))-41)</f>
        <v>Squad/Parts/Aero/miniIntake</v>
      </c>
    </row>
    <row r="278" spans="1:55" ht="29.5" x14ac:dyDescent="0.35">
      <c r="A278" t="s">
        <v>302</v>
      </c>
      <c r="B278" t="s">
        <v>2516</v>
      </c>
      <c r="C278" t="s">
        <v>2517</v>
      </c>
      <c r="D278" t="s">
        <v>2518</v>
      </c>
      <c r="E278" t="s">
        <v>1458</v>
      </c>
      <c r="F278" t="s">
        <v>1510</v>
      </c>
      <c r="G278" t="s">
        <v>2519</v>
      </c>
      <c r="H278" t="s">
        <v>2520</v>
      </c>
      <c r="I278" t="s">
        <v>1615</v>
      </c>
      <c r="J278" t="s">
        <v>1116</v>
      </c>
      <c r="K278" t="s">
        <v>91</v>
      </c>
      <c r="L278" s="32"/>
      <c r="M27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@PART[ramAirIntake]:AFTER[Squad] // Adjustable Ramp Intake
	{
}</v>
      </c>
      <c r="N278" s="36">
        <f>_xlfn.XLOOKUP(_xlfn.CONCAT(O278,P278),Templates!$G$1:$G$2037,Templates!$A$1:$A$2037,"Not Found",0,1)</f>
        <v>0</v>
      </c>
      <c r="O278" s="34"/>
      <c r="P278" s="34"/>
      <c r="Q278" s="35"/>
      <c r="R278" s="49"/>
      <c r="S278" s="33"/>
      <c r="T278" s="33"/>
      <c r="U278" s="33"/>
      <c r="V278" s="33"/>
      <c r="W278" s="33"/>
      <c r="X278" s="33"/>
      <c r="Y278" s="33"/>
      <c r="Z278" s="33"/>
      <c r="AA278" s="33"/>
      <c r="AB278" s="33"/>
      <c r="AC278" s="33"/>
      <c r="AD278" s="33"/>
      <c r="AE278" s="33"/>
      <c r="AF278" s="33"/>
      <c r="AG278" s="33"/>
      <c r="AH278" s="33"/>
      <c r="AI27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78" s="33"/>
      <c r="AK278" s="33"/>
      <c r="AL278" s="33"/>
      <c r="AM278" s="33"/>
      <c r="AN278" s="33"/>
      <c r="AO278" s="33"/>
      <c r="AP278" s="33"/>
      <c r="AQ278" s="33"/>
      <c r="AR278" s="33"/>
      <c r="AS278" s="33"/>
      <c r="AT278" s="33"/>
      <c r="AU278" s="33"/>
      <c r="AV27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7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78" s="56" t="str">
        <f>_xlfn.CONCAT(IF(Parts[[#This Row],[title]]&lt;&gt;"",_xlfn.CONCAT(CHAR(10),"@PART[",Parts[[#This Row],[name]],"]:NEEDS[!002_CommunityPartsTitles]:AFTER[",Parts[[#This Row],[mod]],"] // ",_xlfn.CONCAT(S278," (",D278,")"),CHAR(10),"{",CHAR(10),"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7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78" s="41" t="str">
        <f>_xlfn.CONCAT(IF(Parts[[#This Row],[title]]&lt;&gt;"",_xlfn.CONCAT("#LOC_KTT_",A278,"_",C278,"_Title = ",Parts[[#This Row],[title]],CHAR(10)),""),IF(Parts[[#This Row],[engineName]]&lt;&gt;"",_xlfn.CONCAT("#LOC_KTT_",Parts[[#This Row],[mod]],"_",Parts[[#This Row],[name]],"_EngineName = ",Parts[[#This Row],[engineName]]),""))</f>
        <v/>
      </c>
      <c r="BA278" s="39" t="e">
        <f ca="1">MIN(Parts[[#This Row],[techTier]]+1,MAX(INDIRECT(O278)))</f>
        <v>#REF!</v>
      </c>
      <c r="BB278" s="39" t="e">
        <f ca="1">MIN(Parts[[#This Row],[techTier]]+2,MAX(INDIRECT(O278)))</f>
        <v>#REF!</v>
      </c>
      <c r="BC278" s="55" t="str">
        <f>RIGHT(LEFT(Parts[[#This Row],[folder]],FIND(CHAR(1),SUBSTITUTE(Parts[[#This Row],[folder]],"/",CHAR(1),LEN(Parts[[#This Row],[folder]])-LEN(SUBSTITUTE(Parts[[#This Row],[folder]],"/",""))))-1),FIND(CHAR(1),SUBSTITUTE(Parts[[#This Row],[folder]],"/",CHAR(1),LEN(Parts[[#This Row],[folder]])-LEN(SUBSTITUTE(Parts[[#This Row],[folder]],"/",""))))-41)</f>
        <v>Squad/Parts/Aero/ramAirIntake</v>
      </c>
    </row>
    <row r="279" spans="1:55" ht="29.5" x14ac:dyDescent="0.35">
      <c r="A279" t="s">
        <v>302</v>
      </c>
      <c r="B279" t="s">
        <v>2521</v>
      </c>
      <c r="C279" t="s">
        <v>2522</v>
      </c>
      <c r="D279" t="s">
        <v>2523</v>
      </c>
      <c r="E279" t="s">
        <v>1458</v>
      </c>
      <c r="F279" t="s">
        <v>1510</v>
      </c>
      <c r="G279" t="s">
        <v>2415</v>
      </c>
      <c r="H279" t="s">
        <v>1698</v>
      </c>
      <c r="I279" t="s">
        <v>537</v>
      </c>
      <c r="J279" t="s">
        <v>1606</v>
      </c>
      <c r="K279" t="s">
        <v>132</v>
      </c>
      <c r="L279" s="32"/>
      <c r="M27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@PART[wingShuttleDelta]:AFTER[Squad] // Big-S Delta Wing
	{
}</v>
      </c>
      <c r="N279" s="36">
        <f>_xlfn.XLOOKUP(_xlfn.CONCAT(O279,P279),Templates!$G$1:$G$2037,Templates!$A$1:$A$2037,"Not Found",0,1)</f>
        <v>0</v>
      </c>
      <c r="O279" s="34"/>
      <c r="P279" s="34"/>
      <c r="Q279" s="35"/>
      <c r="R279" s="49"/>
      <c r="S279" s="33"/>
      <c r="T279" s="33"/>
      <c r="U279" s="33"/>
      <c r="V279" s="33"/>
      <c r="W279" s="33"/>
      <c r="X279" s="33"/>
      <c r="Y279" s="33"/>
      <c r="Z279" s="33"/>
      <c r="AA279" s="33"/>
      <c r="AB279" s="33"/>
      <c r="AC279" s="33"/>
      <c r="AD279" s="33"/>
      <c r="AE279" s="33"/>
      <c r="AF279" s="33"/>
      <c r="AG279" s="33"/>
      <c r="AH279" s="33"/>
      <c r="AI27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79" s="33"/>
      <c r="AK279" s="33"/>
      <c r="AL279" s="33"/>
      <c r="AM279" s="33"/>
      <c r="AN279" s="33"/>
      <c r="AO279" s="33"/>
      <c r="AP279" s="33"/>
      <c r="AQ279" s="33"/>
      <c r="AR279" s="33"/>
      <c r="AS279" s="33"/>
      <c r="AT279" s="33"/>
      <c r="AU279" s="33"/>
      <c r="AV27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7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79" s="56" t="str">
        <f>_xlfn.CONCAT(IF(Parts[[#This Row],[title]]&lt;&gt;"",_xlfn.CONCAT(CHAR(10),"@PART[",Parts[[#This Row],[name]],"]:NEEDS[!002_CommunityPartsTitles]:AFTER[",Parts[[#This Row],[mod]],"] // ",_xlfn.CONCAT(S279," (",D279,")"),CHAR(10),"{",CHAR(10),"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7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79" s="41" t="str">
        <f>_xlfn.CONCAT(IF(Parts[[#This Row],[title]]&lt;&gt;"",_xlfn.CONCAT("#LOC_KTT_",A279,"_",C279,"_Title = ",Parts[[#This Row],[title]],CHAR(10)),""),IF(Parts[[#This Row],[engineName]]&lt;&gt;"",_xlfn.CONCAT("#LOC_KTT_",Parts[[#This Row],[mod]],"_",Parts[[#This Row],[name]],"_EngineName = ",Parts[[#This Row],[engineName]]),""))</f>
        <v/>
      </c>
      <c r="BA279" s="39" t="e">
        <f ca="1">MIN(Parts[[#This Row],[techTier]]+1,MAX(INDIRECT(O279)))</f>
        <v>#REF!</v>
      </c>
      <c r="BB279" s="39" t="e">
        <f ca="1">MIN(Parts[[#This Row],[techTier]]+2,MAX(INDIRECT(O279)))</f>
        <v>#REF!</v>
      </c>
      <c r="BC279" s="55" t="str">
        <f>RIGHT(LEFT(Parts[[#This Row],[folder]],FIND(CHAR(1),SUBSTITUTE(Parts[[#This Row],[folder]],"/",CHAR(1),LEN(Parts[[#This Row],[folder]])-LEN(SUBSTITUTE(Parts[[#This Row],[folder]],"/",""))))-1),FIND(CHAR(1),SUBSTITUTE(Parts[[#This Row],[folder]],"/",CHAR(1),LEN(Parts[[#This Row],[folder]])-LEN(SUBSTITUTE(Parts[[#This Row],[folder]],"/",""))))-41)</f>
        <v>Squad/Parts/Aero/shuttleWings</v>
      </c>
    </row>
    <row r="280" spans="1:55" ht="29.5" x14ac:dyDescent="0.35">
      <c r="A280" t="s">
        <v>302</v>
      </c>
      <c r="B280" t="s">
        <v>2524</v>
      </c>
      <c r="C280" t="s">
        <v>2525</v>
      </c>
      <c r="D280" t="s">
        <v>2526</v>
      </c>
      <c r="E280" t="s">
        <v>1458</v>
      </c>
      <c r="F280" t="s">
        <v>1510</v>
      </c>
      <c r="G280" t="s">
        <v>2410</v>
      </c>
      <c r="H280" t="s">
        <v>1637</v>
      </c>
      <c r="I280" t="s">
        <v>1568</v>
      </c>
      <c r="J280" t="s">
        <v>1606</v>
      </c>
      <c r="K280" t="s">
        <v>132</v>
      </c>
      <c r="L280" s="32"/>
      <c r="M28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@PART[wingShuttleElevon1]:AFTER[Squad] // Big-S Elevon 1
	{
}</v>
      </c>
      <c r="N280" s="36">
        <f>_xlfn.XLOOKUP(_xlfn.CONCAT(O280,P280),Templates!$G$1:$G$2037,Templates!$A$1:$A$2037,"Not Found",0,1)</f>
        <v>0</v>
      </c>
      <c r="O280" s="34"/>
      <c r="P280" s="34"/>
      <c r="Q280" s="35"/>
      <c r="R280" s="49"/>
      <c r="S280" s="33"/>
      <c r="T280" s="33"/>
      <c r="U280" s="33"/>
      <c r="V280" s="33"/>
      <c r="W280" s="33"/>
      <c r="X280" s="33"/>
      <c r="Y280" s="33"/>
      <c r="Z280" s="33"/>
      <c r="AA280" s="33"/>
      <c r="AB280" s="33"/>
      <c r="AC280" s="33"/>
      <c r="AD280" s="33"/>
      <c r="AE280" s="33"/>
      <c r="AF280" s="33"/>
      <c r="AG280" s="33"/>
      <c r="AH280" s="33"/>
      <c r="AI28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80" s="33"/>
      <c r="AK280" s="33"/>
      <c r="AL280" s="33"/>
      <c r="AM280" s="33"/>
      <c r="AN280" s="33"/>
      <c r="AO280" s="33"/>
      <c r="AP280" s="33"/>
      <c r="AQ280" s="33"/>
      <c r="AR280" s="33"/>
      <c r="AS280" s="33"/>
      <c r="AT280" s="33"/>
      <c r="AU280" s="33"/>
      <c r="AV28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8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80" s="56" t="str">
        <f>_xlfn.CONCAT(IF(Parts[[#This Row],[title]]&lt;&gt;"",_xlfn.CONCAT(CHAR(10),"@PART[",Parts[[#This Row],[name]],"]:NEEDS[!002_CommunityPartsTitles]:AFTER[",Parts[[#This Row],[mod]],"] // ",_xlfn.CONCAT(S280," (",D280,")"),CHAR(10),"{",CHAR(10),"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8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80" s="41" t="str">
        <f>_xlfn.CONCAT(IF(Parts[[#This Row],[title]]&lt;&gt;"",_xlfn.CONCAT("#LOC_KTT_",A280,"_",C280,"_Title = ",Parts[[#This Row],[title]],CHAR(10)),""),IF(Parts[[#This Row],[engineName]]&lt;&gt;"",_xlfn.CONCAT("#LOC_KTT_",Parts[[#This Row],[mod]],"_",Parts[[#This Row],[name]],"_EngineName = ",Parts[[#This Row],[engineName]]),""))</f>
        <v/>
      </c>
      <c r="BA280" s="39" t="e">
        <f ca="1">MIN(Parts[[#This Row],[techTier]]+1,MAX(INDIRECT(O280)))</f>
        <v>#REF!</v>
      </c>
      <c r="BB280" s="39" t="e">
        <f ca="1">MIN(Parts[[#This Row],[techTier]]+2,MAX(INDIRECT(O280)))</f>
        <v>#REF!</v>
      </c>
      <c r="BC280" s="55" t="str">
        <f>RIGHT(LEFT(Parts[[#This Row],[folder]],FIND(CHAR(1),SUBSTITUTE(Parts[[#This Row],[folder]],"/",CHAR(1),LEN(Parts[[#This Row],[folder]])-LEN(SUBSTITUTE(Parts[[#This Row],[folder]],"/",""))))-1),FIND(CHAR(1),SUBSTITUTE(Parts[[#This Row],[folder]],"/",CHAR(1),LEN(Parts[[#This Row],[folder]])-LEN(SUBSTITUTE(Parts[[#This Row],[folder]],"/",""))))-41)</f>
        <v>Squad/Parts/Aero/shuttleWings</v>
      </c>
    </row>
    <row r="281" spans="1:55" ht="29.5" x14ac:dyDescent="0.35">
      <c r="A281" t="s">
        <v>302</v>
      </c>
      <c r="B281" t="s">
        <v>2527</v>
      </c>
      <c r="C281" t="s">
        <v>2528</v>
      </c>
      <c r="D281" t="s">
        <v>2529</v>
      </c>
      <c r="E281" t="s">
        <v>1458</v>
      </c>
      <c r="F281" t="s">
        <v>1510</v>
      </c>
      <c r="G281" t="s">
        <v>2410</v>
      </c>
      <c r="H281" t="s">
        <v>2530</v>
      </c>
      <c r="I281" t="s">
        <v>2531</v>
      </c>
      <c r="J281" t="s">
        <v>1606</v>
      </c>
      <c r="K281" t="s">
        <v>132</v>
      </c>
      <c r="L281" s="32"/>
      <c r="M28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@PART[wingShuttleElevon2]:AFTER[Squad] // Big-S Elevon 2
	{
}</v>
      </c>
      <c r="N281" s="36">
        <f>_xlfn.XLOOKUP(_xlfn.CONCAT(O281,P281),Templates!$G$1:$G$2037,Templates!$A$1:$A$2037,"Not Found",0,1)</f>
        <v>0</v>
      </c>
      <c r="O281" s="34"/>
      <c r="P281" s="34"/>
      <c r="Q281" s="35"/>
      <c r="R281" s="49"/>
      <c r="S281" s="33"/>
      <c r="T281" s="33"/>
      <c r="U281" s="33"/>
      <c r="V281" s="33"/>
      <c r="W281" s="33"/>
      <c r="X281" s="33"/>
      <c r="Y281" s="33"/>
      <c r="Z281" s="33"/>
      <c r="AA281" s="33"/>
      <c r="AB281" s="33"/>
      <c r="AC281" s="33"/>
      <c r="AD281" s="33"/>
      <c r="AE281" s="33"/>
      <c r="AF281" s="33"/>
      <c r="AG281" s="33"/>
      <c r="AH281" s="33"/>
      <c r="AI28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81" s="33"/>
      <c r="AK281" s="33"/>
      <c r="AL281" s="33"/>
      <c r="AM281" s="33"/>
      <c r="AN281" s="33"/>
      <c r="AO281" s="33"/>
      <c r="AP281" s="33"/>
      <c r="AQ281" s="33"/>
      <c r="AR281" s="33"/>
      <c r="AS281" s="33"/>
      <c r="AT281" s="33"/>
      <c r="AU281" s="33"/>
      <c r="AV28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8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81" s="56" t="str">
        <f>_xlfn.CONCAT(IF(Parts[[#This Row],[title]]&lt;&gt;"",_xlfn.CONCAT(CHAR(10),"@PART[",Parts[[#This Row],[name]],"]:NEEDS[!002_CommunityPartsTitles]:AFTER[",Parts[[#This Row],[mod]],"] // ",_xlfn.CONCAT(S281," (",D281,")"),CHAR(10),"{",CHAR(10),"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8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81" s="41" t="str">
        <f>_xlfn.CONCAT(IF(Parts[[#This Row],[title]]&lt;&gt;"",_xlfn.CONCAT("#LOC_KTT_",A281,"_",C281,"_Title = ",Parts[[#This Row],[title]],CHAR(10)),""),IF(Parts[[#This Row],[engineName]]&lt;&gt;"",_xlfn.CONCAT("#LOC_KTT_",Parts[[#This Row],[mod]],"_",Parts[[#This Row],[name]],"_EngineName = ",Parts[[#This Row],[engineName]]),""))</f>
        <v/>
      </c>
      <c r="BA281" s="39" t="e">
        <f ca="1">MIN(Parts[[#This Row],[techTier]]+1,MAX(INDIRECT(O281)))</f>
        <v>#REF!</v>
      </c>
      <c r="BB281" s="39" t="e">
        <f ca="1">MIN(Parts[[#This Row],[techTier]]+2,MAX(INDIRECT(O281)))</f>
        <v>#REF!</v>
      </c>
      <c r="BC281" s="55" t="str">
        <f>RIGHT(LEFT(Parts[[#This Row],[folder]],FIND(CHAR(1),SUBSTITUTE(Parts[[#This Row],[folder]],"/",CHAR(1),LEN(Parts[[#This Row],[folder]])-LEN(SUBSTITUTE(Parts[[#This Row],[folder]],"/",""))))-1),FIND(CHAR(1),SUBSTITUTE(Parts[[#This Row],[folder]],"/",CHAR(1),LEN(Parts[[#This Row],[folder]])-LEN(SUBSTITUTE(Parts[[#This Row],[folder]],"/",""))))-41)</f>
        <v>Squad/Parts/Aero/shuttleWings</v>
      </c>
    </row>
    <row r="282" spans="1:55" ht="29.5" x14ac:dyDescent="0.35">
      <c r="A282" t="s">
        <v>302</v>
      </c>
      <c r="B282" t="s">
        <v>2532</v>
      </c>
      <c r="C282" t="s">
        <v>2533</v>
      </c>
      <c r="D282" t="s">
        <v>2534</v>
      </c>
      <c r="E282" t="s">
        <v>1458</v>
      </c>
      <c r="F282" t="s">
        <v>1510</v>
      </c>
      <c r="G282" t="s">
        <v>2095</v>
      </c>
      <c r="H282" t="s">
        <v>2405</v>
      </c>
      <c r="I282" t="s">
        <v>1649</v>
      </c>
      <c r="J282" t="s">
        <v>1606</v>
      </c>
      <c r="K282" t="s">
        <v>132</v>
      </c>
      <c r="L282" s="32"/>
      <c r="M28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@PART[wingShuttleRudder]:AFTER[Squad] // Big-S Spaceplane Tail Fin
	{
}</v>
      </c>
      <c r="N282" s="36">
        <f>_xlfn.XLOOKUP(_xlfn.CONCAT(O282,P282),Templates!$G$1:$G$2037,Templates!$A$1:$A$2037,"Not Found",0,1)</f>
        <v>0</v>
      </c>
      <c r="O282" s="34"/>
      <c r="P282" s="34"/>
      <c r="Q282" s="35"/>
      <c r="R282" s="49"/>
      <c r="S282" s="33"/>
      <c r="T282" s="33"/>
      <c r="U282" s="33"/>
      <c r="V282" s="33"/>
      <c r="W282" s="33"/>
      <c r="X282" s="33"/>
      <c r="Y282" s="33"/>
      <c r="Z282" s="33"/>
      <c r="AA282" s="33"/>
      <c r="AB282" s="33"/>
      <c r="AC282" s="33"/>
      <c r="AD282" s="33"/>
      <c r="AE282" s="33"/>
      <c r="AF282" s="33"/>
      <c r="AG282" s="33"/>
      <c r="AH282" s="33"/>
      <c r="AI28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82" s="33"/>
      <c r="AK282" s="33"/>
      <c r="AL282" s="33"/>
      <c r="AM282" s="33"/>
      <c r="AN282" s="33"/>
      <c r="AO282" s="33"/>
      <c r="AP282" s="33"/>
      <c r="AQ282" s="33"/>
      <c r="AR282" s="33"/>
      <c r="AS282" s="33"/>
      <c r="AT282" s="33"/>
      <c r="AU282" s="33"/>
      <c r="AV28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8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82" s="56" t="str">
        <f>_xlfn.CONCAT(IF(Parts[[#This Row],[title]]&lt;&gt;"",_xlfn.CONCAT(CHAR(10),"@PART[",Parts[[#This Row],[name]],"]:NEEDS[!002_CommunityPartsTitles]:AFTER[",Parts[[#This Row],[mod]],"] // ",_xlfn.CONCAT(S282," (",D282,")"),CHAR(10),"{",CHAR(10),"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8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82" s="41" t="str">
        <f>_xlfn.CONCAT(IF(Parts[[#This Row],[title]]&lt;&gt;"",_xlfn.CONCAT("#LOC_KTT_",A282,"_",C282,"_Title = ",Parts[[#This Row],[title]],CHAR(10)),""),IF(Parts[[#This Row],[engineName]]&lt;&gt;"",_xlfn.CONCAT("#LOC_KTT_",Parts[[#This Row],[mod]],"_",Parts[[#This Row],[name]],"_EngineName = ",Parts[[#This Row],[engineName]]),""))</f>
        <v/>
      </c>
      <c r="BA282" s="39" t="e">
        <f ca="1">MIN(Parts[[#This Row],[techTier]]+1,MAX(INDIRECT(O282)))</f>
        <v>#REF!</v>
      </c>
      <c r="BB282" s="39" t="e">
        <f ca="1">MIN(Parts[[#This Row],[techTier]]+2,MAX(INDIRECT(O282)))</f>
        <v>#REF!</v>
      </c>
      <c r="BC282" s="55" t="str">
        <f>RIGHT(LEFT(Parts[[#This Row],[folder]],FIND(CHAR(1),SUBSTITUTE(Parts[[#This Row],[folder]],"/",CHAR(1),LEN(Parts[[#This Row],[folder]])-LEN(SUBSTITUTE(Parts[[#This Row],[folder]],"/",""))))-1),FIND(CHAR(1),SUBSTITUTE(Parts[[#This Row],[folder]],"/",CHAR(1),LEN(Parts[[#This Row],[folder]])-LEN(SUBSTITUTE(Parts[[#This Row],[folder]],"/",""))))-41)</f>
        <v>Squad/Parts/Aero/shuttleWings</v>
      </c>
    </row>
    <row r="283" spans="1:55" ht="29.5" x14ac:dyDescent="0.35">
      <c r="A283" t="s">
        <v>302</v>
      </c>
      <c r="B283" t="s">
        <v>2535</v>
      </c>
      <c r="C283" t="s">
        <v>2536</v>
      </c>
      <c r="D283" t="s">
        <v>2537</v>
      </c>
      <c r="E283" t="s">
        <v>1458</v>
      </c>
      <c r="F283" t="s">
        <v>1510</v>
      </c>
      <c r="G283" t="s">
        <v>2538</v>
      </c>
      <c r="H283" t="s">
        <v>1562</v>
      </c>
      <c r="I283" t="s">
        <v>1513</v>
      </c>
      <c r="J283" t="s">
        <v>1606</v>
      </c>
      <c r="K283" t="s">
        <v>132</v>
      </c>
      <c r="L283" s="32"/>
      <c r="M28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@PART[wingShuttleStrake]:AFTER[Squad] // Big-S Wing Strake
	{
}</v>
      </c>
      <c r="N283" s="36">
        <f>_xlfn.XLOOKUP(_xlfn.CONCAT(O283,P283),Templates!$G$1:$G$2037,Templates!$A$1:$A$2037,"Not Found",0,1)</f>
        <v>0</v>
      </c>
      <c r="O283" s="34"/>
      <c r="P283" s="34"/>
      <c r="Q283" s="35"/>
      <c r="R283" s="49"/>
      <c r="S283" s="33"/>
      <c r="T283" s="33"/>
      <c r="U283" s="33"/>
      <c r="V283" s="33"/>
      <c r="W283" s="33"/>
      <c r="X283" s="33"/>
      <c r="Y283" s="33"/>
      <c r="Z283" s="33"/>
      <c r="AA283" s="33"/>
      <c r="AB283" s="33"/>
      <c r="AC283" s="33"/>
      <c r="AD283" s="33"/>
      <c r="AE283" s="33"/>
      <c r="AF283" s="33"/>
      <c r="AG283" s="33"/>
      <c r="AH283" s="33"/>
      <c r="AI28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83" s="33"/>
      <c r="AK283" s="33"/>
      <c r="AL283" s="33"/>
      <c r="AM283" s="33"/>
      <c r="AN283" s="33"/>
      <c r="AO283" s="33"/>
      <c r="AP283" s="33"/>
      <c r="AQ283" s="33"/>
      <c r="AR283" s="33"/>
      <c r="AS283" s="33"/>
      <c r="AT283" s="33"/>
      <c r="AU283" s="33"/>
      <c r="AV28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8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83" s="56" t="str">
        <f>_xlfn.CONCAT(IF(Parts[[#This Row],[title]]&lt;&gt;"",_xlfn.CONCAT(CHAR(10),"@PART[",Parts[[#This Row],[name]],"]:NEEDS[!002_CommunityPartsTitles]:AFTER[",Parts[[#This Row],[mod]],"] // ",_xlfn.CONCAT(S283," (",D283,")"),CHAR(10),"{",CHAR(10),"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8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83" s="41" t="str">
        <f>_xlfn.CONCAT(IF(Parts[[#This Row],[title]]&lt;&gt;"",_xlfn.CONCAT("#LOC_KTT_",A283,"_",C283,"_Title = ",Parts[[#This Row],[title]],CHAR(10)),""),IF(Parts[[#This Row],[engineName]]&lt;&gt;"",_xlfn.CONCAT("#LOC_KTT_",Parts[[#This Row],[mod]],"_",Parts[[#This Row],[name]],"_EngineName = ",Parts[[#This Row],[engineName]]),""))</f>
        <v/>
      </c>
      <c r="BA283" s="39" t="e">
        <f ca="1">MIN(Parts[[#This Row],[techTier]]+1,MAX(INDIRECT(O283)))</f>
        <v>#REF!</v>
      </c>
      <c r="BB283" s="39" t="e">
        <f ca="1">MIN(Parts[[#This Row],[techTier]]+2,MAX(INDIRECT(O283)))</f>
        <v>#REF!</v>
      </c>
      <c r="BC283" s="55" t="str">
        <f>RIGHT(LEFT(Parts[[#This Row],[folder]],FIND(CHAR(1),SUBSTITUTE(Parts[[#This Row],[folder]],"/",CHAR(1),LEN(Parts[[#This Row],[folder]])-LEN(SUBSTITUTE(Parts[[#This Row],[folder]],"/",""))))-1),FIND(CHAR(1),SUBSTITUTE(Parts[[#This Row],[folder]],"/",CHAR(1),LEN(Parts[[#This Row],[folder]])-LEN(SUBSTITUTE(Parts[[#This Row],[folder]],"/",""))))-41)</f>
        <v>Squad/Parts/Aero/shuttleWings</v>
      </c>
    </row>
    <row r="284" spans="1:55" ht="29.5" x14ac:dyDescent="0.35">
      <c r="A284" t="s">
        <v>302</v>
      </c>
      <c r="B284" t="s">
        <v>2539</v>
      </c>
      <c r="C284" t="s">
        <v>2540</v>
      </c>
      <c r="D284" t="s">
        <v>2541</v>
      </c>
      <c r="E284" t="s">
        <v>1915</v>
      </c>
      <c r="F284" t="s">
        <v>1510</v>
      </c>
      <c r="G284" t="s">
        <v>1887</v>
      </c>
      <c r="H284" t="s">
        <v>2542</v>
      </c>
      <c r="I284" t="s">
        <v>1513</v>
      </c>
      <c r="J284" t="s">
        <v>1606</v>
      </c>
      <c r="K284" t="s">
        <v>18</v>
      </c>
      <c r="L284" s="32"/>
      <c r="M28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@PART[R8winglet]:AFTER[Squad] // AV-R8 Winglet
	{
}</v>
      </c>
      <c r="N284" s="36">
        <f>_xlfn.XLOOKUP(_xlfn.CONCAT(O284,P284),Templates!$G$1:$G$2037,Templates!$A$1:$A$2037,"Not Found",0,1)</f>
        <v>0</v>
      </c>
      <c r="O284" s="34"/>
      <c r="P284" s="34"/>
      <c r="Q284" s="35"/>
      <c r="R284" s="49"/>
      <c r="S284" s="33"/>
      <c r="T284" s="33"/>
      <c r="U284" s="33"/>
      <c r="V284" s="33"/>
      <c r="W284" s="33"/>
      <c r="X284" s="33"/>
      <c r="Y284" s="33"/>
      <c r="Z284" s="33"/>
      <c r="AA284" s="33"/>
      <c r="AB284" s="33"/>
      <c r="AC284" s="33"/>
      <c r="AD284" s="33"/>
      <c r="AE284" s="33"/>
      <c r="AF284" s="33"/>
      <c r="AG284" s="33"/>
      <c r="AH284" s="33"/>
      <c r="AI28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84" s="33"/>
      <c r="AK284" s="33"/>
      <c r="AL284" s="33"/>
      <c r="AM284" s="33"/>
      <c r="AN284" s="33"/>
      <c r="AO284" s="33"/>
      <c r="AP284" s="33"/>
      <c r="AQ284" s="33"/>
      <c r="AR284" s="33"/>
      <c r="AS284" s="33"/>
      <c r="AT284" s="33"/>
      <c r="AU284" s="33"/>
      <c r="AV28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8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84" s="56" t="str">
        <f>_xlfn.CONCAT(IF(Parts[[#This Row],[title]]&lt;&gt;"",_xlfn.CONCAT(CHAR(10),"@PART[",Parts[[#This Row],[name]],"]:NEEDS[!002_CommunityPartsTitles]:AFTER[",Parts[[#This Row],[mod]],"] // ",_xlfn.CONCAT(S284," (",D284,")"),CHAR(10),"{",CHAR(10),"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8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84" s="41" t="str">
        <f>_xlfn.CONCAT(IF(Parts[[#This Row],[title]]&lt;&gt;"",_xlfn.CONCAT("#LOC_KTT_",A284,"_",C284,"_Title = ",Parts[[#This Row],[title]],CHAR(10)),""),IF(Parts[[#This Row],[engineName]]&lt;&gt;"",_xlfn.CONCAT("#LOC_KTT_",Parts[[#This Row],[mod]],"_",Parts[[#This Row],[name]],"_EngineName = ",Parts[[#This Row],[engineName]]),""))</f>
        <v/>
      </c>
      <c r="BA284" s="39" t="e">
        <f ca="1">MIN(Parts[[#This Row],[techTier]]+1,MAX(INDIRECT(O284)))</f>
        <v>#REF!</v>
      </c>
      <c r="BB284" s="39" t="e">
        <f ca="1">MIN(Parts[[#This Row],[techTier]]+2,MAX(INDIRECT(O284)))</f>
        <v>#REF!</v>
      </c>
      <c r="BC284" s="55" t="str">
        <f>RIGHT(LEFT(Parts[[#This Row],[folder]],FIND(CHAR(1),SUBSTITUTE(Parts[[#This Row],[folder]],"/",CHAR(1),LEN(Parts[[#This Row],[folder]])-LEN(SUBSTITUTE(Parts[[#This Row],[folder]],"/",""))))-1),FIND(CHAR(1),SUBSTITUTE(Parts[[#This Row],[folder]],"/",CHAR(1),LEN(Parts[[#This Row],[folder]])-LEN(SUBSTITUTE(Parts[[#This Row],[folder]],"/",""))))-41)</f>
        <v>Squad/Parts/Aero/wingletAV-R8</v>
      </c>
    </row>
    <row r="285" spans="1:55" ht="29.5" x14ac:dyDescent="0.35">
      <c r="A285" t="s">
        <v>302</v>
      </c>
      <c r="B285" t="s">
        <v>2543</v>
      </c>
      <c r="C285" t="s">
        <v>1503</v>
      </c>
      <c r="D285" t="s">
        <v>2544</v>
      </c>
      <c r="E285" t="s">
        <v>2029</v>
      </c>
      <c r="F285" t="s">
        <v>1510</v>
      </c>
      <c r="G285" t="s">
        <v>1523</v>
      </c>
      <c r="H285" t="s">
        <v>1535</v>
      </c>
      <c r="I285" t="s">
        <v>2545</v>
      </c>
      <c r="J285" t="s">
        <v>1606</v>
      </c>
      <c r="K285" t="s">
        <v>14</v>
      </c>
      <c r="L285" s="32"/>
      <c r="M28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@PART[winglet]:AFTER[Squad] // AV-T1 Winglet
	{
}</v>
      </c>
      <c r="N285" s="36">
        <f>_xlfn.XLOOKUP(_xlfn.CONCAT(O285,P285),Templates!$G$1:$G$2037,Templates!$A$1:$A$2037,"Not Found",0,1)</f>
        <v>0</v>
      </c>
      <c r="O285" s="34"/>
      <c r="P285" s="34"/>
      <c r="Q285" s="35"/>
      <c r="R285" s="49"/>
      <c r="S285" s="33"/>
      <c r="T285" s="33"/>
      <c r="U285" s="33"/>
      <c r="V285" s="33"/>
      <c r="W285" s="33"/>
      <c r="X285" s="33"/>
      <c r="Y285" s="33"/>
      <c r="Z285" s="33"/>
      <c r="AA285" s="33"/>
      <c r="AB285" s="33"/>
      <c r="AC285" s="33"/>
      <c r="AD285" s="33"/>
      <c r="AE285" s="33"/>
      <c r="AF285" s="33"/>
      <c r="AG285" s="33"/>
      <c r="AH285" s="33"/>
      <c r="AI28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85" s="33"/>
      <c r="AK285" s="33"/>
      <c r="AL285" s="33"/>
      <c r="AM285" s="33"/>
      <c r="AN285" s="33"/>
      <c r="AO285" s="33"/>
      <c r="AP285" s="33"/>
      <c r="AQ285" s="33"/>
      <c r="AR285" s="33"/>
      <c r="AS285" s="33"/>
      <c r="AT285" s="33"/>
      <c r="AU285" s="33"/>
      <c r="AV28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8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85" s="56" t="str">
        <f>_xlfn.CONCAT(IF(Parts[[#This Row],[title]]&lt;&gt;"",_xlfn.CONCAT(CHAR(10),"@PART[",Parts[[#This Row],[name]],"]:NEEDS[!002_CommunityPartsTitles]:AFTER[",Parts[[#This Row],[mod]],"] // ",_xlfn.CONCAT(S285," (",D285,")"),CHAR(10),"{",CHAR(10),"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8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85" s="41" t="str">
        <f>_xlfn.CONCAT(IF(Parts[[#This Row],[title]]&lt;&gt;"",_xlfn.CONCAT("#LOC_KTT_",A285,"_",C285,"_Title = ",Parts[[#This Row],[title]],CHAR(10)),""),IF(Parts[[#This Row],[engineName]]&lt;&gt;"",_xlfn.CONCAT("#LOC_KTT_",Parts[[#This Row],[mod]],"_",Parts[[#This Row],[name]],"_EngineName = ",Parts[[#This Row],[engineName]]),""))</f>
        <v/>
      </c>
      <c r="BA285" s="39" t="e">
        <f ca="1">MIN(Parts[[#This Row],[techTier]]+1,MAX(INDIRECT(O285)))</f>
        <v>#REF!</v>
      </c>
      <c r="BB285" s="39" t="e">
        <f ca="1">MIN(Parts[[#This Row],[techTier]]+2,MAX(INDIRECT(O285)))</f>
        <v>#REF!</v>
      </c>
      <c r="BC285" s="55" t="str">
        <f>RIGHT(LEFT(Parts[[#This Row],[folder]],FIND(CHAR(1),SUBSTITUTE(Parts[[#This Row],[folder]],"/",CHAR(1),LEN(Parts[[#This Row],[folder]])-LEN(SUBSTITUTE(Parts[[#This Row],[folder]],"/",""))))-1),FIND(CHAR(1),SUBSTITUTE(Parts[[#This Row],[folder]],"/",CHAR(1),LEN(Parts[[#This Row],[folder]])-LEN(SUBSTITUTE(Parts[[#This Row],[folder]],"/",""))))-41)</f>
        <v>Squad/Parts/Aero/wingletAV-T1</v>
      </c>
    </row>
    <row r="286" spans="1:55" ht="29.5" x14ac:dyDescent="0.35">
      <c r="A286" t="s">
        <v>302</v>
      </c>
      <c r="B286" t="s">
        <v>2546</v>
      </c>
      <c r="C286" t="s">
        <v>2547</v>
      </c>
      <c r="D286" t="s">
        <v>2548</v>
      </c>
      <c r="E286" t="s">
        <v>1915</v>
      </c>
      <c r="F286" t="s">
        <v>1510</v>
      </c>
      <c r="G286" t="s">
        <v>2549</v>
      </c>
      <c r="H286" t="s">
        <v>1540</v>
      </c>
      <c r="I286" t="s">
        <v>2550</v>
      </c>
      <c r="J286" t="s">
        <v>1606</v>
      </c>
      <c r="K286" t="s">
        <v>18</v>
      </c>
      <c r="L286" s="32"/>
      <c r="M28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@PART[winglet3]:AFTER[Squad] // Delta-Deluxe Winglet
	{
}</v>
      </c>
      <c r="N286" s="36">
        <f>_xlfn.XLOOKUP(_xlfn.CONCAT(O286,P286),Templates!$G$1:$G$2037,Templates!$A$1:$A$2037,"Not Found",0,1)</f>
        <v>0</v>
      </c>
      <c r="O286" s="34"/>
      <c r="P286" s="34"/>
      <c r="Q286" s="35"/>
      <c r="R286" s="49"/>
      <c r="S286" s="33"/>
      <c r="T286" s="33"/>
      <c r="U286" s="33"/>
      <c r="V286" s="33"/>
      <c r="W286" s="33"/>
      <c r="X286" s="33"/>
      <c r="Y286" s="33"/>
      <c r="Z286" s="33"/>
      <c r="AA286" s="33"/>
      <c r="AB286" s="33"/>
      <c r="AC286" s="33"/>
      <c r="AD286" s="33"/>
      <c r="AE286" s="33"/>
      <c r="AF286" s="33"/>
      <c r="AG286" s="33"/>
      <c r="AH286" s="33"/>
      <c r="AI28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86" s="33"/>
      <c r="AK286" s="33"/>
      <c r="AL286" s="33"/>
      <c r="AM286" s="33"/>
      <c r="AN286" s="33"/>
      <c r="AO286" s="33"/>
      <c r="AP286" s="33"/>
      <c r="AQ286" s="33"/>
      <c r="AR286" s="33"/>
      <c r="AS286" s="33"/>
      <c r="AT286" s="33"/>
      <c r="AU286" s="33"/>
      <c r="AV28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8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86" s="56" t="str">
        <f>_xlfn.CONCAT(IF(Parts[[#This Row],[title]]&lt;&gt;"",_xlfn.CONCAT(CHAR(10),"@PART[",Parts[[#This Row],[name]],"]:NEEDS[!002_CommunityPartsTitles]:AFTER[",Parts[[#This Row],[mod]],"] // ",_xlfn.CONCAT(S286," (",D286,")"),CHAR(10),"{",CHAR(10),"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8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86" s="41" t="str">
        <f>_xlfn.CONCAT(IF(Parts[[#This Row],[title]]&lt;&gt;"",_xlfn.CONCAT("#LOC_KTT_",A286,"_",C286,"_Title = ",Parts[[#This Row],[title]],CHAR(10)),""),IF(Parts[[#This Row],[engineName]]&lt;&gt;"",_xlfn.CONCAT("#LOC_KTT_",Parts[[#This Row],[mod]],"_",Parts[[#This Row],[name]],"_EngineName = ",Parts[[#This Row],[engineName]]),""))</f>
        <v/>
      </c>
      <c r="BA286" s="39" t="e">
        <f ca="1">MIN(Parts[[#This Row],[techTier]]+1,MAX(INDIRECT(O286)))</f>
        <v>#REF!</v>
      </c>
      <c r="BB286" s="39" t="e">
        <f ca="1">MIN(Parts[[#This Row],[techTier]]+2,MAX(INDIRECT(O286)))</f>
        <v>#REF!</v>
      </c>
      <c r="BC286" s="55" t="str">
        <f>RIGHT(LEFT(Parts[[#This Row],[folder]],FIND(CHAR(1),SUBSTITUTE(Parts[[#This Row],[folder]],"/",CHAR(1),LEN(Parts[[#This Row],[folder]])-LEN(SUBSTITUTE(Parts[[#This Row],[folder]],"/",""))))-1),FIND(CHAR(1),SUBSTITUTE(Parts[[#This Row],[folder]],"/",CHAR(1),LEN(Parts[[#This Row],[folder]])-LEN(SUBSTITUTE(Parts[[#This Row],[folder]],"/",""))))-41)</f>
        <v>Squad/Parts/Aero/wingletDeltaDeluxe</v>
      </c>
    </row>
    <row r="287" spans="1:55" ht="29.5" x14ac:dyDescent="0.35">
      <c r="A287" t="s">
        <v>302</v>
      </c>
      <c r="B287" t="s">
        <v>2551</v>
      </c>
      <c r="C287" t="s">
        <v>2552</v>
      </c>
      <c r="D287" t="s">
        <v>2553</v>
      </c>
      <c r="E287" t="s">
        <v>1458</v>
      </c>
      <c r="F287" t="s">
        <v>1510</v>
      </c>
      <c r="G287" t="s">
        <v>2258</v>
      </c>
      <c r="H287" t="s">
        <v>1535</v>
      </c>
      <c r="I287" t="s">
        <v>1644</v>
      </c>
      <c r="J287" t="s">
        <v>1606</v>
      </c>
      <c r="K287" t="s">
        <v>43</v>
      </c>
      <c r="L287" s="32"/>
      <c r="M28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@PART[wingConnector]:AFTER[Squad] // Wing Connector Type A
	{
}</v>
      </c>
      <c r="N287" s="36">
        <f>_xlfn.XLOOKUP(_xlfn.CONCAT(O287,P287),Templates!$G$1:$G$2037,Templates!$A$1:$A$2037,"Not Found",0,1)</f>
        <v>0</v>
      </c>
      <c r="O287" s="34"/>
      <c r="P287" s="34"/>
      <c r="Q287" s="35"/>
      <c r="R287" s="49"/>
      <c r="S287" s="33"/>
      <c r="T287" s="33"/>
      <c r="U287" s="33"/>
      <c r="V287" s="33"/>
      <c r="W287" s="33"/>
      <c r="X287" s="33"/>
      <c r="Y287" s="33"/>
      <c r="Z287" s="33"/>
      <c r="AA287" s="33"/>
      <c r="AB287" s="33"/>
      <c r="AC287" s="33"/>
      <c r="AD287" s="33"/>
      <c r="AE287" s="33"/>
      <c r="AF287" s="33"/>
      <c r="AG287" s="33"/>
      <c r="AH287" s="33"/>
      <c r="AI28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87" s="33"/>
      <c r="AK287" s="33"/>
      <c r="AL287" s="33"/>
      <c r="AM287" s="33"/>
      <c r="AN287" s="33"/>
      <c r="AO287" s="33"/>
      <c r="AP287" s="33"/>
      <c r="AQ287" s="33"/>
      <c r="AR287" s="33"/>
      <c r="AS287" s="33"/>
      <c r="AT287" s="33"/>
      <c r="AU287" s="33"/>
      <c r="AV28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8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87" s="56" t="str">
        <f>_xlfn.CONCAT(IF(Parts[[#This Row],[title]]&lt;&gt;"",_xlfn.CONCAT(CHAR(10),"@PART[",Parts[[#This Row],[name]],"]:NEEDS[!002_CommunityPartsTitles]:AFTER[",Parts[[#This Row],[mod]],"] // ",_xlfn.CONCAT(S287," (",D287,")"),CHAR(10),"{",CHAR(10),"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8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87" s="41" t="str">
        <f>_xlfn.CONCAT(IF(Parts[[#This Row],[title]]&lt;&gt;"",_xlfn.CONCAT("#LOC_KTT_",A287,"_",C287,"_Title = ",Parts[[#This Row],[title]],CHAR(10)),""),IF(Parts[[#This Row],[engineName]]&lt;&gt;"",_xlfn.CONCAT("#LOC_KTT_",Parts[[#This Row],[mod]],"_",Parts[[#This Row],[name]],"_EngineName = ",Parts[[#This Row],[engineName]]),""))</f>
        <v/>
      </c>
      <c r="BA287" s="39" t="e">
        <f ca="1">MIN(Parts[[#This Row],[techTier]]+1,MAX(INDIRECT(O287)))</f>
        <v>#REF!</v>
      </c>
      <c r="BB287" s="39" t="e">
        <f ca="1">MIN(Parts[[#This Row],[techTier]]+2,MAX(INDIRECT(O287)))</f>
        <v>#REF!</v>
      </c>
      <c r="BC287" s="55" t="str">
        <f>RIGHT(LEFT(Parts[[#This Row],[folder]],FIND(CHAR(1),SUBSTITUTE(Parts[[#This Row],[folder]],"/",CHAR(1),LEN(Parts[[#This Row],[folder]])-LEN(SUBSTITUTE(Parts[[#This Row],[folder]],"/",""))))-1),FIND(CHAR(1),SUBSTITUTE(Parts[[#This Row],[folder]],"/",CHAR(1),LEN(Parts[[#This Row],[folder]])-LEN(SUBSTITUTE(Parts[[#This Row],[folder]],"/",""))))-41)</f>
        <v>Squad/Parts/Aero/wings</v>
      </c>
    </row>
    <row r="288" spans="1:55" ht="29.5" x14ac:dyDescent="0.35">
      <c r="A288" t="s">
        <v>302</v>
      </c>
      <c r="B288" t="s">
        <v>2554</v>
      </c>
      <c r="C288" t="s">
        <v>2555</v>
      </c>
      <c r="D288" t="s">
        <v>2556</v>
      </c>
      <c r="E288" t="s">
        <v>1458</v>
      </c>
      <c r="F288" t="s">
        <v>1510</v>
      </c>
      <c r="G288" t="s">
        <v>2258</v>
      </c>
      <c r="H288" t="s">
        <v>1535</v>
      </c>
      <c r="I288" t="s">
        <v>1644</v>
      </c>
      <c r="J288" t="s">
        <v>1606</v>
      </c>
      <c r="K288" t="s">
        <v>27</v>
      </c>
      <c r="L288" s="32"/>
      <c r="M28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@PART[wingConnector2]:AFTER[Squad] // Wing Connector Type B
	{
}</v>
      </c>
      <c r="N288" s="36">
        <f>_xlfn.XLOOKUP(_xlfn.CONCAT(O288,P288),Templates!$G$1:$G$2037,Templates!$A$1:$A$2037,"Not Found",0,1)</f>
        <v>0</v>
      </c>
      <c r="O288" s="34"/>
      <c r="P288" s="34"/>
      <c r="Q288" s="35"/>
      <c r="R288" s="49"/>
      <c r="S288" s="33"/>
      <c r="T288" s="33"/>
      <c r="U288" s="33"/>
      <c r="V288" s="33"/>
      <c r="W288" s="33"/>
      <c r="X288" s="33"/>
      <c r="Y288" s="33"/>
      <c r="Z288" s="33"/>
      <c r="AA288" s="33"/>
      <c r="AB288" s="33"/>
      <c r="AC288" s="33"/>
      <c r="AD288" s="33"/>
      <c r="AE288" s="33"/>
      <c r="AF288" s="33"/>
      <c r="AG288" s="33"/>
      <c r="AH288" s="33"/>
      <c r="AI28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88" s="33"/>
      <c r="AK288" s="33"/>
      <c r="AL288" s="33"/>
      <c r="AM288" s="33"/>
      <c r="AN288" s="33"/>
      <c r="AO288" s="33"/>
      <c r="AP288" s="33"/>
      <c r="AQ288" s="33"/>
      <c r="AR288" s="33"/>
      <c r="AS288" s="33"/>
      <c r="AT288" s="33"/>
      <c r="AU288" s="33"/>
      <c r="AV28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8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88" s="56" t="str">
        <f>_xlfn.CONCAT(IF(Parts[[#This Row],[title]]&lt;&gt;"",_xlfn.CONCAT(CHAR(10),"@PART[",Parts[[#This Row],[name]],"]:NEEDS[!002_CommunityPartsTitles]:AFTER[",Parts[[#This Row],[mod]],"] // ",_xlfn.CONCAT(S288," (",D288,")"),CHAR(10),"{",CHAR(10),"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8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88" s="41" t="str">
        <f>_xlfn.CONCAT(IF(Parts[[#This Row],[title]]&lt;&gt;"",_xlfn.CONCAT("#LOC_KTT_",A288,"_",C288,"_Title = ",Parts[[#This Row],[title]],CHAR(10)),""),IF(Parts[[#This Row],[engineName]]&lt;&gt;"",_xlfn.CONCAT("#LOC_KTT_",Parts[[#This Row],[mod]],"_",Parts[[#This Row],[name]],"_EngineName = ",Parts[[#This Row],[engineName]]),""))</f>
        <v/>
      </c>
      <c r="BA288" s="39" t="e">
        <f ca="1">MIN(Parts[[#This Row],[techTier]]+1,MAX(INDIRECT(O288)))</f>
        <v>#REF!</v>
      </c>
      <c r="BB288" s="39" t="e">
        <f ca="1">MIN(Parts[[#This Row],[techTier]]+2,MAX(INDIRECT(O288)))</f>
        <v>#REF!</v>
      </c>
      <c r="BC288" s="55" t="str">
        <f>RIGHT(LEFT(Parts[[#This Row],[folder]],FIND(CHAR(1),SUBSTITUTE(Parts[[#This Row],[folder]],"/",CHAR(1),LEN(Parts[[#This Row],[folder]])-LEN(SUBSTITUTE(Parts[[#This Row],[folder]],"/",""))))-1),FIND(CHAR(1),SUBSTITUTE(Parts[[#This Row],[folder]],"/",CHAR(1),LEN(Parts[[#This Row],[folder]])-LEN(SUBSTITUTE(Parts[[#This Row],[folder]],"/",""))))-41)</f>
        <v>Squad/Parts/Aero/wings</v>
      </c>
    </row>
    <row r="289" spans="1:55" ht="29.5" x14ac:dyDescent="0.35">
      <c r="A289" t="s">
        <v>302</v>
      </c>
      <c r="B289" t="s">
        <v>2557</v>
      </c>
      <c r="C289" t="s">
        <v>2558</v>
      </c>
      <c r="D289" t="s">
        <v>2559</v>
      </c>
      <c r="E289" t="s">
        <v>1458</v>
      </c>
      <c r="F289" t="s">
        <v>1510</v>
      </c>
      <c r="G289" t="s">
        <v>2560</v>
      </c>
      <c r="H289" t="s">
        <v>1638</v>
      </c>
      <c r="I289" t="s">
        <v>1513</v>
      </c>
      <c r="J289" t="s">
        <v>1606</v>
      </c>
      <c r="K289" t="s">
        <v>43</v>
      </c>
      <c r="L289" s="32"/>
      <c r="M28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@PART[wingConnector3]:AFTER[Squad] // Wing Connector Type C
	{
}</v>
      </c>
      <c r="N289" s="36">
        <f>_xlfn.XLOOKUP(_xlfn.CONCAT(O289,P289),Templates!$G$1:$G$2037,Templates!$A$1:$A$2037,"Not Found",0,1)</f>
        <v>0</v>
      </c>
      <c r="O289" s="34"/>
      <c r="P289" s="34"/>
      <c r="Q289" s="35"/>
      <c r="R289" s="49"/>
      <c r="S289" s="33"/>
      <c r="T289" s="33"/>
      <c r="U289" s="33"/>
      <c r="V289" s="33"/>
      <c r="W289" s="33"/>
      <c r="X289" s="33"/>
      <c r="Y289" s="33"/>
      <c r="Z289" s="33"/>
      <c r="AA289" s="33"/>
      <c r="AB289" s="33"/>
      <c r="AC289" s="33"/>
      <c r="AD289" s="33"/>
      <c r="AE289" s="33"/>
      <c r="AF289" s="33"/>
      <c r="AG289" s="33"/>
      <c r="AH289" s="33"/>
      <c r="AI28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89" s="33"/>
      <c r="AK289" s="33"/>
      <c r="AL289" s="33"/>
      <c r="AM289" s="33"/>
      <c r="AN289" s="33"/>
      <c r="AO289" s="33"/>
      <c r="AP289" s="33"/>
      <c r="AQ289" s="33"/>
      <c r="AR289" s="33"/>
      <c r="AS289" s="33"/>
      <c r="AT289" s="33"/>
      <c r="AU289" s="33"/>
      <c r="AV28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8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89" s="56" t="str">
        <f>_xlfn.CONCAT(IF(Parts[[#This Row],[title]]&lt;&gt;"",_xlfn.CONCAT(CHAR(10),"@PART[",Parts[[#This Row],[name]],"]:NEEDS[!002_CommunityPartsTitles]:AFTER[",Parts[[#This Row],[mod]],"] // ",_xlfn.CONCAT(S289," (",D289,")"),CHAR(10),"{",CHAR(10),"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8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89" s="41" t="str">
        <f>_xlfn.CONCAT(IF(Parts[[#This Row],[title]]&lt;&gt;"",_xlfn.CONCAT("#LOC_KTT_",A289,"_",C289,"_Title = ",Parts[[#This Row],[title]],CHAR(10)),""),IF(Parts[[#This Row],[engineName]]&lt;&gt;"",_xlfn.CONCAT("#LOC_KTT_",Parts[[#This Row],[mod]],"_",Parts[[#This Row],[name]],"_EngineName = ",Parts[[#This Row],[engineName]]),""))</f>
        <v/>
      </c>
      <c r="BA289" s="39" t="e">
        <f ca="1">MIN(Parts[[#This Row],[techTier]]+1,MAX(INDIRECT(O289)))</f>
        <v>#REF!</v>
      </c>
      <c r="BB289" s="39" t="e">
        <f ca="1">MIN(Parts[[#This Row],[techTier]]+2,MAX(INDIRECT(O289)))</f>
        <v>#REF!</v>
      </c>
      <c r="BC289" s="55" t="str">
        <f>RIGHT(LEFT(Parts[[#This Row],[folder]],FIND(CHAR(1),SUBSTITUTE(Parts[[#This Row],[folder]],"/",CHAR(1),LEN(Parts[[#This Row],[folder]])-LEN(SUBSTITUTE(Parts[[#This Row],[folder]],"/",""))))-1),FIND(CHAR(1),SUBSTITUTE(Parts[[#This Row],[folder]],"/",CHAR(1),LEN(Parts[[#This Row],[folder]])-LEN(SUBSTITUTE(Parts[[#This Row],[folder]],"/",""))))-41)</f>
        <v>Squad/Parts/Aero/wings</v>
      </c>
    </row>
    <row r="290" spans="1:55" ht="29.5" x14ac:dyDescent="0.35">
      <c r="A290" t="s">
        <v>302</v>
      </c>
      <c r="B290" t="s">
        <v>2561</v>
      </c>
      <c r="C290" t="s">
        <v>2562</v>
      </c>
      <c r="D290" t="s">
        <v>2563</v>
      </c>
      <c r="E290" t="s">
        <v>1458</v>
      </c>
      <c r="F290" t="s">
        <v>1510</v>
      </c>
      <c r="G290" t="s">
        <v>2064</v>
      </c>
      <c r="H290" t="s">
        <v>1787</v>
      </c>
      <c r="I290" t="s">
        <v>1628</v>
      </c>
      <c r="J290" t="s">
        <v>1606</v>
      </c>
      <c r="K290" t="s">
        <v>66</v>
      </c>
      <c r="L290" s="32"/>
      <c r="M29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@PART[wingConnector4]:AFTER[Squad] // Wing Connector Type D
	{
}</v>
      </c>
      <c r="N290" s="36">
        <f>_xlfn.XLOOKUP(_xlfn.CONCAT(O290,P290),Templates!$G$1:$G$2037,Templates!$A$1:$A$2037,"Not Found",0,1)</f>
        <v>0</v>
      </c>
      <c r="O290" s="34"/>
      <c r="P290" s="34"/>
      <c r="Q290" s="35"/>
      <c r="R290" s="49"/>
      <c r="S290" s="33"/>
      <c r="T290" s="33"/>
      <c r="U290" s="33"/>
      <c r="V290" s="33"/>
      <c r="W290" s="33"/>
      <c r="X290" s="33"/>
      <c r="Y290" s="33"/>
      <c r="Z290" s="33"/>
      <c r="AA290" s="33"/>
      <c r="AB290" s="33"/>
      <c r="AC290" s="33"/>
      <c r="AD290" s="33"/>
      <c r="AE290" s="33"/>
      <c r="AF290" s="33"/>
      <c r="AG290" s="33"/>
      <c r="AH290" s="33"/>
      <c r="AI29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90" s="33"/>
      <c r="AK290" s="33"/>
      <c r="AL290" s="33"/>
      <c r="AM290" s="33"/>
      <c r="AN290" s="33"/>
      <c r="AO290" s="33"/>
      <c r="AP290" s="33"/>
      <c r="AQ290" s="33"/>
      <c r="AR290" s="33"/>
      <c r="AS290" s="33"/>
      <c r="AT290" s="33"/>
      <c r="AU290" s="33"/>
      <c r="AV29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9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90" s="56" t="str">
        <f>_xlfn.CONCAT(IF(Parts[[#This Row],[title]]&lt;&gt;"",_xlfn.CONCAT(CHAR(10),"@PART[",Parts[[#This Row],[name]],"]:NEEDS[!002_CommunityPartsTitles]:AFTER[",Parts[[#This Row],[mod]],"] // ",_xlfn.CONCAT(S290," (",D290,")"),CHAR(10),"{",CHAR(10),"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9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90" s="41" t="str">
        <f>_xlfn.CONCAT(IF(Parts[[#This Row],[title]]&lt;&gt;"",_xlfn.CONCAT("#LOC_KTT_",A290,"_",C290,"_Title = ",Parts[[#This Row],[title]],CHAR(10)),""),IF(Parts[[#This Row],[engineName]]&lt;&gt;"",_xlfn.CONCAT("#LOC_KTT_",Parts[[#This Row],[mod]],"_",Parts[[#This Row],[name]],"_EngineName = ",Parts[[#This Row],[engineName]]),""))</f>
        <v/>
      </c>
      <c r="BA290" s="39" t="e">
        <f ca="1">MIN(Parts[[#This Row],[techTier]]+1,MAX(INDIRECT(O290)))</f>
        <v>#REF!</v>
      </c>
      <c r="BB290" s="39" t="e">
        <f ca="1">MIN(Parts[[#This Row],[techTier]]+2,MAX(INDIRECT(O290)))</f>
        <v>#REF!</v>
      </c>
      <c r="BC290" s="55" t="str">
        <f>RIGHT(LEFT(Parts[[#This Row],[folder]],FIND(CHAR(1),SUBSTITUTE(Parts[[#This Row],[folder]],"/",CHAR(1),LEN(Parts[[#This Row],[folder]])-LEN(SUBSTITUTE(Parts[[#This Row],[folder]],"/",""))))-1),FIND(CHAR(1),SUBSTITUTE(Parts[[#This Row],[folder]],"/",CHAR(1),LEN(Parts[[#This Row],[folder]])-LEN(SUBSTITUTE(Parts[[#This Row],[folder]],"/",""))))-41)</f>
        <v>Squad/Parts/Aero/wings</v>
      </c>
    </row>
    <row r="291" spans="1:55" ht="29.5" x14ac:dyDescent="0.35">
      <c r="A291" t="s">
        <v>302</v>
      </c>
      <c r="B291" t="s">
        <v>2564</v>
      </c>
      <c r="C291" t="s">
        <v>2565</v>
      </c>
      <c r="D291" t="s">
        <v>2566</v>
      </c>
      <c r="E291" t="s">
        <v>1458</v>
      </c>
      <c r="F291" t="s">
        <v>1510</v>
      </c>
      <c r="G291" t="s">
        <v>2064</v>
      </c>
      <c r="H291" t="s">
        <v>1787</v>
      </c>
      <c r="I291" t="s">
        <v>1628</v>
      </c>
      <c r="J291" t="s">
        <v>1606</v>
      </c>
      <c r="K291" t="s">
        <v>27</v>
      </c>
      <c r="L291" s="32"/>
      <c r="M29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@PART[wingConnector5]:AFTER[Squad] // Wing Connector Type E
	{
}</v>
      </c>
      <c r="N291" s="36">
        <f>_xlfn.XLOOKUP(_xlfn.CONCAT(O291,P291),Templates!$G$1:$G$2037,Templates!$A$1:$A$2037,"Not Found",0,1)</f>
        <v>0</v>
      </c>
      <c r="O291" s="34"/>
      <c r="P291" s="34"/>
      <c r="Q291" s="35"/>
      <c r="R291" s="49"/>
      <c r="S291" s="33"/>
      <c r="T291" s="33"/>
      <c r="U291" s="33"/>
      <c r="V291" s="33"/>
      <c r="W291" s="33"/>
      <c r="X291" s="33"/>
      <c r="Y291" s="33"/>
      <c r="Z291" s="33"/>
      <c r="AA291" s="33"/>
      <c r="AB291" s="33"/>
      <c r="AC291" s="33"/>
      <c r="AD291" s="33"/>
      <c r="AE291" s="33"/>
      <c r="AF291" s="33"/>
      <c r="AG291" s="33"/>
      <c r="AH291" s="33"/>
      <c r="AI29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91" s="33"/>
      <c r="AK291" s="33"/>
      <c r="AL291" s="33"/>
      <c r="AM291" s="33"/>
      <c r="AN291" s="33"/>
      <c r="AO291" s="33"/>
      <c r="AP291" s="33"/>
      <c r="AQ291" s="33"/>
      <c r="AR291" s="33"/>
      <c r="AS291" s="33"/>
      <c r="AT291" s="33"/>
      <c r="AU291" s="33"/>
      <c r="AV29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9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91" s="56" t="str">
        <f>_xlfn.CONCAT(IF(Parts[[#This Row],[title]]&lt;&gt;"",_xlfn.CONCAT(CHAR(10),"@PART[",Parts[[#This Row],[name]],"]:NEEDS[!002_CommunityPartsTitles]:AFTER[",Parts[[#This Row],[mod]],"] // ",_xlfn.CONCAT(S291," (",D291,")"),CHAR(10),"{",CHAR(10),"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9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91" s="41" t="str">
        <f>_xlfn.CONCAT(IF(Parts[[#This Row],[title]]&lt;&gt;"",_xlfn.CONCAT("#LOC_KTT_",A291,"_",C291,"_Title = ",Parts[[#This Row],[title]],CHAR(10)),""),IF(Parts[[#This Row],[engineName]]&lt;&gt;"",_xlfn.CONCAT("#LOC_KTT_",Parts[[#This Row],[mod]],"_",Parts[[#This Row],[name]],"_EngineName = ",Parts[[#This Row],[engineName]]),""))</f>
        <v/>
      </c>
      <c r="BA291" s="39" t="e">
        <f ca="1">MIN(Parts[[#This Row],[techTier]]+1,MAX(INDIRECT(O291)))</f>
        <v>#REF!</v>
      </c>
      <c r="BB291" s="39" t="e">
        <f ca="1">MIN(Parts[[#This Row],[techTier]]+2,MAX(INDIRECT(O291)))</f>
        <v>#REF!</v>
      </c>
      <c r="BC291" s="55" t="str">
        <f>RIGHT(LEFT(Parts[[#This Row],[folder]],FIND(CHAR(1),SUBSTITUTE(Parts[[#This Row],[folder]],"/",CHAR(1),LEN(Parts[[#This Row],[folder]])-LEN(SUBSTITUTE(Parts[[#This Row],[folder]],"/",""))))-1),FIND(CHAR(1),SUBSTITUTE(Parts[[#This Row],[folder]],"/",CHAR(1),LEN(Parts[[#This Row],[folder]])-LEN(SUBSTITUTE(Parts[[#This Row],[folder]],"/",""))))-41)</f>
        <v>Squad/Parts/Aero/wings</v>
      </c>
    </row>
    <row r="292" spans="1:55" ht="29.5" x14ac:dyDescent="0.35">
      <c r="A292" t="s">
        <v>302</v>
      </c>
      <c r="B292" t="s">
        <v>2567</v>
      </c>
      <c r="C292" t="s">
        <v>2568</v>
      </c>
      <c r="D292" t="s">
        <v>2569</v>
      </c>
      <c r="E292" t="s">
        <v>1458</v>
      </c>
      <c r="F292" t="s">
        <v>1510</v>
      </c>
      <c r="G292" t="s">
        <v>2258</v>
      </c>
      <c r="H292" t="s">
        <v>1540</v>
      </c>
      <c r="I292" t="s">
        <v>1644</v>
      </c>
      <c r="J292" t="s">
        <v>1606</v>
      </c>
      <c r="K292" t="s">
        <v>66</v>
      </c>
      <c r="L292" s="32"/>
      <c r="M29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@PART[deltaWing]:AFTER[Squad] // Delta Wing
	{
}</v>
      </c>
      <c r="N292" s="36">
        <f>_xlfn.XLOOKUP(_xlfn.CONCAT(O292,P292),Templates!$G$1:$G$2037,Templates!$A$1:$A$2037,"Not Found",0,1)</f>
        <v>0</v>
      </c>
      <c r="O292" s="34"/>
      <c r="P292" s="34"/>
      <c r="Q292" s="35"/>
      <c r="R292" s="49"/>
      <c r="S292" s="33"/>
      <c r="T292" s="33"/>
      <c r="U292" s="33"/>
      <c r="V292" s="33"/>
      <c r="W292" s="33"/>
      <c r="X292" s="33"/>
      <c r="Y292" s="33"/>
      <c r="Z292" s="33"/>
      <c r="AA292" s="33"/>
      <c r="AB292" s="33"/>
      <c r="AC292" s="33"/>
      <c r="AD292" s="33"/>
      <c r="AE292" s="33"/>
      <c r="AF292" s="33"/>
      <c r="AG292" s="33"/>
      <c r="AH292" s="33"/>
      <c r="AI29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92" s="33"/>
      <c r="AK292" s="33"/>
      <c r="AL292" s="33"/>
      <c r="AM292" s="33"/>
      <c r="AN292" s="33"/>
      <c r="AO292" s="33"/>
      <c r="AP292" s="33"/>
      <c r="AQ292" s="33"/>
      <c r="AR292" s="33"/>
      <c r="AS292" s="33"/>
      <c r="AT292" s="33"/>
      <c r="AU292" s="33"/>
      <c r="AV29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9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92" s="56" t="str">
        <f>_xlfn.CONCAT(IF(Parts[[#This Row],[title]]&lt;&gt;"",_xlfn.CONCAT(CHAR(10),"@PART[",Parts[[#This Row],[name]],"]:NEEDS[!002_CommunityPartsTitles]:AFTER[",Parts[[#This Row],[mod]],"] // ",_xlfn.CONCAT(S292," (",D292,")"),CHAR(10),"{",CHAR(10),"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9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92" s="41" t="str">
        <f>_xlfn.CONCAT(IF(Parts[[#This Row],[title]]&lt;&gt;"",_xlfn.CONCAT("#LOC_KTT_",A292,"_",C292,"_Title = ",Parts[[#This Row],[title]],CHAR(10)),""),IF(Parts[[#This Row],[engineName]]&lt;&gt;"",_xlfn.CONCAT("#LOC_KTT_",Parts[[#This Row],[mod]],"_",Parts[[#This Row],[name]],"_EngineName = ",Parts[[#This Row],[engineName]]),""))</f>
        <v/>
      </c>
      <c r="BA292" s="39" t="e">
        <f ca="1">MIN(Parts[[#This Row],[techTier]]+1,MAX(INDIRECT(O292)))</f>
        <v>#REF!</v>
      </c>
      <c r="BB292" s="39" t="e">
        <f ca="1">MIN(Parts[[#This Row],[techTier]]+2,MAX(INDIRECT(O292)))</f>
        <v>#REF!</v>
      </c>
      <c r="BC292" s="55" t="str">
        <f>RIGHT(LEFT(Parts[[#This Row],[folder]],FIND(CHAR(1),SUBSTITUTE(Parts[[#This Row],[folder]],"/",CHAR(1),LEN(Parts[[#This Row],[folder]])-LEN(SUBSTITUTE(Parts[[#This Row],[folder]],"/",""))))-1),FIND(CHAR(1),SUBSTITUTE(Parts[[#This Row],[folder]],"/",CHAR(1),LEN(Parts[[#This Row],[folder]])-LEN(SUBSTITUTE(Parts[[#This Row],[folder]],"/",""))))-41)</f>
        <v>Squad/Parts/Aero/wings</v>
      </c>
    </row>
    <row r="293" spans="1:55" ht="29.5" x14ac:dyDescent="0.35">
      <c r="A293" t="s">
        <v>302</v>
      </c>
      <c r="B293" t="s">
        <v>2570</v>
      </c>
      <c r="C293" t="s">
        <v>2571</v>
      </c>
      <c r="D293" t="s">
        <v>2572</v>
      </c>
      <c r="E293" t="s">
        <v>1458</v>
      </c>
      <c r="F293" t="s">
        <v>1510</v>
      </c>
      <c r="G293" t="s">
        <v>1950</v>
      </c>
      <c r="H293" t="s">
        <v>1610</v>
      </c>
      <c r="I293" t="s">
        <v>1628</v>
      </c>
      <c r="J293" t="s">
        <v>1606</v>
      </c>
      <c r="K293" t="s">
        <v>66</v>
      </c>
      <c r="L293" s="32"/>
      <c r="M29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@PART[delta_small]:AFTER[Squad] // Small Delta Wing
	{
}</v>
      </c>
      <c r="N293" s="36">
        <f>_xlfn.XLOOKUP(_xlfn.CONCAT(O293,P293),Templates!$G$1:$G$2037,Templates!$A$1:$A$2037,"Not Found",0,1)</f>
        <v>0</v>
      </c>
      <c r="O293" s="34"/>
      <c r="P293" s="34"/>
      <c r="Q293" s="35"/>
      <c r="R293" s="49"/>
      <c r="S293" s="33"/>
      <c r="T293" s="33"/>
      <c r="U293" s="33"/>
      <c r="V293" s="33"/>
      <c r="W293" s="33"/>
      <c r="X293" s="33"/>
      <c r="Y293" s="33"/>
      <c r="Z293" s="33"/>
      <c r="AA293" s="33"/>
      <c r="AB293" s="33"/>
      <c r="AC293" s="33"/>
      <c r="AD293" s="33"/>
      <c r="AE293" s="33"/>
      <c r="AF293" s="33"/>
      <c r="AG293" s="33"/>
      <c r="AH293" s="33"/>
      <c r="AI29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93" s="33"/>
      <c r="AK293" s="33"/>
      <c r="AL293" s="33"/>
      <c r="AM293" s="33"/>
      <c r="AN293" s="33"/>
      <c r="AO293" s="33"/>
      <c r="AP293" s="33"/>
      <c r="AQ293" s="33"/>
      <c r="AR293" s="33"/>
      <c r="AS293" s="33"/>
      <c r="AT293" s="33"/>
      <c r="AU293" s="33"/>
      <c r="AV29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9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93" s="56" t="str">
        <f>_xlfn.CONCAT(IF(Parts[[#This Row],[title]]&lt;&gt;"",_xlfn.CONCAT(CHAR(10),"@PART[",Parts[[#This Row],[name]],"]:NEEDS[!002_CommunityPartsTitles]:AFTER[",Parts[[#This Row],[mod]],"] // ",_xlfn.CONCAT(S293," (",D293,")"),CHAR(10),"{",CHAR(10),"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9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93" s="41" t="str">
        <f>_xlfn.CONCAT(IF(Parts[[#This Row],[title]]&lt;&gt;"",_xlfn.CONCAT("#LOC_KTT_",A293,"_",C293,"_Title = ",Parts[[#This Row],[title]],CHAR(10)),""),IF(Parts[[#This Row],[engineName]]&lt;&gt;"",_xlfn.CONCAT("#LOC_KTT_",Parts[[#This Row],[mod]],"_",Parts[[#This Row],[name]],"_EngineName = ",Parts[[#This Row],[engineName]]),""))</f>
        <v/>
      </c>
      <c r="BA293" s="39" t="e">
        <f ca="1">MIN(Parts[[#This Row],[techTier]]+1,MAX(INDIRECT(O293)))</f>
        <v>#REF!</v>
      </c>
      <c r="BB293" s="39" t="e">
        <f ca="1">MIN(Parts[[#This Row],[techTier]]+2,MAX(INDIRECT(O293)))</f>
        <v>#REF!</v>
      </c>
      <c r="BC293" s="55" t="str">
        <f>RIGHT(LEFT(Parts[[#This Row],[folder]],FIND(CHAR(1),SUBSTITUTE(Parts[[#This Row],[folder]],"/",CHAR(1),LEN(Parts[[#This Row],[folder]])-LEN(SUBSTITUTE(Parts[[#This Row],[folder]],"/",""))))-1),FIND(CHAR(1),SUBSTITUTE(Parts[[#This Row],[folder]],"/",CHAR(1),LEN(Parts[[#This Row],[folder]])-LEN(SUBSTITUTE(Parts[[#This Row],[folder]],"/",""))))-41)</f>
        <v>Squad/Parts/Aero/wings</v>
      </c>
    </row>
    <row r="294" spans="1:55" ht="29.5" x14ac:dyDescent="0.35">
      <c r="A294" t="s">
        <v>302</v>
      </c>
      <c r="B294" t="s">
        <v>2573</v>
      </c>
      <c r="C294" t="s">
        <v>2574</v>
      </c>
      <c r="D294" t="s">
        <v>2575</v>
      </c>
      <c r="E294" t="s">
        <v>1458</v>
      </c>
      <c r="F294" t="s">
        <v>1510</v>
      </c>
      <c r="G294" t="s">
        <v>1950</v>
      </c>
      <c r="H294" t="s">
        <v>1598</v>
      </c>
      <c r="I294" t="s">
        <v>1628</v>
      </c>
      <c r="J294" t="s">
        <v>1606</v>
      </c>
      <c r="K294" t="s">
        <v>27</v>
      </c>
      <c r="L294" s="32"/>
      <c r="M29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@PART[StandardCtrlSrf]:AFTER[Squad] // Elevon 1
	{
}</v>
      </c>
      <c r="N294" s="36">
        <f>_xlfn.XLOOKUP(_xlfn.CONCAT(O294,P294),Templates!$G$1:$G$2037,Templates!$A$1:$A$2037,"Not Found",0,1)</f>
        <v>0</v>
      </c>
      <c r="O294" s="34"/>
      <c r="P294" s="34"/>
      <c r="Q294" s="35"/>
      <c r="R294" s="49"/>
      <c r="S294" s="33"/>
      <c r="T294" s="33"/>
      <c r="U294" s="33"/>
      <c r="V294" s="33"/>
      <c r="W294" s="33"/>
      <c r="X294" s="33"/>
      <c r="Y294" s="33"/>
      <c r="Z294" s="33"/>
      <c r="AA294" s="33"/>
      <c r="AB294" s="33"/>
      <c r="AC294" s="33"/>
      <c r="AD294" s="33"/>
      <c r="AE294" s="33"/>
      <c r="AF294" s="33"/>
      <c r="AG294" s="33"/>
      <c r="AH294" s="33"/>
      <c r="AI29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94" s="33"/>
      <c r="AK294" s="33"/>
      <c r="AL294" s="33"/>
      <c r="AM294" s="33"/>
      <c r="AN294" s="33"/>
      <c r="AO294" s="33"/>
      <c r="AP294" s="33"/>
      <c r="AQ294" s="33"/>
      <c r="AR294" s="33"/>
      <c r="AS294" s="33"/>
      <c r="AT294" s="33"/>
      <c r="AU294" s="33"/>
      <c r="AV29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9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94" s="56" t="str">
        <f>_xlfn.CONCAT(IF(Parts[[#This Row],[title]]&lt;&gt;"",_xlfn.CONCAT(CHAR(10),"@PART[",Parts[[#This Row],[name]],"]:NEEDS[!002_CommunityPartsTitles]:AFTER[",Parts[[#This Row],[mod]],"] // ",_xlfn.CONCAT(S294," (",D294,")"),CHAR(10),"{",CHAR(10),"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9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94" s="41" t="str">
        <f>_xlfn.CONCAT(IF(Parts[[#This Row],[title]]&lt;&gt;"",_xlfn.CONCAT("#LOC_KTT_",A294,"_",C294,"_Title = ",Parts[[#This Row],[title]],CHAR(10)),""),IF(Parts[[#This Row],[engineName]]&lt;&gt;"",_xlfn.CONCAT("#LOC_KTT_",Parts[[#This Row],[mod]],"_",Parts[[#This Row],[name]],"_EngineName = ",Parts[[#This Row],[engineName]]),""))</f>
        <v/>
      </c>
      <c r="BA294" s="39" t="e">
        <f ca="1">MIN(Parts[[#This Row],[techTier]]+1,MAX(INDIRECT(O294)))</f>
        <v>#REF!</v>
      </c>
      <c r="BB294" s="39" t="e">
        <f ca="1">MIN(Parts[[#This Row],[techTier]]+2,MAX(INDIRECT(O294)))</f>
        <v>#REF!</v>
      </c>
      <c r="BC294" s="55" t="str">
        <f>RIGHT(LEFT(Parts[[#This Row],[folder]],FIND(CHAR(1),SUBSTITUTE(Parts[[#This Row],[folder]],"/",CHAR(1),LEN(Parts[[#This Row],[folder]])-LEN(SUBSTITUTE(Parts[[#This Row],[folder]],"/",""))))-1),FIND(CHAR(1),SUBSTITUTE(Parts[[#This Row],[folder]],"/",CHAR(1),LEN(Parts[[#This Row],[folder]])-LEN(SUBSTITUTE(Parts[[#This Row],[folder]],"/",""))))-41)</f>
        <v>Squad/Parts/Aero/wings</v>
      </c>
    </row>
    <row r="295" spans="1:55" ht="29.5" x14ac:dyDescent="0.35">
      <c r="A295" t="s">
        <v>302</v>
      </c>
      <c r="B295" t="s">
        <v>2576</v>
      </c>
      <c r="C295" t="s">
        <v>2577</v>
      </c>
      <c r="D295" t="s">
        <v>2578</v>
      </c>
      <c r="E295" t="s">
        <v>1458</v>
      </c>
      <c r="F295" t="s">
        <v>1510</v>
      </c>
      <c r="G295" t="s">
        <v>1950</v>
      </c>
      <c r="H295" t="s">
        <v>1590</v>
      </c>
      <c r="I295" t="s">
        <v>1615</v>
      </c>
      <c r="J295" t="s">
        <v>1606</v>
      </c>
      <c r="K295" t="s">
        <v>66</v>
      </c>
      <c r="L295" s="32"/>
      <c r="M29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@PART[elevon2]:AFTER[Squad] // Elevon 2
	{
}</v>
      </c>
      <c r="N295" s="36">
        <f>_xlfn.XLOOKUP(_xlfn.CONCAT(O295,P295),Templates!$G$1:$G$2037,Templates!$A$1:$A$2037,"Not Found",0,1)</f>
        <v>0</v>
      </c>
      <c r="O295" s="34"/>
      <c r="P295" s="34"/>
      <c r="Q295" s="35"/>
      <c r="R295" s="49"/>
      <c r="S295" s="33"/>
      <c r="T295" s="33"/>
      <c r="U295" s="33"/>
      <c r="V295" s="33"/>
      <c r="W295" s="33"/>
      <c r="X295" s="33"/>
      <c r="Y295" s="33"/>
      <c r="Z295" s="33"/>
      <c r="AA295" s="33"/>
      <c r="AB295" s="33"/>
      <c r="AC295" s="33"/>
      <c r="AD295" s="33"/>
      <c r="AE295" s="33"/>
      <c r="AF295" s="33"/>
      <c r="AG295" s="33"/>
      <c r="AH295" s="33"/>
      <c r="AI29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95" s="33"/>
      <c r="AK295" s="33"/>
      <c r="AL295" s="33"/>
      <c r="AM295" s="33"/>
      <c r="AN295" s="33"/>
      <c r="AO295" s="33"/>
      <c r="AP295" s="33"/>
      <c r="AQ295" s="33"/>
      <c r="AR295" s="33"/>
      <c r="AS295" s="33"/>
      <c r="AT295" s="33"/>
      <c r="AU295" s="33"/>
      <c r="AV29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9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95" s="56" t="str">
        <f>_xlfn.CONCAT(IF(Parts[[#This Row],[title]]&lt;&gt;"",_xlfn.CONCAT(CHAR(10),"@PART[",Parts[[#This Row],[name]],"]:NEEDS[!002_CommunityPartsTitles]:AFTER[",Parts[[#This Row],[mod]],"] // ",_xlfn.CONCAT(S295," (",D295,")"),CHAR(10),"{",CHAR(10),"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9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95" s="41" t="str">
        <f>_xlfn.CONCAT(IF(Parts[[#This Row],[title]]&lt;&gt;"",_xlfn.CONCAT("#LOC_KTT_",A295,"_",C295,"_Title = ",Parts[[#This Row],[title]],CHAR(10)),""),IF(Parts[[#This Row],[engineName]]&lt;&gt;"",_xlfn.CONCAT("#LOC_KTT_",Parts[[#This Row],[mod]],"_",Parts[[#This Row],[name]],"_EngineName = ",Parts[[#This Row],[engineName]]),""))</f>
        <v/>
      </c>
      <c r="BA295" s="39" t="e">
        <f ca="1">MIN(Parts[[#This Row],[techTier]]+1,MAX(INDIRECT(O295)))</f>
        <v>#REF!</v>
      </c>
      <c r="BB295" s="39" t="e">
        <f ca="1">MIN(Parts[[#This Row],[techTier]]+2,MAX(INDIRECT(O295)))</f>
        <v>#REF!</v>
      </c>
      <c r="BC295" s="55" t="str">
        <f>RIGHT(LEFT(Parts[[#This Row],[folder]],FIND(CHAR(1),SUBSTITUTE(Parts[[#This Row],[folder]],"/",CHAR(1),LEN(Parts[[#This Row],[folder]])-LEN(SUBSTITUTE(Parts[[#This Row],[folder]],"/",""))))-1),FIND(CHAR(1),SUBSTITUTE(Parts[[#This Row],[folder]],"/",CHAR(1),LEN(Parts[[#This Row],[folder]])-LEN(SUBSTITUTE(Parts[[#This Row],[folder]],"/",""))))-41)</f>
        <v>Squad/Parts/Aero/wings</v>
      </c>
    </row>
    <row r="296" spans="1:55" ht="29.5" x14ac:dyDescent="0.35">
      <c r="A296" t="s">
        <v>302</v>
      </c>
      <c r="B296" t="s">
        <v>2579</v>
      </c>
      <c r="C296" t="s">
        <v>2580</v>
      </c>
      <c r="D296" t="s">
        <v>2581</v>
      </c>
      <c r="E296" t="s">
        <v>1458</v>
      </c>
      <c r="F296" t="s">
        <v>1510</v>
      </c>
      <c r="G296" t="s">
        <v>1950</v>
      </c>
      <c r="H296" t="s">
        <v>1580</v>
      </c>
      <c r="I296" t="s">
        <v>1620</v>
      </c>
      <c r="J296" t="s">
        <v>1606</v>
      </c>
      <c r="K296" t="s">
        <v>66</v>
      </c>
      <c r="L296" s="32"/>
      <c r="M29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@PART[elevon3]:AFTER[Squad] // Elevon 3
	{
}</v>
      </c>
      <c r="N296" s="36">
        <f>_xlfn.XLOOKUP(_xlfn.CONCAT(O296,P296),Templates!$G$1:$G$2037,Templates!$A$1:$A$2037,"Not Found",0,1)</f>
        <v>0</v>
      </c>
      <c r="O296" s="34"/>
      <c r="P296" s="34"/>
      <c r="Q296" s="35"/>
      <c r="R296" s="49"/>
      <c r="S296" s="33"/>
      <c r="T296" s="33"/>
      <c r="U296" s="33"/>
      <c r="V296" s="33"/>
      <c r="W296" s="33"/>
      <c r="X296" s="33"/>
      <c r="Y296" s="33"/>
      <c r="Z296" s="33"/>
      <c r="AA296" s="33"/>
      <c r="AB296" s="33"/>
      <c r="AC296" s="33"/>
      <c r="AD296" s="33"/>
      <c r="AE296" s="33"/>
      <c r="AF296" s="33"/>
      <c r="AG296" s="33"/>
      <c r="AH296" s="33"/>
      <c r="AI29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96" s="33"/>
      <c r="AK296" s="33"/>
      <c r="AL296" s="33"/>
      <c r="AM296" s="33"/>
      <c r="AN296" s="33"/>
      <c r="AO296" s="33"/>
      <c r="AP296" s="33"/>
      <c r="AQ296" s="33"/>
      <c r="AR296" s="33"/>
      <c r="AS296" s="33"/>
      <c r="AT296" s="33"/>
      <c r="AU296" s="33"/>
      <c r="AV29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9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96" s="56" t="str">
        <f>_xlfn.CONCAT(IF(Parts[[#This Row],[title]]&lt;&gt;"",_xlfn.CONCAT(CHAR(10),"@PART[",Parts[[#This Row],[name]],"]:NEEDS[!002_CommunityPartsTitles]:AFTER[",Parts[[#This Row],[mod]],"] // ",_xlfn.CONCAT(S296," (",D296,")"),CHAR(10),"{",CHAR(10),"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9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96" s="41" t="str">
        <f>_xlfn.CONCAT(IF(Parts[[#This Row],[title]]&lt;&gt;"",_xlfn.CONCAT("#LOC_KTT_",A296,"_",C296,"_Title = ",Parts[[#This Row],[title]],CHAR(10)),""),IF(Parts[[#This Row],[engineName]]&lt;&gt;"",_xlfn.CONCAT("#LOC_KTT_",Parts[[#This Row],[mod]],"_",Parts[[#This Row],[name]],"_EngineName = ",Parts[[#This Row],[engineName]]),""))</f>
        <v/>
      </c>
      <c r="BA296" s="39" t="e">
        <f ca="1">MIN(Parts[[#This Row],[techTier]]+1,MAX(INDIRECT(O296)))</f>
        <v>#REF!</v>
      </c>
      <c r="BB296" s="39" t="e">
        <f ca="1">MIN(Parts[[#This Row],[techTier]]+2,MAX(INDIRECT(O296)))</f>
        <v>#REF!</v>
      </c>
      <c r="BC296" s="55" t="str">
        <f>RIGHT(LEFT(Parts[[#This Row],[folder]],FIND(CHAR(1),SUBSTITUTE(Parts[[#This Row],[folder]],"/",CHAR(1),LEN(Parts[[#This Row],[folder]])-LEN(SUBSTITUTE(Parts[[#This Row],[folder]],"/",""))))-1),FIND(CHAR(1),SUBSTITUTE(Parts[[#This Row],[folder]],"/",CHAR(1),LEN(Parts[[#This Row],[folder]])-LEN(SUBSTITUTE(Parts[[#This Row],[folder]],"/",""))))-41)</f>
        <v>Squad/Parts/Aero/wings</v>
      </c>
    </row>
    <row r="297" spans="1:55" ht="29.5" x14ac:dyDescent="0.35">
      <c r="A297" t="s">
        <v>302</v>
      </c>
      <c r="B297" t="s">
        <v>2582</v>
      </c>
      <c r="C297" t="s">
        <v>2583</v>
      </c>
      <c r="D297" t="s">
        <v>2584</v>
      </c>
      <c r="E297" t="s">
        <v>1458</v>
      </c>
      <c r="F297" t="s">
        <v>1510</v>
      </c>
      <c r="G297" t="s">
        <v>1950</v>
      </c>
      <c r="H297" t="s">
        <v>1598</v>
      </c>
      <c r="I297" t="s">
        <v>1611</v>
      </c>
      <c r="J297" t="s">
        <v>1606</v>
      </c>
      <c r="K297" t="s">
        <v>66</v>
      </c>
      <c r="L297" s="32"/>
      <c r="M29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@PART[smallCtrlSrf]:AFTER[Squad] // Elevon 4
	{
}</v>
      </c>
      <c r="N297" s="36">
        <f>_xlfn.XLOOKUP(_xlfn.CONCAT(O297,P297),Templates!$G$1:$G$2037,Templates!$A$1:$A$2037,"Not Found",0,1)</f>
        <v>0</v>
      </c>
      <c r="O297" s="34"/>
      <c r="P297" s="34"/>
      <c r="Q297" s="35"/>
      <c r="R297" s="49"/>
      <c r="S297" s="33"/>
      <c r="T297" s="33"/>
      <c r="U297" s="33"/>
      <c r="V297" s="33"/>
      <c r="W297" s="33"/>
      <c r="X297" s="33"/>
      <c r="Y297" s="33"/>
      <c r="Z297" s="33"/>
      <c r="AA297" s="33"/>
      <c r="AB297" s="33"/>
      <c r="AC297" s="33"/>
      <c r="AD297" s="33"/>
      <c r="AE297" s="33"/>
      <c r="AF297" s="33"/>
      <c r="AG297" s="33"/>
      <c r="AH297" s="33"/>
      <c r="AI29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97" s="33"/>
      <c r="AK297" s="33"/>
      <c r="AL297" s="33"/>
      <c r="AM297" s="33"/>
      <c r="AN297" s="33"/>
      <c r="AO297" s="33"/>
      <c r="AP297" s="33"/>
      <c r="AQ297" s="33"/>
      <c r="AR297" s="33"/>
      <c r="AS297" s="33"/>
      <c r="AT297" s="33"/>
      <c r="AU297" s="33"/>
      <c r="AV29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9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97" s="56" t="str">
        <f>_xlfn.CONCAT(IF(Parts[[#This Row],[title]]&lt;&gt;"",_xlfn.CONCAT(CHAR(10),"@PART[",Parts[[#This Row],[name]],"]:NEEDS[!002_CommunityPartsTitles]:AFTER[",Parts[[#This Row],[mod]],"] // ",_xlfn.CONCAT(S297," (",D297,")"),CHAR(10),"{",CHAR(10),"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9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97" s="41" t="str">
        <f>_xlfn.CONCAT(IF(Parts[[#This Row],[title]]&lt;&gt;"",_xlfn.CONCAT("#LOC_KTT_",A297,"_",C297,"_Title = ",Parts[[#This Row],[title]],CHAR(10)),""),IF(Parts[[#This Row],[engineName]]&lt;&gt;"",_xlfn.CONCAT("#LOC_KTT_",Parts[[#This Row],[mod]],"_",Parts[[#This Row],[name]],"_EngineName = ",Parts[[#This Row],[engineName]]),""))</f>
        <v/>
      </c>
      <c r="BA297" s="39" t="e">
        <f ca="1">MIN(Parts[[#This Row],[techTier]]+1,MAX(INDIRECT(O297)))</f>
        <v>#REF!</v>
      </c>
      <c r="BB297" s="39" t="e">
        <f ca="1">MIN(Parts[[#This Row],[techTier]]+2,MAX(INDIRECT(O297)))</f>
        <v>#REF!</v>
      </c>
      <c r="BC297" s="55" t="str">
        <f>RIGHT(LEFT(Parts[[#This Row],[folder]],FIND(CHAR(1),SUBSTITUTE(Parts[[#This Row],[folder]],"/",CHAR(1),LEN(Parts[[#This Row],[folder]])-LEN(SUBSTITUTE(Parts[[#This Row],[folder]],"/",""))))-1),FIND(CHAR(1),SUBSTITUTE(Parts[[#This Row],[folder]],"/",CHAR(1),LEN(Parts[[#This Row],[folder]])-LEN(SUBSTITUTE(Parts[[#This Row],[folder]],"/",""))))-41)</f>
        <v>Squad/Parts/Aero/wings</v>
      </c>
    </row>
    <row r="298" spans="1:55" ht="29.5" x14ac:dyDescent="0.35">
      <c r="A298" t="s">
        <v>302</v>
      </c>
      <c r="B298" t="s">
        <v>2585</v>
      </c>
      <c r="C298" t="s">
        <v>2586</v>
      </c>
      <c r="D298" t="s">
        <v>2587</v>
      </c>
      <c r="E298" t="s">
        <v>1458</v>
      </c>
      <c r="F298" t="s">
        <v>1510</v>
      </c>
      <c r="G298" t="s">
        <v>2588</v>
      </c>
      <c r="H298" t="s">
        <v>2135</v>
      </c>
      <c r="I298" t="s">
        <v>1620</v>
      </c>
      <c r="J298" t="s">
        <v>1606</v>
      </c>
      <c r="K298" t="s">
        <v>66</v>
      </c>
      <c r="L298" s="32"/>
      <c r="M29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@PART[elevon5]:AFTER[Squad] // Elevon 5
	{
}</v>
      </c>
      <c r="N298" s="36">
        <f>_xlfn.XLOOKUP(_xlfn.CONCAT(O298,P298),Templates!$G$1:$G$2037,Templates!$A$1:$A$2037,"Not Found",0,1)</f>
        <v>0</v>
      </c>
      <c r="O298" s="34"/>
      <c r="P298" s="34"/>
      <c r="Q298" s="35"/>
      <c r="R298" s="49"/>
      <c r="S298" s="33"/>
      <c r="T298" s="33"/>
      <c r="U298" s="33"/>
      <c r="V298" s="33"/>
      <c r="W298" s="33"/>
      <c r="X298" s="33"/>
      <c r="Y298" s="33"/>
      <c r="Z298" s="33"/>
      <c r="AA298" s="33"/>
      <c r="AB298" s="33"/>
      <c r="AC298" s="33"/>
      <c r="AD298" s="33"/>
      <c r="AE298" s="33"/>
      <c r="AF298" s="33"/>
      <c r="AG298" s="33"/>
      <c r="AH298" s="33"/>
      <c r="AI29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98" s="33"/>
      <c r="AK298" s="33"/>
      <c r="AL298" s="33"/>
      <c r="AM298" s="33"/>
      <c r="AN298" s="33"/>
      <c r="AO298" s="33"/>
      <c r="AP298" s="33"/>
      <c r="AQ298" s="33"/>
      <c r="AR298" s="33"/>
      <c r="AS298" s="33"/>
      <c r="AT298" s="33"/>
      <c r="AU298" s="33"/>
      <c r="AV29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9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98" s="56" t="str">
        <f>_xlfn.CONCAT(IF(Parts[[#This Row],[title]]&lt;&gt;"",_xlfn.CONCAT(CHAR(10),"@PART[",Parts[[#This Row],[name]],"]:NEEDS[!002_CommunityPartsTitles]:AFTER[",Parts[[#This Row],[mod]],"] // ",_xlfn.CONCAT(S298," (",D298,")"),CHAR(10),"{",CHAR(10),"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9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98" s="41" t="str">
        <f>_xlfn.CONCAT(IF(Parts[[#This Row],[title]]&lt;&gt;"",_xlfn.CONCAT("#LOC_KTT_",A298,"_",C298,"_Title = ",Parts[[#This Row],[title]],CHAR(10)),""),IF(Parts[[#This Row],[engineName]]&lt;&gt;"",_xlfn.CONCAT("#LOC_KTT_",Parts[[#This Row],[mod]],"_",Parts[[#This Row],[name]],"_EngineName = ",Parts[[#This Row],[engineName]]),""))</f>
        <v/>
      </c>
      <c r="BA298" s="39" t="e">
        <f ca="1">MIN(Parts[[#This Row],[techTier]]+1,MAX(INDIRECT(O298)))</f>
        <v>#REF!</v>
      </c>
      <c r="BB298" s="39" t="e">
        <f ca="1">MIN(Parts[[#This Row],[techTier]]+2,MAX(INDIRECT(O298)))</f>
        <v>#REF!</v>
      </c>
      <c r="BC298" s="55" t="str">
        <f>RIGHT(LEFT(Parts[[#This Row],[folder]],FIND(CHAR(1),SUBSTITUTE(Parts[[#This Row],[folder]],"/",CHAR(1),LEN(Parts[[#This Row],[folder]])-LEN(SUBSTITUTE(Parts[[#This Row],[folder]],"/",""))))-1),FIND(CHAR(1),SUBSTITUTE(Parts[[#This Row],[folder]],"/",CHAR(1),LEN(Parts[[#This Row],[folder]])-LEN(SUBSTITUTE(Parts[[#This Row],[folder]],"/",""))))-41)</f>
        <v>Squad/Parts/Aero/wings</v>
      </c>
    </row>
    <row r="299" spans="1:55" ht="29.5" x14ac:dyDescent="0.35">
      <c r="A299" t="s">
        <v>302</v>
      </c>
      <c r="B299" t="s">
        <v>2589</v>
      </c>
      <c r="C299" t="s">
        <v>2590</v>
      </c>
      <c r="D299" t="s">
        <v>2591</v>
      </c>
      <c r="E299" t="s">
        <v>1458</v>
      </c>
      <c r="F299" t="s">
        <v>1510</v>
      </c>
      <c r="G299" t="s">
        <v>2511</v>
      </c>
      <c r="H299" t="s">
        <v>1598</v>
      </c>
      <c r="I299" t="s">
        <v>1628</v>
      </c>
      <c r="J299" t="s">
        <v>1606</v>
      </c>
      <c r="K299" t="s">
        <v>65</v>
      </c>
      <c r="L299" s="32"/>
      <c r="M29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@PART[wingStrake]:AFTER[Squad] // Wing Strake
	{
}</v>
      </c>
      <c r="N299" s="36">
        <f>_xlfn.XLOOKUP(_xlfn.CONCAT(O299,P299),Templates!$G$1:$G$2037,Templates!$A$1:$A$2037,"Not Found",0,1)</f>
        <v>0</v>
      </c>
      <c r="O299" s="34"/>
      <c r="P299" s="34"/>
      <c r="Q299" s="35"/>
      <c r="R299" s="49"/>
      <c r="S299" s="33"/>
      <c r="T299" s="33"/>
      <c r="U299" s="33"/>
      <c r="V299" s="33"/>
      <c r="W299" s="33"/>
      <c r="X299" s="33"/>
      <c r="Y299" s="33"/>
      <c r="Z299" s="33"/>
      <c r="AA299" s="33"/>
      <c r="AB299" s="33"/>
      <c r="AC299" s="33"/>
      <c r="AD299" s="33"/>
      <c r="AE299" s="33"/>
      <c r="AF299" s="33"/>
      <c r="AG299" s="33"/>
      <c r="AH299" s="33"/>
      <c r="AI29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299" s="33"/>
      <c r="AK299" s="33"/>
      <c r="AL299" s="33"/>
      <c r="AM299" s="33"/>
      <c r="AN299" s="33"/>
      <c r="AO299" s="33"/>
      <c r="AP299" s="33"/>
      <c r="AQ299" s="33"/>
      <c r="AR299" s="33"/>
      <c r="AS299" s="33"/>
      <c r="AT299" s="33"/>
      <c r="AU299" s="33"/>
      <c r="AV29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29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299" s="56" t="str">
        <f>_xlfn.CONCAT(IF(Parts[[#This Row],[title]]&lt;&gt;"",_xlfn.CONCAT(CHAR(10),"@PART[",Parts[[#This Row],[name]],"]:NEEDS[!002_CommunityPartsTitles]:AFTER[",Parts[[#This Row],[mod]],"] // ",_xlfn.CONCAT(S299," (",D299,")"),CHAR(10),"{",CHAR(10),"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29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299" s="41" t="str">
        <f>_xlfn.CONCAT(IF(Parts[[#This Row],[title]]&lt;&gt;"",_xlfn.CONCAT("#LOC_KTT_",A299,"_",C299,"_Title = ",Parts[[#This Row],[title]],CHAR(10)),""),IF(Parts[[#This Row],[engineName]]&lt;&gt;"",_xlfn.CONCAT("#LOC_KTT_",Parts[[#This Row],[mod]],"_",Parts[[#This Row],[name]],"_EngineName = ",Parts[[#This Row],[engineName]]),""))</f>
        <v/>
      </c>
      <c r="BA299" s="39" t="e">
        <f ca="1">MIN(Parts[[#This Row],[techTier]]+1,MAX(INDIRECT(O299)))</f>
        <v>#REF!</v>
      </c>
      <c r="BB299" s="39" t="e">
        <f ca="1">MIN(Parts[[#This Row],[techTier]]+2,MAX(INDIRECT(O299)))</f>
        <v>#REF!</v>
      </c>
      <c r="BC299" s="55" t="str">
        <f>RIGHT(LEFT(Parts[[#This Row],[folder]],FIND(CHAR(1),SUBSTITUTE(Parts[[#This Row],[folder]],"/",CHAR(1),LEN(Parts[[#This Row],[folder]])-LEN(SUBSTITUTE(Parts[[#This Row],[folder]],"/",""))))-1),FIND(CHAR(1),SUBSTITUTE(Parts[[#This Row],[folder]],"/",CHAR(1),LEN(Parts[[#This Row],[folder]])-LEN(SUBSTITUTE(Parts[[#This Row],[folder]],"/",""))))-41)</f>
        <v>Squad/Parts/Aero/wings</v>
      </c>
    </row>
    <row r="300" spans="1:55" ht="29.5" x14ac:dyDescent="0.35">
      <c r="A300" t="s">
        <v>302</v>
      </c>
      <c r="B300" t="s">
        <v>2592</v>
      </c>
      <c r="C300" t="s">
        <v>2593</v>
      </c>
      <c r="D300" t="s">
        <v>2594</v>
      </c>
      <c r="E300" t="s">
        <v>1458</v>
      </c>
      <c r="F300" t="s">
        <v>1510</v>
      </c>
      <c r="G300" t="s">
        <v>2258</v>
      </c>
      <c r="H300" t="s">
        <v>1535</v>
      </c>
      <c r="I300" t="s">
        <v>1513</v>
      </c>
      <c r="J300" t="s">
        <v>1606</v>
      </c>
      <c r="K300" t="s">
        <v>65</v>
      </c>
      <c r="L300" s="32"/>
      <c r="M30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@PART[structuralWing]:AFTER[Squad] // Structural Wing Type A
	{
}</v>
      </c>
      <c r="N300" s="36">
        <f>_xlfn.XLOOKUP(_xlfn.CONCAT(O300,P300),Templates!$G$1:$G$2037,Templates!$A$1:$A$2037,"Not Found",0,1)</f>
        <v>0</v>
      </c>
      <c r="O300" s="34"/>
      <c r="P300" s="34"/>
      <c r="Q300" s="35"/>
      <c r="R300" s="49"/>
      <c r="S300" s="33"/>
      <c r="T300" s="33"/>
      <c r="U300" s="33"/>
      <c r="V300" s="33"/>
      <c r="W300" s="33"/>
      <c r="X300" s="33"/>
      <c r="Y300" s="33"/>
      <c r="Z300" s="33"/>
      <c r="AA300" s="33"/>
      <c r="AB300" s="33"/>
      <c r="AC300" s="33"/>
      <c r="AD300" s="33"/>
      <c r="AE300" s="33"/>
      <c r="AF300" s="33"/>
      <c r="AG300" s="33"/>
      <c r="AH300" s="33"/>
      <c r="AI30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00" s="33"/>
      <c r="AK300" s="33"/>
      <c r="AL300" s="33"/>
      <c r="AM300" s="33"/>
      <c r="AN300" s="33"/>
      <c r="AO300" s="33"/>
      <c r="AP300" s="33"/>
      <c r="AQ300" s="33"/>
      <c r="AR300" s="33"/>
      <c r="AS300" s="33"/>
      <c r="AT300" s="33"/>
      <c r="AU300" s="33"/>
      <c r="AV30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0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00" s="56" t="str">
        <f>_xlfn.CONCAT(IF(Parts[[#This Row],[title]]&lt;&gt;"",_xlfn.CONCAT(CHAR(10),"@PART[",Parts[[#This Row],[name]],"]:NEEDS[!002_CommunityPartsTitles]:AFTER[",Parts[[#This Row],[mod]],"] // ",_xlfn.CONCAT(S300," (",D300,")"),CHAR(10),"{",CHAR(10),"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0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00" s="41" t="str">
        <f>_xlfn.CONCAT(IF(Parts[[#This Row],[title]]&lt;&gt;"",_xlfn.CONCAT("#LOC_KTT_",A300,"_",C300,"_Title = ",Parts[[#This Row],[title]],CHAR(10)),""),IF(Parts[[#This Row],[engineName]]&lt;&gt;"",_xlfn.CONCAT("#LOC_KTT_",Parts[[#This Row],[mod]],"_",Parts[[#This Row],[name]],"_EngineName = ",Parts[[#This Row],[engineName]]),""))</f>
        <v/>
      </c>
      <c r="BA300" s="39" t="e">
        <f ca="1">MIN(Parts[[#This Row],[techTier]]+1,MAX(INDIRECT(O300)))</f>
        <v>#REF!</v>
      </c>
      <c r="BB300" s="39" t="e">
        <f ca="1">MIN(Parts[[#This Row],[techTier]]+2,MAX(INDIRECT(O300)))</f>
        <v>#REF!</v>
      </c>
      <c r="BC300" s="55" t="str">
        <f>RIGHT(LEFT(Parts[[#This Row],[folder]],FIND(CHAR(1),SUBSTITUTE(Parts[[#This Row],[folder]],"/",CHAR(1),LEN(Parts[[#This Row],[folder]])-LEN(SUBSTITUTE(Parts[[#This Row],[folder]],"/",""))))-1),FIND(CHAR(1),SUBSTITUTE(Parts[[#This Row],[folder]],"/",CHAR(1),LEN(Parts[[#This Row],[folder]])-LEN(SUBSTITUTE(Parts[[#This Row],[folder]],"/",""))))-41)</f>
        <v>Squad/Parts/Aero/wings</v>
      </c>
    </row>
    <row r="301" spans="1:55" ht="29.5" x14ac:dyDescent="0.35">
      <c r="A301" t="s">
        <v>302</v>
      </c>
      <c r="B301" t="s">
        <v>2595</v>
      </c>
      <c r="C301" t="s">
        <v>2596</v>
      </c>
      <c r="D301" t="s">
        <v>2597</v>
      </c>
      <c r="E301" t="s">
        <v>1458</v>
      </c>
      <c r="F301" t="s">
        <v>1510</v>
      </c>
      <c r="G301" t="s">
        <v>2258</v>
      </c>
      <c r="H301" t="s">
        <v>1535</v>
      </c>
      <c r="I301" t="s">
        <v>1513</v>
      </c>
      <c r="J301" t="s">
        <v>1606</v>
      </c>
      <c r="K301" t="s">
        <v>43</v>
      </c>
      <c r="L301" s="32"/>
      <c r="M30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@PART[structuralWing2]:AFTER[Squad] // Structural Wing Type B
	{
}</v>
      </c>
      <c r="N301" s="36">
        <f>_xlfn.XLOOKUP(_xlfn.CONCAT(O301,P301),Templates!$G$1:$G$2037,Templates!$A$1:$A$2037,"Not Found",0,1)</f>
        <v>0</v>
      </c>
      <c r="O301" s="34"/>
      <c r="P301" s="34"/>
      <c r="Q301" s="35"/>
      <c r="R301" s="49"/>
      <c r="S301" s="33"/>
      <c r="T301" s="33"/>
      <c r="U301" s="33"/>
      <c r="V301" s="33"/>
      <c r="W301" s="33"/>
      <c r="X301" s="33"/>
      <c r="Y301" s="33"/>
      <c r="Z301" s="33"/>
      <c r="AA301" s="33"/>
      <c r="AB301" s="33"/>
      <c r="AC301" s="33"/>
      <c r="AD301" s="33"/>
      <c r="AE301" s="33"/>
      <c r="AF301" s="33"/>
      <c r="AG301" s="33"/>
      <c r="AH301" s="33"/>
      <c r="AI30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01" s="33"/>
      <c r="AK301" s="33"/>
      <c r="AL301" s="33"/>
      <c r="AM301" s="33"/>
      <c r="AN301" s="33"/>
      <c r="AO301" s="33"/>
      <c r="AP301" s="33"/>
      <c r="AQ301" s="33"/>
      <c r="AR301" s="33"/>
      <c r="AS301" s="33"/>
      <c r="AT301" s="33"/>
      <c r="AU301" s="33"/>
      <c r="AV30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0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01" s="56" t="str">
        <f>_xlfn.CONCAT(IF(Parts[[#This Row],[title]]&lt;&gt;"",_xlfn.CONCAT(CHAR(10),"@PART[",Parts[[#This Row],[name]],"]:NEEDS[!002_CommunityPartsTitles]:AFTER[",Parts[[#This Row],[mod]],"] // ",_xlfn.CONCAT(S301," (",D301,")"),CHAR(10),"{",CHAR(10),"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0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01" s="41" t="str">
        <f>_xlfn.CONCAT(IF(Parts[[#This Row],[title]]&lt;&gt;"",_xlfn.CONCAT("#LOC_KTT_",A301,"_",C301,"_Title = ",Parts[[#This Row],[title]],CHAR(10)),""),IF(Parts[[#This Row],[engineName]]&lt;&gt;"",_xlfn.CONCAT("#LOC_KTT_",Parts[[#This Row],[mod]],"_",Parts[[#This Row],[name]],"_EngineName = ",Parts[[#This Row],[engineName]]),""))</f>
        <v/>
      </c>
      <c r="BA301" s="39" t="e">
        <f ca="1">MIN(Parts[[#This Row],[techTier]]+1,MAX(INDIRECT(O301)))</f>
        <v>#REF!</v>
      </c>
      <c r="BB301" s="39" t="e">
        <f ca="1">MIN(Parts[[#This Row],[techTier]]+2,MAX(INDIRECT(O301)))</f>
        <v>#REF!</v>
      </c>
      <c r="BC301" s="55" t="str">
        <f>RIGHT(LEFT(Parts[[#This Row],[folder]],FIND(CHAR(1),SUBSTITUTE(Parts[[#This Row],[folder]],"/",CHAR(1),LEN(Parts[[#This Row],[folder]])-LEN(SUBSTITUTE(Parts[[#This Row],[folder]],"/",""))))-1),FIND(CHAR(1),SUBSTITUTE(Parts[[#This Row],[folder]],"/",CHAR(1),LEN(Parts[[#This Row],[folder]])-LEN(SUBSTITUTE(Parts[[#This Row],[folder]],"/",""))))-41)</f>
        <v>Squad/Parts/Aero/wings</v>
      </c>
    </row>
    <row r="302" spans="1:55" ht="29.5" x14ac:dyDescent="0.35">
      <c r="A302" t="s">
        <v>302</v>
      </c>
      <c r="B302" t="s">
        <v>2598</v>
      </c>
      <c r="C302" t="s">
        <v>2599</v>
      </c>
      <c r="D302" t="s">
        <v>2600</v>
      </c>
      <c r="E302" t="s">
        <v>1458</v>
      </c>
      <c r="F302" t="s">
        <v>1510</v>
      </c>
      <c r="G302" t="s">
        <v>2258</v>
      </c>
      <c r="H302" t="s">
        <v>1524</v>
      </c>
      <c r="I302" t="s">
        <v>1628</v>
      </c>
      <c r="J302" t="s">
        <v>1606</v>
      </c>
      <c r="K302" t="s">
        <v>27</v>
      </c>
      <c r="L302" s="32"/>
      <c r="M30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@PART[structuralWing3]:AFTER[Squad] // Structural Wing Type C
	{
}</v>
      </c>
      <c r="N302" s="36">
        <f>_xlfn.XLOOKUP(_xlfn.CONCAT(O302,P302),Templates!$G$1:$G$2037,Templates!$A$1:$A$2037,"Not Found",0,1)</f>
        <v>0</v>
      </c>
      <c r="O302" s="34"/>
      <c r="P302" s="34"/>
      <c r="Q302" s="35"/>
      <c r="R302" s="49"/>
      <c r="S302" s="33"/>
      <c r="T302" s="33"/>
      <c r="U302" s="33"/>
      <c r="V302" s="33"/>
      <c r="W302" s="33"/>
      <c r="X302" s="33"/>
      <c r="Y302" s="33"/>
      <c r="Z302" s="33"/>
      <c r="AA302" s="33"/>
      <c r="AB302" s="33"/>
      <c r="AC302" s="33"/>
      <c r="AD302" s="33"/>
      <c r="AE302" s="33"/>
      <c r="AF302" s="33"/>
      <c r="AG302" s="33"/>
      <c r="AH302" s="33"/>
      <c r="AI30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02" s="33"/>
      <c r="AK302" s="33"/>
      <c r="AL302" s="33"/>
      <c r="AM302" s="33"/>
      <c r="AN302" s="33"/>
      <c r="AO302" s="33"/>
      <c r="AP302" s="33"/>
      <c r="AQ302" s="33"/>
      <c r="AR302" s="33"/>
      <c r="AS302" s="33"/>
      <c r="AT302" s="33"/>
      <c r="AU302" s="33"/>
      <c r="AV30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0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02" s="56" t="str">
        <f>_xlfn.CONCAT(IF(Parts[[#This Row],[title]]&lt;&gt;"",_xlfn.CONCAT(CHAR(10),"@PART[",Parts[[#This Row],[name]],"]:NEEDS[!002_CommunityPartsTitles]:AFTER[",Parts[[#This Row],[mod]],"] // ",_xlfn.CONCAT(S302," (",D302,")"),CHAR(10),"{",CHAR(10),"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0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02" s="41" t="str">
        <f>_xlfn.CONCAT(IF(Parts[[#This Row],[title]]&lt;&gt;"",_xlfn.CONCAT("#LOC_KTT_",A302,"_",C302,"_Title = ",Parts[[#This Row],[title]],CHAR(10)),""),IF(Parts[[#This Row],[engineName]]&lt;&gt;"",_xlfn.CONCAT("#LOC_KTT_",Parts[[#This Row],[mod]],"_",Parts[[#This Row],[name]],"_EngineName = ",Parts[[#This Row],[engineName]]),""))</f>
        <v/>
      </c>
      <c r="BA302" s="39" t="e">
        <f ca="1">MIN(Parts[[#This Row],[techTier]]+1,MAX(INDIRECT(O302)))</f>
        <v>#REF!</v>
      </c>
      <c r="BB302" s="39" t="e">
        <f ca="1">MIN(Parts[[#This Row],[techTier]]+2,MAX(INDIRECT(O302)))</f>
        <v>#REF!</v>
      </c>
      <c r="BC302" s="55" t="str">
        <f>RIGHT(LEFT(Parts[[#This Row],[folder]],FIND(CHAR(1),SUBSTITUTE(Parts[[#This Row],[folder]],"/",CHAR(1),LEN(Parts[[#This Row],[folder]])-LEN(SUBSTITUTE(Parts[[#This Row],[folder]],"/",""))))-1),FIND(CHAR(1),SUBSTITUTE(Parts[[#This Row],[folder]],"/",CHAR(1),LEN(Parts[[#This Row],[folder]])-LEN(SUBSTITUTE(Parts[[#This Row],[folder]],"/",""))))-41)</f>
        <v>Squad/Parts/Aero/wings</v>
      </c>
    </row>
    <row r="303" spans="1:55" ht="29.5" x14ac:dyDescent="0.35">
      <c r="A303" t="s">
        <v>302</v>
      </c>
      <c r="B303" t="s">
        <v>2601</v>
      </c>
      <c r="C303" t="s">
        <v>2602</v>
      </c>
      <c r="D303" t="s">
        <v>2603</v>
      </c>
      <c r="E303" t="s">
        <v>1458</v>
      </c>
      <c r="F303" t="s">
        <v>1510</v>
      </c>
      <c r="G303" t="s">
        <v>2258</v>
      </c>
      <c r="H303" t="s">
        <v>1581</v>
      </c>
      <c r="I303" t="s">
        <v>1525</v>
      </c>
      <c r="J303" t="s">
        <v>1606</v>
      </c>
      <c r="K303" t="s">
        <v>66</v>
      </c>
      <c r="L303" s="32"/>
      <c r="M30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@PART[structuralWing4]:AFTER[Squad] // Structural Wing Type D
	{
}</v>
      </c>
      <c r="N303" s="36">
        <f>_xlfn.XLOOKUP(_xlfn.CONCAT(O303,P303),Templates!$G$1:$G$2037,Templates!$A$1:$A$2037,"Not Found",0,1)</f>
        <v>0</v>
      </c>
      <c r="O303" s="34"/>
      <c r="P303" s="34"/>
      <c r="Q303" s="35"/>
      <c r="R303" s="49"/>
      <c r="S303" s="33"/>
      <c r="T303" s="33"/>
      <c r="U303" s="33"/>
      <c r="V303" s="33"/>
      <c r="W303" s="33"/>
      <c r="X303" s="33"/>
      <c r="Y303" s="33"/>
      <c r="Z303" s="33"/>
      <c r="AA303" s="33"/>
      <c r="AB303" s="33"/>
      <c r="AC303" s="33"/>
      <c r="AD303" s="33"/>
      <c r="AE303" s="33"/>
      <c r="AF303" s="33"/>
      <c r="AG303" s="33"/>
      <c r="AH303" s="33"/>
      <c r="AI30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03" s="33"/>
      <c r="AK303" s="33"/>
      <c r="AL303" s="33"/>
      <c r="AM303" s="33"/>
      <c r="AN303" s="33"/>
      <c r="AO303" s="33"/>
      <c r="AP303" s="33"/>
      <c r="AQ303" s="33"/>
      <c r="AR303" s="33"/>
      <c r="AS303" s="33"/>
      <c r="AT303" s="33"/>
      <c r="AU303" s="33"/>
      <c r="AV30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0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03" s="56" t="str">
        <f>_xlfn.CONCAT(IF(Parts[[#This Row],[title]]&lt;&gt;"",_xlfn.CONCAT(CHAR(10),"@PART[",Parts[[#This Row],[name]],"]:NEEDS[!002_CommunityPartsTitles]:AFTER[",Parts[[#This Row],[mod]],"] // ",_xlfn.CONCAT(S303," (",D303,")"),CHAR(10),"{",CHAR(10),"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0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03" s="41" t="str">
        <f>_xlfn.CONCAT(IF(Parts[[#This Row],[title]]&lt;&gt;"",_xlfn.CONCAT("#LOC_KTT_",A303,"_",C303,"_Title = ",Parts[[#This Row],[title]],CHAR(10)),""),IF(Parts[[#This Row],[engineName]]&lt;&gt;"",_xlfn.CONCAT("#LOC_KTT_",Parts[[#This Row],[mod]],"_",Parts[[#This Row],[name]],"_EngineName = ",Parts[[#This Row],[engineName]]),""))</f>
        <v/>
      </c>
      <c r="BA303" s="39" t="e">
        <f ca="1">MIN(Parts[[#This Row],[techTier]]+1,MAX(INDIRECT(O303)))</f>
        <v>#REF!</v>
      </c>
      <c r="BB303" s="39" t="e">
        <f ca="1">MIN(Parts[[#This Row],[techTier]]+2,MAX(INDIRECT(O303)))</f>
        <v>#REF!</v>
      </c>
      <c r="BC303" s="55" t="str">
        <f>RIGHT(LEFT(Parts[[#This Row],[folder]],FIND(CHAR(1),SUBSTITUTE(Parts[[#This Row],[folder]],"/",CHAR(1),LEN(Parts[[#This Row],[folder]])-LEN(SUBSTITUTE(Parts[[#This Row],[folder]],"/",""))))-1),FIND(CHAR(1),SUBSTITUTE(Parts[[#This Row],[folder]],"/",CHAR(1),LEN(Parts[[#This Row],[folder]])-LEN(SUBSTITUTE(Parts[[#This Row],[folder]],"/",""))))-41)</f>
        <v>Squad/Parts/Aero/wings</v>
      </c>
    </row>
    <row r="304" spans="1:55" ht="29.5" x14ac:dyDescent="0.35">
      <c r="A304" t="s">
        <v>302</v>
      </c>
      <c r="B304" t="s">
        <v>2604</v>
      </c>
      <c r="C304" t="s">
        <v>2605</v>
      </c>
      <c r="D304" t="s">
        <v>2606</v>
      </c>
      <c r="E304" t="s">
        <v>1458</v>
      </c>
      <c r="F304" t="s">
        <v>1510</v>
      </c>
      <c r="G304" t="s">
        <v>2258</v>
      </c>
      <c r="H304" t="s">
        <v>1535</v>
      </c>
      <c r="I304" t="s">
        <v>2607</v>
      </c>
      <c r="J304" t="s">
        <v>1606</v>
      </c>
      <c r="K304" t="s">
        <v>66</v>
      </c>
      <c r="L304" s="32"/>
      <c r="M30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@PART[sweptWing1]:AFTER[Squad] // Swept Wing Type A
	{
}</v>
      </c>
      <c r="N304" s="36">
        <f>_xlfn.XLOOKUP(_xlfn.CONCAT(O304,P304),Templates!$G$1:$G$2037,Templates!$A$1:$A$2037,"Not Found",0,1)</f>
        <v>0</v>
      </c>
      <c r="O304" s="34"/>
      <c r="P304" s="34"/>
      <c r="Q304" s="35"/>
      <c r="R304" s="49"/>
      <c r="S304" s="33"/>
      <c r="T304" s="33"/>
      <c r="U304" s="33"/>
      <c r="V304" s="33"/>
      <c r="W304" s="33"/>
      <c r="X304" s="33"/>
      <c r="Y304" s="33"/>
      <c r="Z304" s="33"/>
      <c r="AA304" s="33"/>
      <c r="AB304" s="33"/>
      <c r="AC304" s="33"/>
      <c r="AD304" s="33"/>
      <c r="AE304" s="33"/>
      <c r="AF304" s="33"/>
      <c r="AG304" s="33"/>
      <c r="AH304" s="33"/>
      <c r="AI30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04" s="33"/>
      <c r="AK304" s="33"/>
      <c r="AL304" s="33"/>
      <c r="AM304" s="33"/>
      <c r="AN304" s="33"/>
      <c r="AO304" s="33"/>
      <c r="AP304" s="33"/>
      <c r="AQ304" s="33"/>
      <c r="AR304" s="33"/>
      <c r="AS304" s="33"/>
      <c r="AT304" s="33"/>
      <c r="AU304" s="33"/>
      <c r="AV30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0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04" s="56" t="str">
        <f>_xlfn.CONCAT(IF(Parts[[#This Row],[title]]&lt;&gt;"",_xlfn.CONCAT(CHAR(10),"@PART[",Parts[[#This Row],[name]],"]:NEEDS[!002_CommunityPartsTitles]:AFTER[",Parts[[#This Row],[mod]],"] // ",_xlfn.CONCAT(S304," (",D304,")"),CHAR(10),"{",CHAR(10),"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0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04" s="41" t="str">
        <f>_xlfn.CONCAT(IF(Parts[[#This Row],[title]]&lt;&gt;"",_xlfn.CONCAT("#LOC_KTT_",A304,"_",C304,"_Title = ",Parts[[#This Row],[title]],CHAR(10)),""),IF(Parts[[#This Row],[engineName]]&lt;&gt;"",_xlfn.CONCAT("#LOC_KTT_",Parts[[#This Row],[mod]],"_",Parts[[#This Row],[name]],"_EngineName = ",Parts[[#This Row],[engineName]]),""))</f>
        <v/>
      </c>
      <c r="BA304" s="39" t="e">
        <f ca="1">MIN(Parts[[#This Row],[techTier]]+1,MAX(INDIRECT(O304)))</f>
        <v>#REF!</v>
      </c>
      <c r="BB304" s="39" t="e">
        <f ca="1">MIN(Parts[[#This Row],[techTier]]+2,MAX(INDIRECT(O304)))</f>
        <v>#REF!</v>
      </c>
      <c r="BC304" s="55" t="str">
        <f>RIGHT(LEFT(Parts[[#This Row],[folder]],FIND(CHAR(1),SUBSTITUTE(Parts[[#This Row],[folder]],"/",CHAR(1),LEN(Parts[[#This Row],[folder]])-LEN(SUBSTITUTE(Parts[[#This Row],[folder]],"/",""))))-1),FIND(CHAR(1),SUBSTITUTE(Parts[[#This Row],[folder]],"/",CHAR(1),LEN(Parts[[#This Row],[folder]])-LEN(SUBSTITUTE(Parts[[#This Row],[folder]],"/",""))))-41)</f>
        <v>Squad/Parts/Aero/wings</v>
      </c>
    </row>
    <row r="305" spans="1:55" ht="29.5" x14ac:dyDescent="0.35">
      <c r="A305" t="s">
        <v>302</v>
      </c>
      <c r="B305" t="s">
        <v>2608</v>
      </c>
      <c r="C305" t="s">
        <v>2609</v>
      </c>
      <c r="D305" t="s">
        <v>2610</v>
      </c>
      <c r="E305" t="s">
        <v>1458</v>
      </c>
      <c r="F305" t="s">
        <v>1510</v>
      </c>
      <c r="G305" t="s">
        <v>2258</v>
      </c>
      <c r="H305" t="s">
        <v>1535</v>
      </c>
      <c r="I305" t="s">
        <v>2611</v>
      </c>
      <c r="J305" t="s">
        <v>1606</v>
      </c>
      <c r="K305" t="s">
        <v>43</v>
      </c>
      <c r="L305" s="32"/>
      <c r="M30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@PART[sweptWing2]:AFTER[Squad] // Swept Wing Type B
	{
}</v>
      </c>
      <c r="N305" s="36">
        <f>_xlfn.XLOOKUP(_xlfn.CONCAT(O305,P305),Templates!$G$1:$G$2037,Templates!$A$1:$A$2037,"Not Found",0,1)</f>
        <v>0</v>
      </c>
      <c r="O305" s="34"/>
      <c r="P305" s="34"/>
      <c r="Q305" s="35"/>
      <c r="R305" s="49"/>
      <c r="S305" s="33"/>
      <c r="T305" s="33"/>
      <c r="U305" s="33"/>
      <c r="V305" s="33"/>
      <c r="W305" s="33"/>
      <c r="X305" s="33"/>
      <c r="Y305" s="33"/>
      <c r="Z305" s="33"/>
      <c r="AA305" s="33"/>
      <c r="AB305" s="33"/>
      <c r="AC305" s="33"/>
      <c r="AD305" s="33"/>
      <c r="AE305" s="33"/>
      <c r="AF305" s="33"/>
      <c r="AG305" s="33"/>
      <c r="AH305" s="33"/>
      <c r="AI30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05" s="33"/>
      <c r="AK305" s="33"/>
      <c r="AL305" s="33"/>
      <c r="AM305" s="33"/>
      <c r="AN305" s="33"/>
      <c r="AO305" s="33"/>
      <c r="AP305" s="33"/>
      <c r="AQ305" s="33"/>
      <c r="AR305" s="33"/>
      <c r="AS305" s="33"/>
      <c r="AT305" s="33"/>
      <c r="AU305" s="33"/>
      <c r="AV30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0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05" s="56" t="str">
        <f>_xlfn.CONCAT(IF(Parts[[#This Row],[title]]&lt;&gt;"",_xlfn.CONCAT(CHAR(10),"@PART[",Parts[[#This Row],[name]],"]:NEEDS[!002_CommunityPartsTitles]:AFTER[",Parts[[#This Row],[mod]],"] // ",_xlfn.CONCAT(S305," (",D305,")"),CHAR(10),"{",CHAR(10),"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0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05" s="41" t="str">
        <f>_xlfn.CONCAT(IF(Parts[[#This Row],[title]]&lt;&gt;"",_xlfn.CONCAT("#LOC_KTT_",A305,"_",C305,"_Title = ",Parts[[#This Row],[title]],CHAR(10)),""),IF(Parts[[#This Row],[engineName]]&lt;&gt;"",_xlfn.CONCAT("#LOC_KTT_",Parts[[#This Row],[mod]],"_",Parts[[#This Row],[name]],"_EngineName = ",Parts[[#This Row],[engineName]]),""))</f>
        <v/>
      </c>
      <c r="BA305" s="39" t="e">
        <f ca="1">MIN(Parts[[#This Row],[techTier]]+1,MAX(INDIRECT(O305)))</f>
        <v>#REF!</v>
      </c>
      <c r="BB305" s="39" t="e">
        <f ca="1">MIN(Parts[[#This Row],[techTier]]+2,MAX(INDIRECT(O305)))</f>
        <v>#REF!</v>
      </c>
      <c r="BC305" s="55" t="str">
        <f>RIGHT(LEFT(Parts[[#This Row],[folder]],FIND(CHAR(1),SUBSTITUTE(Parts[[#This Row],[folder]],"/",CHAR(1),LEN(Parts[[#This Row],[folder]])-LEN(SUBSTITUTE(Parts[[#This Row],[folder]],"/",""))))-1),FIND(CHAR(1),SUBSTITUTE(Parts[[#This Row],[folder]],"/",CHAR(1),LEN(Parts[[#This Row],[folder]])-LEN(SUBSTITUTE(Parts[[#This Row],[folder]],"/",""))))-41)</f>
        <v>Squad/Parts/Aero/wings</v>
      </c>
    </row>
    <row r="306" spans="1:55" ht="29.5" x14ac:dyDescent="0.35">
      <c r="A306" t="s">
        <v>302</v>
      </c>
      <c r="B306" t="s">
        <v>2612</v>
      </c>
      <c r="C306" t="s">
        <v>2613</v>
      </c>
      <c r="D306" t="s">
        <v>2614</v>
      </c>
      <c r="E306" t="s">
        <v>2318</v>
      </c>
      <c r="F306" t="s">
        <v>2615</v>
      </c>
      <c r="G306" t="s">
        <v>2005</v>
      </c>
      <c r="H306" t="s">
        <v>1540</v>
      </c>
      <c r="I306" t="s">
        <v>1568</v>
      </c>
      <c r="J306" t="s">
        <v>1116</v>
      </c>
      <c r="K306" t="s">
        <v>72</v>
      </c>
      <c r="L306" s="32"/>
      <c r="M30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@PART[cargoContainer]:AFTER[Squad] // SEQ-9 Container Module
	{
}</v>
      </c>
      <c r="N306" s="36">
        <f>_xlfn.XLOOKUP(_xlfn.CONCAT(O306,P306),Templates!$G$1:$G$2037,Templates!$A$1:$A$2037,"Not Found",0,1)</f>
        <v>0</v>
      </c>
      <c r="O306" s="34"/>
      <c r="P306" s="34"/>
      <c r="Q306" s="35"/>
      <c r="R306" s="49"/>
      <c r="S306" s="33"/>
      <c r="T306" s="33"/>
      <c r="U306" s="33"/>
      <c r="V306" s="33"/>
      <c r="W306" s="33"/>
      <c r="X306" s="33"/>
      <c r="Y306" s="33"/>
      <c r="Z306" s="33"/>
      <c r="AA306" s="33"/>
      <c r="AB306" s="33"/>
      <c r="AC306" s="33"/>
      <c r="AD306" s="33"/>
      <c r="AE306" s="33"/>
      <c r="AF306" s="33"/>
      <c r="AG306" s="33"/>
      <c r="AH306" s="33"/>
      <c r="AI30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06" s="33"/>
      <c r="AK306" s="33"/>
      <c r="AL306" s="33"/>
      <c r="AM306" s="33"/>
      <c r="AN306" s="33"/>
      <c r="AO306" s="33"/>
      <c r="AP306" s="33"/>
      <c r="AQ306" s="33"/>
      <c r="AR306" s="33"/>
      <c r="AS306" s="33"/>
      <c r="AT306" s="33"/>
      <c r="AU306" s="33"/>
      <c r="AV30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0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06" s="56" t="str">
        <f>_xlfn.CONCAT(IF(Parts[[#This Row],[title]]&lt;&gt;"",_xlfn.CONCAT(CHAR(10),"@PART[",Parts[[#This Row],[name]],"]:NEEDS[!002_CommunityPartsTitles]:AFTER[",Parts[[#This Row],[mod]],"] // ",_xlfn.CONCAT(S306," (",D306,")"),CHAR(10),"{",CHAR(10),"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0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06" s="41" t="str">
        <f>_xlfn.CONCAT(IF(Parts[[#This Row],[title]]&lt;&gt;"",_xlfn.CONCAT("#LOC_KTT_",A306,"_",C306,"_Title = ",Parts[[#This Row],[title]],CHAR(10)),""),IF(Parts[[#This Row],[engineName]]&lt;&gt;"",_xlfn.CONCAT("#LOC_KTT_",Parts[[#This Row],[mod]],"_",Parts[[#This Row],[name]],"_EngineName = ",Parts[[#This Row],[engineName]]),""))</f>
        <v/>
      </c>
      <c r="BA306" s="39" t="e">
        <f ca="1">MIN(Parts[[#This Row],[techTier]]+1,MAX(INDIRECT(O306)))</f>
        <v>#REF!</v>
      </c>
      <c r="BB306" s="39" t="e">
        <f ca="1">MIN(Parts[[#This Row],[techTier]]+2,MAX(INDIRECT(O306)))</f>
        <v>#REF!</v>
      </c>
      <c r="BC306" s="55" t="str">
        <f>RIGHT(LEFT(Parts[[#This Row],[folder]],FIND(CHAR(1),SUBSTITUTE(Parts[[#This Row],[folder]],"/",CHAR(1),LEN(Parts[[#This Row],[folder]])-LEN(SUBSTITUTE(Parts[[#This Row],[folder]],"/",""))))-1),FIND(CHAR(1),SUBSTITUTE(Parts[[#This Row],[folder]],"/",CHAR(1),LEN(Parts[[#This Row],[folder]])-LEN(SUBSTITUTE(Parts[[#This Row],[folder]],"/",""))))-41)</f>
        <v>Squad/Parts/Cargo/CargoContainers</v>
      </c>
    </row>
    <row r="307" spans="1:55" ht="29.5" x14ac:dyDescent="0.35">
      <c r="A307" t="s">
        <v>302</v>
      </c>
      <c r="B307" t="s">
        <v>2616</v>
      </c>
      <c r="C307" t="s">
        <v>2617</v>
      </c>
      <c r="D307" t="s">
        <v>2618</v>
      </c>
      <c r="E307" t="s">
        <v>2318</v>
      </c>
      <c r="F307" t="s">
        <v>2615</v>
      </c>
      <c r="G307" t="s">
        <v>1567</v>
      </c>
      <c r="H307" t="s">
        <v>1610</v>
      </c>
      <c r="I307" t="s">
        <v>1628</v>
      </c>
      <c r="J307" t="s">
        <v>1606</v>
      </c>
      <c r="K307" t="s">
        <v>49</v>
      </c>
      <c r="L307" s="32"/>
      <c r="M30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@PART[smallCargoContainer]:AFTER[Squad] // SEQ-3 Cargo Storage Unit
	{
}</v>
      </c>
      <c r="N307" s="36">
        <f>_xlfn.XLOOKUP(_xlfn.CONCAT(O307,P307),Templates!$G$1:$G$2037,Templates!$A$1:$A$2037,"Not Found",0,1)</f>
        <v>0</v>
      </c>
      <c r="O307" s="34"/>
      <c r="P307" s="34"/>
      <c r="Q307" s="35"/>
      <c r="R307" s="49"/>
      <c r="S307" s="33"/>
      <c r="T307" s="33"/>
      <c r="U307" s="33"/>
      <c r="V307" s="33"/>
      <c r="W307" s="33"/>
      <c r="X307" s="33"/>
      <c r="Y307" s="33"/>
      <c r="Z307" s="33"/>
      <c r="AA307" s="33"/>
      <c r="AB307" s="33"/>
      <c r="AC307" s="33"/>
      <c r="AD307" s="33"/>
      <c r="AE307" s="33"/>
      <c r="AF307" s="33"/>
      <c r="AG307" s="33"/>
      <c r="AH307" s="33"/>
      <c r="AI30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07" s="33"/>
      <c r="AK307" s="33"/>
      <c r="AL307" s="33"/>
      <c r="AM307" s="33"/>
      <c r="AN307" s="33"/>
      <c r="AO307" s="33"/>
      <c r="AP307" s="33"/>
      <c r="AQ307" s="33"/>
      <c r="AR307" s="33"/>
      <c r="AS307" s="33"/>
      <c r="AT307" s="33"/>
      <c r="AU307" s="33"/>
      <c r="AV30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0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07" s="56" t="str">
        <f>_xlfn.CONCAT(IF(Parts[[#This Row],[title]]&lt;&gt;"",_xlfn.CONCAT(CHAR(10),"@PART[",Parts[[#This Row],[name]],"]:NEEDS[!002_CommunityPartsTitles]:AFTER[",Parts[[#This Row],[mod]],"] // ",_xlfn.CONCAT(S307," (",D307,")"),CHAR(10),"{",CHAR(10),"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0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07" s="41" t="str">
        <f>_xlfn.CONCAT(IF(Parts[[#This Row],[title]]&lt;&gt;"",_xlfn.CONCAT("#LOC_KTT_",A307,"_",C307,"_Title = ",Parts[[#This Row],[title]],CHAR(10)),""),IF(Parts[[#This Row],[engineName]]&lt;&gt;"",_xlfn.CONCAT("#LOC_KTT_",Parts[[#This Row],[mod]],"_",Parts[[#This Row],[name]],"_EngineName = ",Parts[[#This Row],[engineName]]),""))</f>
        <v/>
      </c>
      <c r="BA307" s="39" t="e">
        <f ca="1">MIN(Parts[[#This Row],[techTier]]+1,MAX(INDIRECT(O307)))</f>
        <v>#REF!</v>
      </c>
      <c r="BB307" s="39" t="e">
        <f ca="1">MIN(Parts[[#This Row],[techTier]]+2,MAX(INDIRECT(O307)))</f>
        <v>#REF!</v>
      </c>
      <c r="BC307" s="55" t="str">
        <f>RIGHT(LEFT(Parts[[#This Row],[folder]],FIND(CHAR(1),SUBSTITUTE(Parts[[#This Row],[folder]],"/",CHAR(1),LEN(Parts[[#This Row],[folder]])-LEN(SUBSTITUTE(Parts[[#This Row],[folder]],"/",""))))-1),FIND(CHAR(1),SUBSTITUTE(Parts[[#This Row],[folder]],"/",CHAR(1),LEN(Parts[[#This Row],[folder]])-LEN(SUBSTITUTE(Parts[[#This Row],[folder]],"/",""))))-41)</f>
        <v>Squad/Parts/Cargo/CargoContainers</v>
      </c>
    </row>
    <row r="308" spans="1:55" ht="29.5" x14ac:dyDescent="0.35">
      <c r="A308" t="s">
        <v>302</v>
      </c>
      <c r="B308" t="s">
        <v>2619</v>
      </c>
      <c r="C308" t="s">
        <v>2620</v>
      </c>
      <c r="D308" t="s">
        <v>2621</v>
      </c>
      <c r="E308" t="s">
        <v>2105</v>
      </c>
      <c r="F308" t="s">
        <v>2615</v>
      </c>
      <c r="G308" t="s">
        <v>2064</v>
      </c>
      <c r="H308" t="s">
        <v>1852</v>
      </c>
      <c r="I308" t="s">
        <v>1866</v>
      </c>
      <c r="J308" t="s">
        <v>2029</v>
      </c>
      <c r="K308" t="s">
        <v>72</v>
      </c>
      <c r="L308" s="32"/>
      <c r="M30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@PART[evaCylinder]:AFTER[Squad] // EVA Fuel Cylinders
	{
}</v>
      </c>
      <c r="N308" s="36">
        <f>_xlfn.XLOOKUP(_xlfn.CONCAT(O308,P308),Templates!$G$1:$G$2037,Templates!$A$1:$A$2037,"Not Found",0,1)</f>
        <v>0</v>
      </c>
      <c r="O308" s="34"/>
      <c r="P308" s="34"/>
      <c r="Q308" s="35"/>
      <c r="R308" s="49"/>
      <c r="S308" s="33"/>
      <c r="T308" s="33"/>
      <c r="U308" s="33"/>
      <c r="V308" s="33"/>
      <c r="W308" s="33"/>
      <c r="X308" s="33"/>
      <c r="Y308" s="33"/>
      <c r="Z308" s="33"/>
      <c r="AA308" s="33"/>
      <c r="AB308" s="33"/>
      <c r="AC308" s="33"/>
      <c r="AD308" s="33"/>
      <c r="AE308" s="33"/>
      <c r="AF308" s="33"/>
      <c r="AG308" s="33"/>
      <c r="AH308" s="33"/>
      <c r="AI30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08" s="33"/>
      <c r="AK308" s="33"/>
      <c r="AL308" s="33"/>
      <c r="AM308" s="33"/>
      <c r="AN308" s="33"/>
      <c r="AO308" s="33"/>
      <c r="AP308" s="33"/>
      <c r="AQ308" s="33"/>
      <c r="AR308" s="33"/>
      <c r="AS308" s="33"/>
      <c r="AT308" s="33"/>
      <c r="AU308" s="33"/>
      <c r="AV30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0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08" s="56" t="str">
        <f>_xlfn.CONCAT(IF(Parts[[#This Row],[title]]&lt;&gt;"",_xlfn.CONCAT(CHAR(10),"@PART[",Parts[[#This Row],[name]],"]:NEEDS[!002_CommunityPartsTitles]:AFTER[",Parts[[#This Row],[mod]],"] // ",_xlfn.CONCAT(S308," (",D308,")"),CHAR(10),"{",CHAR(10),"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0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08" s="41" t="str">
        <f>_xlfn.CONCAT(IF(Parts[[#This Row],[title]]&lt;&gt;"",_xlfn.CONCAT("#LOC_KTT_",A308,"_",C308,"_Title = ",Parts[[#This Row],[title]],CHAR(10)),""),IF(Parts[[#This Row],[engineName]]&lt;&gt;"",_xlfn.CONCAT("#LOC_KTT_",Parts[[#This Row],[mod]],"_",Parts[[#This Row],[name]],"_EngineName = ",Parts[[#This Row],[engineName]]),""))</f>
        <v/>
      </c>
      <c r="BA308" s="39" t="e">
        <f ca="1">MIN(Parts[[#This Row],[techTier]]+1,MAX(INDIRECT(O308)))</f>
        <v>#REF!</v>
      </c>
      <c r="BB308" s="39" t="e">
        <f ca="1">MIN(Parts[[#This Row],[techTier]]+2,MAX(INDIRECT(O308)))</f>
        <v>#REF!</v>
      </c>
      <c r="BC308" s="55" t="str">
        <f>RIGHT(LEFT(Parts[[#This Row],[folder]],FIND(CHAR(1),SUBSTITUTE(Parts[[#This Row],[folder]],"/",CHAR(1),LEN(Parts[[#This Row],[folder]])-LEN(SUBSTITUTE(Parts[[#This Row],[folder]],"/",""))))-1),FIND(CHAR(1),SUBSTITUTE(Parts[[#This Row],[folder]],"/",CHAR(1),LEN(Parts[[#This Row],[folder]])-LEN(SUBSTITUTE(Parts[[#This Row],[folder]],"/",""))))-41)</f>
        <v>Squad/Parts/Cargo/Cylinder</v>
      </c>
    </row>
    <row r="309" spans="1:55" ht="29.5" x14ac:dyDescent="0.35">
      <c r="A309" t="s">
        <v>302</v>
      </c>
      <c r="B309" t="s">
        <v>2622</v>
      </c>
      <c r="C309" t="s">
        <v>2623</v>
      </c>
      <c r="D309" t="s">
        <v>2624</v>
      </c>
      <c r="E309" t="s">
        <v>2105</v>
      </c>
      <c r="F309" t="s">
        <v>2615</v>
      </c>
      <c r="G309" t="s">
        <v>536</v>
      </c>
      <c r="H309" t="s">
        <v>2441</v>
      </c>
      <c r="I309" t="s">
        <v>1605</v>
      </c>
      <c r="J309" t="s">
        <v>2029</v>
      </c>
      <c r="K309" t="s">
        <v>0</v>
      </c>
      <c r="L309" s="32"/>
      <c r="M30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@PART[evaJetpack]:AFTER[Squad] // EVA Jetpack
	{
}</v>
      </c>
      <c r="N309" s="36">
        <f>_xlfn.XLOOKUP(_xlfn.CONCAT(O309,P309),Templates!$G$1:$G$2037,Templates!$A$1:$A$2037,"Not Found",0,1)</f>
        <v>0</v>
      </c>
      <c r="O309" s="34"/>
      <c r="P309" s="34"/>
      <c r="Q309" s="35"/>
      <c r="R309" s="49"/>
      <c r="S309" s="33"/>
      <c r="T309" s="33"/>
      <c r="U309" s="33"/>
      <c r="V309" s="33"/>
      <c r="W309" s="33"/>
      <c r="X309" s="33"/>
      <c r="Y309" s="33"/>
      <c r="Z309" s="33"/>
      <c r="AA309" s="33"/>
      <c r="AB309" s="33"/>
      <c r="AC309" s="33"/>
      <c r="AD309" s="33"/>
      <c r="AE309" s="33"/>
      <c r="AF309" s="33"/>
      <c r="AG309" s="33"/>
      <c r="AH309" s="33"/>
      <c r="AI30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09" s="33"/>
      <c r="AK309" s="33"/>
      <c r="AL309" s="33"/>
      <c r="AM309" s="33"/>
      <c r="AN309" s="33"/>
      <c r="AO309" s="33"/>
      <c r="AP309" s="33"/>
      <c r="AQ309" s="33"/>
      <c r="AR309" s="33"/>
      <c r="AS309" s="33"/>
      <c r="AT309" s="33"/>
      <c r="AU309" s="33"/>
      <c r="AV30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0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09" s="56" t="str">
        <f>_xlfn.CONCAT(IF(Parts[[#This Row],[title]]&lt;&gt;"",_xlfn.CONCAT(CHAR(10),"@PART[",Parts[[#This Row],[name]],"]:NEEDS[!002_CommunityPartsTitles]:AFTER[",Parts[[#This Row],[mod]],"] // ",_xlfn.CONCAT(S309," (",D309,")"),CHAR(10),"{",CHAR(10),"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0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09" s="41" t="str">
        <f>_xlfn.CONCAT(IF(Parts[[#This Row],[title]]&lt;&gt;"",_xlfn.CONCAT("#LOC_KTT_",A309,"_",C309,"_Title = ",Parts[[#This Row],[title]],CHAR(10)),""),IF(Parts[[#This Row],[engineName]]&lt;&gt;"",_xlfn.CONCAT("#LOC_KTT_",Parts[[#This Row],[mod]],"_",Parts[[#This Row],[name]],"_EngineName = ",Parts[[#This Row],[engineName]]),""))</f>
        <v/>
      </c>
      <c r="BA309" s="39" t="e">
        <f ca="1">MIN(Parts[[#This Row],[techTier]]+1,MAX(INDIRECT(O309)))</f>
        <v>#REF!</v>
      </c>
      <c r="BB309" s="39" t="e">
        <f ca="1">MIN(Parts[[#This Row],[techTier]]+2,MAX(INDIRECT(O309)))</f>
        <v>#REF!</v>
      </c>
      <c r="BC309" s="55" t="str">
        <f>RIGHT(LEFT(Parts[[#This Row],[folder]],FIND(CHAR(1),SUBSTITUTE(Parts[[#This Row],[folder]],"/",CHAR(1),LEN(Parts[[#This Row],[folder]])-LEN(SUBSTITUTE(Parts[[#This Row],[folder]],"/",""))))-1),FIND(CHAR(1),SUBSTITUTE(Parts[[#This Row],[folder]],"/",CHAR(1),LEN(Parts[[#This Row],[folder]])-LEN(SUBSTITUTE(Parts[[#This Row],[folder]],"/",""))))-41)</f>
        <v>Squad/Parts/Cargo/Jetpack</v>
      </c>
    </row>
    <row r="310" spans="1:55" ht="29.5" x14ac:dyDescent="0.35">
      <c r="A310" t="s">
        <v>302</v>
      </c>
      <c r="B310" t="s">
        <v>2625</v>
      </c>
      <c r="C310" t="s">
        <v>2626</v>
      </c>
      <c r="D310" t="s">
        <v>2627</v>
      </c>
      <c r="E310" t="s">
        <v>2628</v>
      </c>
      <c r="F310" t="s">
        <v>2615</v>
      </c>
      <c r="G310" t="s">
        <v>536</v>
      </c>
      <c r="H310" t="s">
        <v>556</v>
      </c>
      <c r="I310" t="s">
        <v>2629</v>
      </c>
      <c r="J310" t="s">
        <v>2029</v>
      </c>
      <c r="K310" t="s">
        <v>0</v>
      </c>
      <c r="L310" s="32"/>
      <c r="M31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@PART[evaChute]:AFTER[Squad] // Personal Parachute
	{
}</v>
      </c>
      <c r="N310" s="36">
        <f>_xlfn.XLOOKUP(_xlfn.CONCAT(O310,P310),Templates!$G$1:$G$2037,Templates!$A$1:$A$2037,"Not Found",0,1)</f>
        <v>0</v>
      </c>
      <c r="O310" s="34"/>
      <c r="P310" s="34"/>
      <c r="Q310" s="35"/>
      <c r="R310" s="49"/>
      <c r="S310" s="33"/>
      <c r="T310" s="33"/>
      <c r="U310" s="33"/>
      <c r="V310" s="33"/>
      <c r="W310" s="33"/>
      <c r="X310" s="33"/>
      <c r="Y310" s="33"/>
      <c r="Z310" s="33"/>
      <c r="AA310" s="33"/>
      <c r="AB310" s="33"/>
      <c r="AC310" s="33"/>
      <c r="AD310" s="33"/>
      <c r="AE310" s="33"/>
      <c r="AF310" s="33"/>
      <c r="AG310" s="33"/>
      <c r="AH310" s="33"/>
      <c r="AI31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10" s="33"/>
      <c r="AK310" s="33"/>
      <c r="AL310" s="33"/>
      <c r="AM310" s="33"/>
      <c r="AN310" s="33"/>
      <c r="AO310" s="33"/>
      <c r="AP310" s="33"/>
      <c r="AQ310" s="33"/>
      <c r="AR310" s="33"/>
      <c r="AS310" s="33"/>
      <c r="AT310" s="33"/>
      <c r="AU310" s="33"/>
      <c r="AV31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1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10" s="56" t="str">
        <f>_xlfn.CONCAT(IF(Parts[[#This Row],[title]]&lt;&gt;"",_xlfn.CONCAT(CHAR(10),"@PART[",Parts[[#This Row],[name]],"]:NEEDS[!002_CommunityPartsTitles]:AFTER[",Parts[[#This Row],[mod]],"] // ",_xlfn.CONCAT(S310," (",D310,")"),CHAR(10),"{",CHAR(10),"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1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10" s="41" t="str">
        <f>_xlfn.CONCAT(IF(Parts[[#This Row],[title]]&lt;&gt;"",_xlfn.CONCAT("#LOC_KTT_",A310,"_",C310,"_Title = ",Parts[[#This Row],[title]],CHAR(10)),""),IF(Parts[[#This Row],[engineName]]&lt;&gt;"",_xlfn.CONCAT("#LOC_KTT_",Parts[[#This Row],[mod]],"_",Parts[[#This Row],[name]],"_EngineName = ",Parts[[#This Row],[engineName]]),""))</f>
        <v/>
      </c>
      <c r="BA310" s="39" t="e">
        <f ca="1">MIN(Parts[[#This Row],[techTier]]+1,MAX(INDIRECT(O310)))</f>
        <v>#REF!</v>
      </c>
      <c r="BB310" s="39" t="e">
        <f ca="1">MIN(Parts[[#This Row],[techTier]]+2,MAX(INDIRECT(O310)))</f>
        <v>#REF!</v>
      </c>
      <c r="BC310" s="55" t="str">
        <f>RIGHT(LEFT(Parts[[#This Row],[folder]],FIND(CHAR(1),SUBSTITUTE(Parts[[#This Row],[folder]],"/",CHAR(1),LEN(Parts[[#This Row],[folder]])-LEN(SUBSTITUTE(Parts[[#This Row],[folder]],"/",""))))-1),FIND(CHAR(1),SUBSTITUTE(Parts[[#This Row],[folder]],"/",CHAR(1),LEN(Parts[[#This Row],[folder]])-LEN(SUBSTITUTE(Parts[[#This Row],[folder]],"/",""))))-41)</f>
        <v>Squad/Parts/Cargo/Parachute</v>
      </c>
    </row>
    <row r="311" spans="1:55" ht="29.5" x14ac:dyDescent="0.35">
      <c r="A311" t="s">
        <v>302</v>
      </c>
      <c r="B311" t="s">
        <v>2630</v>
      </c>
      <c r="C311" t="s">
        <v>2631</v>
      </c>
      <c r="D311" t="s">
        <v>2632</v>
      </c>
      <c r="E311" t="s">
        <v>2275</v>
      </c>
      <c r="F311" t="s">
        <v>2615</v>
      </c>
      <c r="G311" t="s">
        <v>1523</v>
      </c>
      <c r="H311" t="s">
        <v>1733</v>
      </c>
      <c r="I311" t="s">
        <v>1866</v>
      </c>
      <c r="J311" t="s">
        <v>2029</v>
      </c>
      <c r="K311" t="s">
        <v>49</v>
      </c>
      <c r="L311" s="32"/>
      <c r="M31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@PART[evaRepairKit]:AFTER[Squad] // EVA Repair Kit
	{
}</v>
      </c>
      <c r="N311" s="36">
        <f>_xlfn.XLOOKUP(_xlfn.CONCAT(O311,P311),Templates!$G$1:$G$2037,Templates!$A$1:$A$2037,"Not Found",0,1)</f>
        <v>0</v>
      </c>
      <c r="O311" s="34"/>
      <c r="P311" s="34"/>
      <c r="Q311" s="35"/>
      <c r="R311" s="49"/>
      <c r="S311" s="33"/>
      <c r="T311" s="33"/>
      <c r="U311" s="33"/>
      <c r="V311" s="33"/>
      <c r="W311" s="33"/>
      <c r="X311" s="33"/>
      <c r="Y311" s="33"/>
      <c r="Z311" s="33"/>
      <c r="AA311" s="33"/>
      <c r="AB311" s="33"/>
      <c r="AC311" s="33"/>
      <c r="AD311" s="33"/>
      <c r="AE311" s="33"/>
      <c r="AF311" s="33"/>
      <c r="AG311" s="33"/>
      <c r="AH311" s="33"/>
      <c r="AI31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11" s="33"/>
      <c r="AK311" s="33"/>
      <c r="AL311" s="33"/>
      <c r="AM311" s="33"/>
      <c r="AN311" s="33"/>
      <c r="AO311" s="33"/>
      <c r="AP311" s="33"/>
      <c r="AQ311" s="33"/>
      <c r="AR311" s="33"/>
      <c r="AS311" s="33"/>
      <c r="AT311" s="33"/>
      <c r="AU311" s="33"/>
      <c r="AV31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1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11" s="56" t="str">
        <f>_xlfn.CONCAT(IF(Parts[[#This Row],[title]]&lt;&gt;"",_xlfn.CONCAT(CHAR(10),"@PART[",Parts[[#This Row],[name]],"]:NEEDS[!002_CommunityPartsTitles]:AFTER[",Parts[[#This Row],[mod]],"] // ",_xlfn.CONCAT(S311," (",D311,")"),CHAR(10),"{",CHAR(10),"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1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11" s="41" t="str">
        <f>_xlfn.CONCAT(IF(Parts[[#This Row],[title]]&lt;&gt;"",_xlfn.CONCAT("#LOC_KTT_",A311,"_",C311,"_Title = ",Parts[[#This Row],[title]],CHAR(10)),""),IF(Parts[[#This Row],[engineName]]&lt;&gt;"",_xlfn.CONCAT("#LOC_KTT_",Parts[[#This Row],[mod]],"_",Parts[[#This Row],[name]],"_EngineName = ",Parts[[#This Row],[engineName]]),""))</f>
        <v/>
      </c>
      <c r="BA311" s="39" t="e">
        <f ca="1">MIN(Parts[[#This Row],[techTier]]+1,MAX(INDIRECT(O311)))</f>
        <v>#REF!</v>
      </c>
      <c r="BB311" s="39" t="e">
        <f ca="1">MIN(Parts[[#This Row],[techTier]]+2,MAX(INDIRECT(O311)))</f>
        <v>#REF!</v>
      </c>
      <c r="BC311" s="55" t="str">
        <f>RIGHT(LEFT(Parts[[#This Row],[folder]],FIND(CHAR(1),SUBSTITUTE(Parts[[#This Row],[folder]],"/",CHAR(1),LEN(Parts[[#This Row],[folder]])-LEN(SUBSTITUTE(Parts[[#This Row],[folder]],"/",""))))-1),FIND(CHAR(1),SUBSTITUTE(Parts[[#This Row],[folder]],"/",CHAR(1),LEN(Parts[[#This Row],[folder]])-LEN(SUBSTITUTE(Parts[[#This Row],[folder]],"/",""))))-41)</f>
        <v>Squad/Parts/Cargo/RepairKit</v>
      </c>
    </row>
    <row r="312" spans="1:55" ht="29.5" x14ac:dyDescent="0.35">
      <c r="A312" t="s">
        <v>302</v>
      </c>
      <c r="B312" t="s">
        <v>2633</v>
      </c>
      <c r="C312" t="s">
        <v>2634</v>
      </c>
      <c r="D312" t="s">
        <v>2635</v>
      </c>
      <c r="E312" t="s">
        <v>1898</v>
      </c>
      <c r="F312" t="s">
        <v>2615</v>
      </c>
      <c r="G312" t="s">
        <v>1523</v>
      </c>
      <c r="H312" t="s">
        <v>1581</v>
      </c>
      <c r="I312" t="s">
        <v>2362</v>
      </c>
      <c r="J312" t="s">
        <v>2029</v>
      </c>
      <c r="K312" t="s">
        <v>51</v>
      </c>
      <c r="L312" s="32"/>
      <c r="M31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@PART[evaScienceKit]:AFTER[Squad] // EVA Experiments Kit
	{
}</v>
      </c>
      <c r="N312" s="36">
        <f>_xlfn.XLOOKUP(_xlfn.CONCAT(O312,P312),Templates!$G$1:$G$2037,Templates!$A$1:$A$2037,"Not Found",0,1)</f>
        <v>0</v>
      </c>
      <c r="O312" s="34"/>
      <c r="P312" s="34"/>
      <c r="Q312" s="35"/>
      <c r="R312" s="49"/>
      <c r="S312" s="33"/>
      <c r="T312" s="33"/>
      <c r="U312" s="33"/>
      <c r="V312" s="33"/>
      <c r="W312" s="33"/>
      <c r="X312" s="33"/>
      <c r="Y312" s="33"/>
      <c r="Z312" s="33"/>
      <c r="AA312" s="33"/>
      <c r="AB312" s="33"/>
      <c r="AC312" s="33"/>
      <c r="AD312" s="33"/>
      <c r="AE312" s="33"/>
      <c r="AF312" s="33"/>
      <c r="AG312" s="33"/>
      <c r="AH312" s="33"/>
      <c r="AI31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12" s="33"/>
      <c r="AK312" s="33"/>
      <c r="AL312" s="33"/>
      <c r="AM312" s="33"/>
      <c r="AN312" s="33"/>
      <c r="AO312" s="33"/>
      <c r="AP312" s="33"/>
      <c r="AQ312" s="33"/>
      <c r="AR312" s="33"/>
      <c r="AS312" s="33"/>
      <c r="AT312" s="33"/>
      <c r="AU312" s="33"/>
      <c r="AV31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1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12" s="56" t="str">
        <f>_xlfn.CONCAT(IF(Parts[[#This Row],[title]]&lt;&gt;"",_xlfn.CONCAT(CHAR(10),"@PART[",Parts[[#This Row],[name]],"]:NEEDS[!002_CommunityPartsTitles]:AFTER[",Parts[[#This Row],[mod]],"] // ",_xlfn.CONCAT(S312," (",D312,")"),CHAR(10),"{",CHAR(10),"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1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12" s="41" t="str">
        <f>_xlfn.CONCAT(IF(Parts[[#This Row],[title]]&lt;&gt;"",_xlfn.CONCAT("#LOC_KTT_",A312,"_",C312,"_Title = ",Parts[[#This Row],[title]],CHAR(10)),""),IF(Parts[[#This Row],[engineName]]&lt;&gt;"",_xlfn.CONCAT("#LOC_KTT_",Parts[[#This Row],[mod]],"_",Parts[[#This Row],[name]],"_EngineName = ",Parts[[#This Row],[engineName]]),""))</f>
        <v/>
      </c>
      <c r="BA312" s="39" t="e">
        <f ca="1">MIN(Parts[[#This Row],[techTier]]+1,MAX(INDIRECT(O312)))</f>
        <v>#REF!</v>
      </c>
      <c r="BB312" s="39" t="e">
        <f ca="1">MIN(Parts[[#This Row],[techTier]]+2,MAX(INDIRECT(O312)))</f>
        <v>#REF!</v>
      </c>
      <c r="BC312" s="55" t="str">
        <f>RIGHT(LEFT(Parts[[#This Row],[folder]],FIND(CHAR(1),SUBSTITUTE(Parts[[#This Row],[folder]],"/",CHAR(1),LEN(Parts[[#This Row],[folder]])-LEN(SUBSTITUTE(Parts[[#This Row],[folder]],"/",""))))-1),FIND(CHAR(1),SUBSTITUTE(Parts[[#This Row],[folder]],"/",CHAR(1),LEN(Parts[[#This Row],[folder]])-LEN(SUBSTITUTE(Parts[[#This Row],[folder]],"/",""))))-41)</f>
        <v>Squad/Parts/Cargo/ScienceKit</v>
      </c>
    </row>
    <row r="313" spans="1:55" ht="29.5" x14ac:dyDescent="0.35">
      <c r="A313" t="s">
        <v>302</v>
      </c>
      <c r="B313" t="s">
        <v>2636</v>
      </c>
      <c r="C313" t="s">
        <v>2637</v>
      </c>
      <c r="D313" t="s">
        <v>2638</v>
      </c>
      <c r="E313" t="s">
        <v>2318</v>
      </c>
      <c r="F313" t="s">
        <v>2615</v>
      </c>
      <c r="G313" t="s">
        <v>1709</v>
      </c>
      <c r="H313" t="s">
        <v>1523</v>
      </c>
      <c r="I313" t="s">
        <v>1829</v>
      </c>
      <c r="J313" t="s">
        <v>1118</v>
      </c>
      <c r="K313" t="s">
        <v>72</v>
      </c>
      <c r="L313" s="32"/>
      <c r="M31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@PART[CargoStorageUnit]:AFTER[Squad] // SEQ-24 Cargo Storage Unit
	{
}</v>
      </c>
      <c r="N313" s="36">
        <f>_xlfn.XLOOKUP(_xlfn.CONCAT(O313,P313),Templates!$G$1:$G$2037,Templates!$A$1:$A$2037,"Not Found",0,1)</f>
        <v>0</v>
      </c>
      <c r="O313" s="34"/>
      <c r="P313" s="34"/>
      <c r="Q313" s="35"/>
      <c r="R313" s="49"/>
      <c r="S313" s="33"/>
      <c r="T313" s="33"/>
      <c r="U313" s="33"/>
      <c r="V313" s="33"/>
      <c r="W313" s="33"/>
      <c r="X313" s="33"/>
      <c r="Y313" s="33"/>
      <c r="Z313" s="33"/>
      <c r="AA313" s="33"/>
      <c r="AB313" s="33"/>
      <c r="AC313" s="33"/>
      <c r="AD313" s="33"/>
      <c r="AE313" s="33"/>
      <c r="AF313" s="33"/>
      <c r="AG313" s="33"/>
      <c r="AH313" s="33"/>
      <c r="AI31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13" s="33"/>
      <c r="AK313" s="33"/>
      <c r="AL313" s="33"/>
      <c r="AM313" s="33"/>
      <c r="AN313" s="33"/>
      <c r="AO313" s="33"/>
      <c r="AP313" s="33"/>
      <c r="AQ313" s="33"/>
      <c r="AR313" s="33"/>
      <c r="AS313" s="33"/>
      <c r="AT313" s="33"/>
      <c r="AU313" s="33"/>
      <c r="AV31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1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13" s="56" t="str">
        <f>_xlfn.CONCAT(IF(Parts[[#This Row],[title]]&lt;&gt;"",_xlfn.CONCAT(CHAR(10),"@PART[",Parts[[#This Row],[name]],"]:NEEDS[!002_CommunityPartsTitles]:AFTER[",Parts[[#This Row],[mod]],"] // ",_xlfn.CONCAT(S313," (",D313,")"),CHAR(10),"{",CHAR(10),"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1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13" s="41" t="str">
        <f>_xlfn.CONCAT(IF(Parts[[#This Row],[title]]&lt;&gt;"",_xlfn.CONCAT("#LOC_KTT_",A313,"_",C313,"_Title = ",Parts[[#This Row],[title]],CHAR(10)),""),IF(Parts[[#This Row],[engineName]]&lt;&gt;"",_xlfn.CONCAT("#LOC_KTT_",Parts[[#This Row],[mod]],"_",Parts[[#This Row],[name]],"_EngineName = ",Parts[[#This Row],[engineName]]),""))</f>
        <v/>
      </c>
      <c r="BA313" s="39" t="e">
        <f ca="1">MIN(Parts[[#This Row],[techTier]]+1,MAX(INDIRECT(O313)))</f>
        <v>#REF!</v>
      </c>
      <c r="BB313" s="39" t="e">
        <f ca="1">MIN(Parts[[#This Row],[techTier]]+2,MAX(INDIRECT(O313)))</f>
        <v>#REF!</v>
      </c>
      <c r="BC313" s="55" t="str">
        <f>RIGHT(LEFT(Parts[[#This Row],[folder]],FIND(CHAR(1),SUBSTITUTE(Parts[[#This Row],[folder]],"/",CHAR(1),LEN(Parts[[#This Row],[folder]])-LEN(SUBSTITUTE(Parts[[#This Row],[folder]],"/",""))))-1),FIND(CHAR(1),SUBSTITUTE(Parts[[#This Row],[folder]],"/",CHAR(1),LEN(Parts[[#This Row],[folder]])-LEN(SUBSTITUTE(Parts[[#This Row],[folder]],"/",""))))-41)</f>
        <v>Squad/Parts/Cargo/StorageUnits</v>
      </c>
    </row>
    <row r="314" spans="1:55" ht="29.5" x14ac:dyDescent="0.35">
      <c r="A314" t="s">
        <v>302</v>
      </c>
      <c r="B314" t="s">
        <v>2639</v>
      </c>
      <c r="C314" t="s">
        <v>2640</v>
      </c>
      <c r="D314" t="s">
        <v>2641</v>
      </c>
      <c r="E314" t="s">
        <v>2318</v>
      </c>
      <c r="F314" t="s">
        <v>2615</v>
      </c>
      <c r="G314" t="s">
        <v>1540</v>
      </c>
      <c r="H314" t="s">
        <v>1787</v>
      </c>
      <c r="I314" t="s">
        <v>1605</v>
      </c>
      <c r="J314" t="s">
        <v>1606</v>
      </c>
      <c r="K314" t="s">
        <v>49</v>
      </c>
      <c r="L314" s="32"/>
      <c r="M31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@PART[ConformalStorageUnit]:AFTER[Squad] // SEQ-3C Conformal Storage Unit
	{
}</v>
      </c>
      <c r="N314" s="36">
        <f>_xlfn.XLOOKUP(_xlfn.CONCAT(O314,P314),Templates!$G$1:$G$2037,Templates!$A$1:$A$2037,"Not Found",0,1)</f>
        <v>0</v>
      </c>
      <c r="O314" s="34"/>
      <c r="P314" s="34"/>
      <c r="Q314" s="35"/>
      <c r="R314" s="49"/>
      <c r="S314" s="33"/>
      <c r="T314" s="33"/>
      <c r="U314" s="33"/>
      <c r="V314" s="33"/>
      <c r="W314" s="33"/>
      <c r="X314" s="33"/>
      <c r="Y314" s="33"/>
      <c r="Z314" s="33"/>
      <c r="AA314" s="33"/>
      <c r="AB314" s="33"/>
      <c r="AC314" s="33"/>
      <c r="AD314" s="33"/>
      <c r="AE314" s="33"/>
      <c r="AF314" s="33"/>
      <c r="AG314" s="33"/>
      <c r="AH314" s="33"/>
      <c r="AI31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14" s="33"/>
      <c r="AK314" s="33"/>
      <c r="AL314" s="33"/>
      <c r="AM314" s="33"/>
      <c r="AN314" s="33"/>
      <c r="AO314" s="33"/>
      <c r="AP314" s="33"/>
      <c r="AQ314" s="33"/>
      <c r="AR314" s="33"/>
      <c r="AS314" s="33"/>
      <c r="AT314" s="33"/>
      <c r="AU314" s="33"/>
      <c r="AV31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1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14" s="56" t="str">
        <f>_xlfn.CONCAT(IF(Parts[[#This Row],[title]]&lt;&gt;"",_xlfn.CONCAT(CHAR(10),"@PART[",Parts[[#This Row],[name]],"]:NEEDS[!002_CommunityPartsTitles]:AFTER[",Parts[[#This Row],[mod]],"] // ",_xlfn.CONCAT(S314," (",D314,")"),CHAR(10),"{",CHAR(10),"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1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14" s="41" t="str">
        <f>_xlfn.CONCAT(IF(Parts[[#This Row],[title]]&lt;&gt;"",_xlfn.CONCAT("#LOC_KTT_",A314,"_",C314,"_Title = ",Parts[[#This Row],[title]],CHAR(10)),""),IF(Parts[[#This Row],[engineName]]&lt;&gt;"",_xlfn.CONCAT("#LOC_KTT_",Parts[[#This Row],[mod]],"_",Parts[[#This Row],[name]],"_EngineName = ",Parts[[#This Row],[engineName]]),""))</f>
        <v/>
      </c>
      <c r="BA314" s="39" t="e">
        <f ca="1">MIN(Parts[[#This Row],[techTier]]+1,MAX(INDIRECT(O314)))</f>
        <v>#REF!</v>
      </c>
      <c r="BB314" s="39" t="e">
        <f ca="1">MIN(Parts[[#This Row],[techTier]]+2,MAX(INDIRECT(O314)))</f>
        <v>#REF!</v>
      </c>
      <c r="BC314" s="55" t="str">
        <f>RIGHT(LEFT(Parts[[#This Row],[folder]],FIND(CHAR(1),SUBSTITUTE(Parts[[#This Row],[folder]],"/",CHAR(1),LEN(Parts[[#This Row],[folder]])-LEN(SUBSTITUTE(Parts[[#This Row],[folder]],"/",""))))-1),FIND(CHAR(1),SUBSTITUTE(Parts[[#This Row],[folder]],"/",CHAR(1),LEN(Parts[[#This Row],[folder]])-LEN(SUBSTITUTE(Parts[[#This Row],[folder]],"/",""))))-41)</f>
        <v>Squad/Parts/Cargo/StorageUnits</v>
      </c>
    </row>
    <row r="315" spans="1:55" ht="29.5" x14ac:dyDescent="0.35">
      <c r="A315" t="s">
        <v>302</v>
      </c>
      <c r="B315" t="s">
        <v>2642</v>
      </c>
      <c r="C315" t="s">
        <v>2643</v>
      </c>
      <c r="D315" t="s">
        <v>2644</v>
      </c>
      <c r="E315" t="s">
        <v>1892</v>
      </c>
      <c r="F315" t="s">
        <v>1602</v>
      </c>
      <c r="G315" t="s">
        <v>2645</v>
      </c>
      <c r="H315" t="s">
        <v>2646</v>
      </c>
      <c r="I315" t="s">
        <v>1644</v>
      </c>
      <c r="J315" t="s">
        <v>1118</v>
      </c>
      <c r="K315" t="s">
        <v>55</v>
      </c>
      <c r="L315" s="32"/>
      <c r="M31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@PART[asasmodule1-2]:AFTER[Squad] // Advanced Reaction Wheel Module, Large
	{
}</v>
      </c>
      <c r="N315" s="36">
        <f>_xlfn.XLOOKUP(_xlfn.CONCAT(O315,P315),Templates!$G$1:$G$2037,Templates!$A$1:$A$2037,"Not Found",0,1)</f>
        <v>0</v>
      </c>
      <c r="O315" s="34"/>
      <c r="P315" s="34"/>
      <c r="Q315" s="35"/>
      <c r="R315" s="49"/>
      <c r="S315" s="33"/>
      <c r="T315" s="33"/>
      <c r="U315" s="33"/>
      <c r="V315" s="33"/>
      <c r="W315" s="33"/>
      <c r="X315" s="33"/>
      <c r="Y315" s="33"/>
      <c r="Z315" s="33"/>
      <c r="AA315" s="33"/>
      <c r="AB315" s="33"/>
      <c r="AC315" s="33"/>
      <c r="AD315" s="33"/>
      <c r="AE315" s="33"/>
      <c r="AF315" s="33"/>
      <c r="AG315" s="33"/>
      <c r="AH315" s="33"/>
      <c r="AI31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15" s="33"/>
      <c r="AK315" s="33"/>
      <c r="AL315" s="33"/>
      <c r="AM315" s="33"/>
      <c r="AN315" s="33"/>
      <c r="AO315" s="33"/>
      <c r="AP315" s="33"/>
      <c r="AQ315" s="33"/>
      <c r="AR315" s="33"/>
      <c r="AS315" s="33"/>
      <c r="AT315" s="33"/>
      <c r="AU315" s="33"/>
      <c r="AV31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1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15" s="56" t="str">
        <f>_xlfn.CONCAT(IF(Parts[[#This Row],[title]]&lt;&gt;"",_xlfn.CONCAT(CHAR(10),"@PART[",Parts[[#This Row],[name]],"]:NEEDS[!002_CommunityPartsTitles]:AFTER[",Parts[[#This Row],[mod]],"] // ",_xlfn.CONCAT(S315," (",D315,")"),CHAR(10),"{",CHAR(10),"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1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15" s="41" t="str">
        <f>_xlfn.CONCAT(IF(Parts[[#This Row],[title]]&lt;&gt;"",_xlfn.CONCAT("#LOC_KTT_",A315,"_",C315,"_Title = ",Parts[[#This Row],[title]],CHAR(10)),""),IF(Parts[[#This Row],[engineName]]&lt;&gt;"",_xlfn.CONCAT("#LOC_KTT_",Parts[[#This Row],[mod]],"_",Parts[[#This Row],[name]],"_EngineName = ",Parts[[#This Row],[engineName]]),""))</f>
        <v/>
      </c>
      <c r="BA315" s="39" t="e">
        <f ca="1">MIN(Parts[[#This Row],[techTier]]+1,MAX(INDIRECT(O315)))</f>
        <v>#REF!</v>
      </c>
      <c r="BB315" s="39" t="e">
        <f ca="1">MIN(Parts[[#This Row],[techTier]]+2,MAX(INDIRECT(O315)))</f>
        <v>#REF!</v>
      </c>
      <c r="BC315" s="55" t="str">
        <f>RIGHT(LEFT(Parts[[#This Row],[folder]],FIND(CHAR(1),SUBSTITUTE(Parts[[#This Row],[folder]],"/",CHAR(1),LEN(Parts[[#This Row],[folder]])-LEN(SUBSTITUTE(Parts[[#This Row],[folder]],"/",""))))-1),FIND(CHAR(1),SUBSTITUTE(Parts[[#This Row],[folder]],"/",CHAR(1),LEN(Parts[[#This Row],[folder]])-LEN(SUBSTITUTE(Parts[[#This Row],[folder]],"/",""))))-41)</f>
        <v>Squad/Parts/Command/advancedSasModuleLarge</v>
      </c>
    </row>
    <row r="316" spans="1:55" ht="29.5" x14ac:dyDescent="0.35">
      <c r="A316" t="s">
        <v>302</v>
      </c>
      <c r="B316" t="s">
        <v>2647</v>
      </c>
      <c r="C316" t="s">
        <v>2648</v>
      </c>
      <c r="D316" t="s">
        <v>2649</v>
      </c>
      <c r="E316" t="s">
        <v>2081</v>
      </c>
      <c r="F316" t="s">
        <v>1544</v>
      </c>
      <c r="G316" t="s">
        <v>2650</v>
      </c>
      <c r="H316" t="s">
        <v>2082</v>
      </c>
      <c r="I316" t="s">
        <v>2651</v>
      </c>
      <c r="J316" t="s">
        <v>2652</v>
      </c>
      <c r="K316" t="s">
        <v>69</v>
      </c>
      <c r="L316" s="32"/>
      <c r="M31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@PART[cupola]:AFTER[Squad] // PPD-12 Cupola Module
	{
}</v>
      </c>
      <c r="N316" s="36">
        <f>_xlfn.XLOOKUP(_xlfn.CONCAT(O316,P316),Templates!$G$1:$G$2037,Templates!$A$1:$A$2037,"Not Found",0,1)</f>
        <v>0</v>
      </c>
      <c r="O316" s="34"/>
      <c r="P316" s="34"/>
      <c r="Q316" s="35"/>
      <c r="R316" s="49"/>
      <c r="S316" s="33"/>
      <c r="T316" s="33"/>
      <c r="U316" s="33"/>
      <c r="V316" s="33"/>
      <c r="W316" s="33"/>
      <c r="X316" s="33"/>
      <c r="Y316" s="33"/>
      <c r="Z316" s="33"/>
      <c r="AA316" s="33"/>
      <c r="AB316" s="33"/>
      <c r="AC316" s="33"/>
      <c r="AD316" s="33"/>
      <c r="AE316" s="33"/>
      <c r="AF316" s="33"/>
      <c r="AG316" s="33"/>
      <c r="AH316" s="33"/>
      <c r="AI31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16" s="33"/>
      <c r="AK316" s="33"/>
      <c r="AL316" s="33"/>
      <c r="AM316" s="33"/>
      <c r="AN316" s="33"/>
      <c r="AO316" s="33"/>
      <c r="AP316" s="33"/>
      <c r="AQ316" s="33"/>
      <c r="AR316" s="33"/>
      <c r="AS316" s="33"/>
      <c r="AT316" s="33"/>
      <c r="AU316" s="33"/>
      <c r="AV31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1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16" s="56" t="str">
        <f>_xlfn.CONCAT(IF(Parts[[#This Row],[title]]&lt;&gt;"",_xlfn.CONCAT(CHAR(10),"@PART[",Parts[[#This Row],[name]],"]:NEEDS[!002_CommunityPartsTitles]:AFTER[",Parts[[#This Row],[mod]],"] // ",_xlfn.CONCAT(S316," (",D316,")"),CHAR(10),"{",CHAR(10),"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1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16" s="41" t="str">
        <f>_xlfn.CONCAT(IF(Parts[[#This Row],[title]]&lt;&gt;"",_xlfn.CONCAT("#LOC_KTT_",A316,"_",C316,"_Title = ",Parts[[#This Row],[title]],CHAR(10)),""),IF(Parts[[#This Row],[engineName]]&lt;&gt;"",_xlfn.CONCAT("#LOC_KTT_",Parts[[#This Row],[mod]],"_",Parts[[#This Row],[name]],"_EngineName = ",Parts[[#This Row],[engineName]]),""))</f>
        <v/>
      </c>
      <c r="BA316" s="39" t="e">
        <f ca="1">MIN(Parts[[#This Row],[techTier]]+1,MAX(INDIRECT(O316)))</f>
        <v>#REF!</v>
      </c>
      <c r="BB316" s="39" t="e">
        <f ca="1">MIN(Parts[[#This Row],[techTier]]+2,MAX(INDIRECT(O316)))</f>
        <v>#REF!</v>
      </c>
      <c r="BC316" s="55" t="str">
        <f>RIGHT(LEFT(Parts[[#This Row],[folder]],FIND(CHAR(1),SUBSTITUTE(Parts[[#This Row],[folder]],"/",CHAR(1),LEN(Parts[[#This Row],[folder]])-LEN(SUBSTITUTE(Parts[[#This Row],[folder]],"/",""))))-1),FIND(CHAR(1),SUBSTITUTE(Parts[[#This Row],[folder]],"/",CHAR(1),LEN(Parts[[#This Row],[folder]])-LEN(SUBSTITUTE(Parts[[#This Row],[folder]],"/",""))))-41)</f>
        <v>Squad/Parts/Command/cupola</v>
      </c>
    </row>
    <row r="317" spans="1:55" ht="29.5" x14ac:dyDescent="0.35">
      <c r="A317" t="s">
        <v>302</v>
      </c>
      <c r="B317" t="s">
        <v>2653</v>
      </c>
      <c r="C317" t="s">
        <v>2654</v>
      </c>
      <c r="D317" t="s">
        <v>2655</v>
      </c>
      <c r="E317" t="s">
        <v>1915</v>
      </c>
      <c r="F317" t="s">
        <v>1544</v>
      </c>
      <c r="G317" t="s">
        <v>2656</v>
      </c>
      <c r="H317" t="s">
        <v>1610</v>
      </c>
      <c r="I317" t="s">
        <v>1628</v>
      </c>
      <c r="J317" t="s">
        <v>1606</v>
      </c>
      <c r="K317" t="s">
        <v>68</v>
      </c>
      <c r="L317" s="32"/>
      <c r="M31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@PART[seatExternalCmd]:AFTER[Squad] // EAS-1 External Command Seat
	{
}</v>
      </c>
      <c r="N317" s="36">
        <f>_xlfn.XLOOKUP(_xlfn.CONCAT(O317,P317),Templates!$G$1:$G$2037,Templates!$A$1:$A$2037,"Not Found",0,1)</f>
        <v>0</v>
      </c>
      <c r="O317" s="34"/>
      <c r="P317" s="34"/>
      <c r="Q317" s="35"/>
      <c r="R317" s="49"/>
      <c r="S317" s="33"/>
      <c r="T317" s="33"/>
      <c r="U317" s="33"/>
      <c r="V317" s="33"/>
      <c r="W317" s="33"/>
      <c r="X317" s="33"/>
      <c r="Y317" s="33"/>
      <c r="Z317" s="33"/>
      <c r="AA317" s="33"/>
      <c r="AB317" s="33"/>
      <c r="AC317" s="33"/>
      <c r="AD317" s="33"/>
      <c r="AE317" s="33"/>
      <c r="AF317" s="33"/>
      <c r="AG317" s="33"/>
      <c r="AH317" s="33"/>
      <c r="AI31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17" s="33"/>
      <c r="AK317" s="33"/>
      <c r="AL317" s="33"/>
      <c r="AM317" s="33"/>
      <c r="AN317" s="33"/>
      <c r="AO317" s="33"/>
      <c r="AP317" s="33"/>
      <c r="AQ317" s="33"/>
      <c r="AR317" s="33"/>
      <c r="AS317" s="33"/>
      <c r="AT317" s="33"/>
      <c r="AU317" s="33"/>
      <c r="AV31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1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17" s="56" t="str">
        <f>_xlfn.CONCAT(IF(Parts[[#This Row],[title]]&lt;&gt;"",_xlfn.CONCAT(CHAR(10),"@PART[",Parts[[#This Row],[name]],"]:NEEDS[!002_CommunityPartsTitles]:AFTER[",Parts[[#This Row],[mod]],"] // ",_xlfn.CONCAT(S317," (",D317,")"),CHAR(10),"{",CHAR(10),"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1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17" s="41" t="str">
        <f>_xlfn.CONCAT(IF(Parts[[#This Row],[title]]&lt;&gt;"",_xlfn.CONCAT("#LOC_KTT_",A317,"_",C317,"_Title = ",Parts[[#This Row],[title]],CHAR(10)),""),IF(Parts[[#This Row],[engineName]]&lt;&gt;"",_xlfn.CONCAT("#LOC_KTT_",Parts[[#This Row],[mod]],"_",Parts[[#This Row],[name]],"_EngineName = ",Parts[[#This Row],[engineName]]),""))</f>
        <v/>
      </c>
      <c r="BA317" s="39" t="e">
        <f ca="1">MIN(Parts[[#This Row],[techTier]]+1,MAX(INDIRECT(O317)))</f>
        <v>#REF!</v>
      </c>
      <c r="BB317" s="39" t="e">
        <f ca="1">MIN(Parts[[#This Row],[techTier]]+2,MAX(INDIRECT(O317)))</f>
        <v>#REF!</v>
      </c>
      <c r="BC317" s="55" t="str">
        <f>RIGHT(LEFT(Parts[[#This Row],[folder]],FIND(CHAR(1),SUBSTITUTE(Parts[[#This Row],[folder]],"/",CHAR(1),LEN(Parts[[#This Row],[folder]])-LEN(SUBSTITUTE(Parts[[#This Row],[folder]],"/",""))))-1),FIND(CHAR(1),SUBSTITUTE(Parts[[#This Row],[folder]],"/",CHAR(1),LEN(Parts[[#This Row],[folder]])-LEN(SUBSTITUTE(Parts[[#This Row],[folder]],"/",""))))-41)</f>
        <v>Squad/Parts/Command/externalCommandSeat</v>
      </c>
    </row>
    <row r="318" spans="1:55" ht="29.5" x14ac:dyDescent="0.35">
      <c r="A318" t="s">
        <v>302</v>
      </c>
      <c r="B318" t="s">
        <v>2657</v>
      </c>
      <c r="C318" t="s">
        <v>2658</v>
      </c>
      <c r="D318" t="s">
        <v>2659</v>
      </c>
      <c r="E318" t="s">
        <v>2081</v>
      </c>
      <c r="F318" t="s">
        <v>1098</v>
      </c>
      <c r="G318" t="s">
        <v>2660</v>
      </c>
      <c r="H318" t="s">
        <v>2309</v>
      </c>
      <c r="I318" t="s">
        <v>1906</v>
      </c>
      <c r="J318" t="s">
        <v>1118</v>
      </c>
      <c r="K318" t="s">
        <v>49</v>
      </c>
      <c r="L318" s="32"/>
      <c r="M31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@PART[crewCabin]:AFTER[Squad] // PPD-10 Hitchhiker Storage Container
	{
}</v>
      </c>
      <c r="N318" s="36">
        <f>_xlfn.XLOOKUP(_xlfn.CONCAT(O318,P318),Templates!$G$1:$G$2037,Templates!$A$1:$A$2037,"Not Found",0,1)</f>
        <v>0</v>
      </c>
      <c r="O318" s="34"/>
      <c r="P318" s="34"/>
      <c r="Q318" s="35"/>
      <c r="R318" s="49"/>
      <c r="S318" s="33"/>
      <c r="T318" s="33"/>
      <c r="U318" s="33"/>
      <c r="V318" s="33"/>
      <c r="W318" s="33"/>
      <c r="X318" s="33"/>
      <c r="Y318" s="33"/>
      <c r="Z318" s="33"/>
      <c r="AA318" s="33"/>
      <c r="AB318" s="33"/>
      <c r="AC318" s="33"/>
      <c r="AD318" s="33"/>
      <c r="AE318" s="33"/>
      <c r="AF318" s="33"/>
      <c r="AG318" s="33"/>
      <c r="AH318" s="33"/>
      <c r="AI31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18" s="33"/>
      <c r="AK318" s="33"/>
      <c r="AL318" s="33"/>
      <c r="AM318" s="33"/>
      <c r="AN318" s="33"/>
      <c r="AO318" s="33"/>
      <c r="AP318" s="33"/>
      <c r="AQ318" s="33"/>
      <c r="AR318" s="33"/>
      <c r="AS318" s="33"/>
      <c r="AT318" s="33"/>
      <c r="AU318" s="33"/>
      <c r="AV31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1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18" s="56" t="str">
        <f>_xlfn.CONCAT(IF(Parts[[#This Row],[title]]&lt;&gt;"",_xlfn.CONCAT(CHAR(10),"@PART[",Parts[[#This Row],[name]],"]:NEEDS[!002_CommunityPartsTitles]:AFTER[",Parts[[#This Row],[mod]],"] // ",_xlfn.CONCAT(S318," (",D318,")"),CHAR(10),"{",CHAR(10),"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1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18" s="41" t="str">
        <f>_xlfn.CONCAT(IF(Parts[[#This Row],[title]]&lt;&gt;"",_xlfn.CONCAT("#LOC_KTT_",A318,"_",C318,"_Title = ",Parts[[#This Row],[title]],CHAR(10)),""),IF(Parts[[#This Row],[engineName]]&lt;&gt;"",_xlfn.CONCAT("#LOC_KTT_",Parts[[#This Row],[mod]],"_",Parts[[#This Row],[name]],"_EngineName = ",Parts[[#This Row],[engineName]]),""))</f>
        <v/>
      </c>
      <c r="BA318" s="39" t="e">
        <f ca="1">MIN(Parts[[#This Row],[techTier]]+1,MAX(INDIRECT(O318)))</f>
        <v>#REF!</v>
      </c>
      <c r="BB318" s="39" t="e">
        <f ca="1">MIN(Parts[[#This Row],[techTier]]+2,MAX(INDIRECT(O318)))</f>
        <v>#REF!</v>
      </c>
      <c r="BC318" s="55" t="str">
        <f>RIGHT(LEFT(Parts[[#This Row],[folder]],FIND(CHAR(1),SUBSTITUTE(Parts[[#This Row],[folder]],"/",CHAR(1),LEN(Parts[[#This Row],[folder]])-LEN(SUBSTITUTE(Parts[[#This Row],[folder]],"/",""))))-1),FIND(CHAR(1),SUBSTITUTE(Parts[[#This Row],[folder]],"/",CHAR(1),LEN(Parts[[#This Row],[folder]])-LEN(SUBSTITUTE(Parts[[#This Row],[folder]],"/",""))))-41)</f>
        <v>Squad/Parts/Command/hitchhikerStorageContainer</v>
      </c>
    </row>
    <row r="319" spans="1:55" ht="29.5" x14ac:dyDescent="0.35">
      <c r="A319" t="s">
        <v>302</v>
      </c>
      <c r="B319" t="s">
        <v>2661</v>
      </c>
      <c r="C319" t="s">
        <v>2662</v>
      </c>
      <c r="D319" t="s">
        <v>2663</v>
      </c>
      <c r="E319" t="s">
        <v>1892</v>
      </c>
      <c r="F319" t="s">
        <v>1602</v>
      </c>
      <c r="G319" t="s">
        <v>2150</v>
      </c>
      <c r="H319" t="s">
        <v>1529</v>
      </c>
      <c r="I319" t="s">
        <v>1513</v>
      </c>
      <c r="J319" t="s">
        <v>1116</v>
      </c>
      <c r="K319" t="s">
        <v>32</v>
      </c>
      <c r="L319" s="32"/>
      <c r="M31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@PART[advSasModule]:AFTER[Squad] // Advanced Inline Stabilizer
	{
}</v>
      </c>
      <c r="N319" s="36">
        <f>_xlfn.XLOOKUP(_xlfn.CONCAT(O319,P319),Templates!$G$1:$G$2037,Templates!$A$1:$A$2037,"Not Found",0,1)</f>
        <v>0</v>
      </c>
      <c r="O319" s="34"/>
      <c r="P319" s="34"/>
      <c r="Q319" s="35"/>
      <c r="R319" s="49"/>
      <c r="S319" s="33"/>
      <c r="T319" s="33"/>
      <c r="U319" s="33"/>
      <c r="V319" s="33"/>
      <c r="W319" s="33"/>
      <c r="X319" s="33"/>
      <c r="Y319" s="33"/>
      <c r="Z319" s="33"/>
      <c r="AA319" s="33"/>
      <c r="AB319" s="33"/>
      <c r="AC319" s="33"/>
      <c r="AD319" s="33"/>
      <c r="AE319" s="33"/>
      <c r="AF319" s="33"/>
      <c r="AG319" s="33"/>
      <c r="AH319" s="33"/>
      <c r="AI31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19" s="33"/>
      <c r="AK319" s="33"/>
      <c r="AL319" s="33"/>
      <c r="AM319" s="33"/>
      <c r="AN319" s="33"/>
      <c r="AO319" s="33"/>
      <c r="AP319" s="33"/>
      <c r="AQ319" s="33"/>
      <c r="AR319" s="33"/>
      <c r="AS319" s="33"/>
      <c r="AT319" s="33"/>
      <c r="AU319" s="33"/>
      <c r="AV31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1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19" s="56" t="str">
        <f>_xlfn.CONCAT(IF(Parts[[#This Row],[title]]&lt;&gt;"",_xlfn.CONCAT(CHAR(10),"@PART[",Parts[[#This Row],[name]],"]:NEEDS[!002_CommunityPartsTitles]:AFTER[",Parts[[#This Row],[mod]],"] // ",_xlfn.CONCAT(S319," (",D319,")"),CHAR(10),"{",CHAR(10),"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1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19" s="41" t="str">
        <f>_xlfn.CONCAT(IF(Parts[[#This Row],[title]]&lt;&gt;"",_xlfn.CONCAT("#LOC_KTT_",A319,"_",C319,"_Title = ",Parts[[#This Row],[title]],CHAR(10)),""),IF(Parts[[#This Row],[engineName]]&lt;&gt;"",_xlfn.CONCAT("#LOC_KTT_",Parts[[#This Row],[mod]],"_",Parts[[#This Row],[name]],"_EngineName = ",Parts[[#This Row],[engineName]]),""))</f>
        <v/>
      </c>
      <c r="BA319" s="39" t="e">
        <f ca="1">MIN(Parts[[#This Row],[techTier]]+1,MAX(INDIRECT(O319)))</f>
        <v>#REF!</v>
      </c>
      <c r="BB319" s="39" t="e">
        <f ca="1">MIN(Parts[[#This Row],[techTier]]+2,MAX(INDIRECT(O319)))</f>
        <v>#REF!</v>
      </c>
      <c r="BC319" s="55" t="str">
        <f>RIGHT(LEFT(Parts[[#This Row],[folder]],FIND(CHAR(1),SUBSTITUTE(Parts[[#This Row],[folder]],"/",CHAR(1),LEN(Parts[[#This Row],[folder]])-LEN(SUBSTITUTE(Parts[[#This Row],[folder]],"/",""))))-1),FIND(CHAR(1),SUBSTITUTE(Parts[[#This Row],[folder]],"/",CHAR(1),LEN(Parts[[#This Row],[folder]])-LEN(SUBSTITUTE(Parts[[#This Row],[folder]],"/",""))))-41)</f>
        <v>Squad/Parts/Command/inlineAdvancedStabilizer</v>
      </c>
    </row>
    <row r="320" spans="1:55" ht="29.5" x14ac:dyDescent="0.35">
      <c r="A320" t="s">
        <v>302</v>
      </c>
      <c r="B320" t="s">
        <v>2664</v>
      </c>
      <c r="C320" t="s">
        <v>2665</v>
      </c>
      <c r="D320" t="s">
        <v>2666</v>
      </c>
      <c r="E320" t="s">
        <v>1892</v>
      </c>
      <c r="F320" t="s">
        <v>1602</v>
      </c>
      <c r="G320" t="s">
        <v>1950</v>
      </c>
      <c r="H320" t="s">
        <v>1540</v>
      </c>
      <c r="I320" t="s">
        <v>1628</v>
      </c>
      <c r="J320" t="s">
        <v>1115</v>
      </c>
      <c r="K320" t="s">
        <v>18</v>
      </c>
      <c r="L320" s="32"/>
      <c r="M32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@PART[sasModule]:AFTER[Squad] // Small Inline Reaction Wheel
	{
}</v>
      </c>
      <c r="N320" s="36">
        <f>_xlfn.XLOOKUP(_xlfn.CONCAT(O320,P320),Templates!$G$1:$G$2037,Templates!$A$1:$A$2037,"Not Found",0,1)</f>
        <v>0</v>
      </c>
      <c r="O320" s="34"/>
      <c r="P320" s="34"/>
      <c r="Q320" s="35"/>
      <c r="R320" s="49"/>
      <c r="S320" s="33"/>
      <c r="T320" s="33"/>
      <c r="U320" s="33"/>
      <c r="V320" s="33"/>
      <c r="W320" s="33"/>
      <c r="X320" s="33"/>
      <c r="Y320" s="33"/>
      <c r="Z320" s="33"/>
      <c r="AA320" s="33"/>
      <c r="AB320" s="33"/>
      <c r="AC320" s="33"/>
      <c r="AD320" s="33"/>
      <c r="AE320" s="33"/>
      <c r="AF320" s="33"/>
      <c r="AG320" s="33"/>
      <c r="AH320" s="33"/>
      <c r="AI32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20" s="33"/>
      <c r="AK320" s="33"/>
      <c r="AL320" s="33"/>
      <c r="AM320" s="33"/>
      <c r="AN320" s="33"/>
      <c r="AO320" s="33"/>
      <c r="AP320" s="33"/>
      <c r="AQ320" s="33"/>
      <c r="AR320" s="33"/>
      <c r="AS320" s="33"/>
      <c r="AT320" s="33"/>
      <c r="AU320" s="33"/>
      <c r="AV32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2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20" s="56" t="str">
        <f>_xlfn.CONCAT(IF(Parts[[#This Row],[title]]&lt;&gt;"",_xlfn.CONCAT(CHAR(10),"@PART[",Parts[[#This Row],[name]],"]:NEEDS[!002_CommunityPartsTitles]:AFTER[",Parts[[#This Row],[mod]],"] // ",_xlfn.CONCAT(S320," (",D320,")"),CHAR(10),"{",CHAR(10),"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2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20" s="41" t="str">
        <f>_xlfn.CONCAT(IF(Parts[[#This Row],[title]]&lt;&gt;"",_xlfn.CONCAT("#LOC_KTT_",A320,"_",C320,"_Title = ",Parts[[#This Row],[title]],CHAR(10)),""),IF(Parts[[#This Row],[engineName]]&lt;&gt;"",_xlfn.CONCAT("#LOC_KTT_",Parts[[#This Row],[mod]],"_",Parts[[#This Row],[name]],"_EngineName = ",Parts[[#This Row],[engineName]]),""))</f>
        <v/>
      </c>
      <c r="BA320" s="39" t="e">
        <f ca="1">MIN(Parts[[#This Row],[techTier]]+1,MAX(INDIRECT(O320)))</f>
        <v>#REF!</v>
      </c>
      <c r="BB320" s="39" t="e">
        <f ca="1">MIN(Parts[[#This Row],[techTier]]+2,MAX(INDIRECT(O320)))</f>
        <v>#REF!</v>
      </c>
      <c r="BC320" s="55" t="str">
        <f>RIGHT(LEFT(Parts[[#This Row],[folder]],FIND(CHAR(1),SUBSTITUTE(Parts[[#This Row],[folder]],"/",CHAR(1),LEN(Parts[[#This Row],[folder]])-LEN(SUBSTITUTE(Parts[[#This Row],[folder]],"/",""))))-1),FIND(CHAR(1),SUBSTITUTE(Parts[[#This Row],[folder]],"/",CHAR(1),LEN(Parts[[#This Row],[folder]])-LEN(SUBSTITUTE(Parts[[#This Row],[folder]],"/",""))))-41)</f>
        <v>Squad/Parts/Command/inlineReactionWheel</v>
      </c>
    </row>
    <row r="321" spans="1:55" ht="29.5" x14ac:dyDescent="0.35">
      <c r="A321" t="s">
        <v>302</v>
      </c>
      <c r="B321" t="s">
        <v>2667</v>
      </c>
      <c r="C321" t="s">
        <v>1488</v>
      </c>
      <c r="D321" t="s">
        <v>2668</v>
      </c>
      <c r="E321" t="s">
        <v>1915</v>
      </c>
      <c r="F321" t="s">
        <v>1544</v>
      </c>
      <c r="G321" t="s">
        <v>2669</v>
      </c>
      <c r="H321" t="s">
        <v>2437</v>
      </c>
      <c r="I321" t="s">
        <v>2670</v>
      </c>
      <c r="J321" t="s">
        <v>2652</v>
      </c>
      <c r="K321" t="s">
        <v>69</v>
      </c>
      <c r="L321" s="32"/>
      <c r="M32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@PART[mk1-3pod]:AFTER[Squad] // Mk1-3 Command Pod
	{
}</v>
      </c>
      <c r="N321" s="36">
        <f>_xlfn.XLOOKUP(_xlfn.CONCAT(O321,P321),Templates!$G$1:$G$2037,Templates!$A$1:$A$2037,"Not Found",0,1)</f>
        <v>0</v>
      </c>
      <c r="O321" s="34"/>
      <c r="P321" s="34"/>
      <c r="Q321" s="35"/>
      <c r="R321" s="49"/>
      <c r="S321" s="33"/>
      <c r="T321" s="33"/>
      <c r="U321" s="33"/>
      <c r="V321" s="33"/>
      <c r="W321" s="33"/>
      <c r="X321" s="33"/>
      <c r="Y321" s="33"/>
      <c r="Z321" s="33"/>
      <c r="AA321" s="33"/>
      <c r="AB321" s="33"/>
      <c r="AC321" s="33"/>
      <c r="AD321" s="33"/>
      <c r="AE321" s="33"/>
      <c r="AF321" s="33"/>
      <c r="AG321" s="33"/>
      <c r="AH321" s="33"/>
      <c r="AI32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21" s="33"/>
      <c r="AK321" s="33"/>
      <c r="AL321" s="33"/>
      <c r="AM321" s="33"/>
      <c r="AN321" s="33"/>
      <c r="AO321" s="33"/>
      <c r="AP321" s="33"/>
      <c r="AQ321" s="33"/>
      <c r="AR321" s="33"/>
      <c r="AS321" s="33"/>
      <c r="AT321" s="33"/>
      <c r="AU321" s="33"/>
      <c r="AV32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2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21" s="56" t="str">
        <f>_xlfn.CONCAT(IF(Parts[[#This Row],[title]]&lt;&gt;"",_xlfn.CONCAT(CHAR(10),"@PART[",Parts[[#This Row],[name]],"]:NEEDS[!002_CommunityPartsTitles]:AFTER[",Parts[[#This Row],[mod]],"] // ",_xlfn.CONCAT(S321," (",D321,")"),CHAR(10),"{",CHAR(10),"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2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21" s="41" t="str">
        <f>_xlfn.CONCAT(IF(Parts[[#This Row],[title]]&lt;&gt;"",_xlfn.CONCAT("#LOC_KTT_",A321,"_",C321,"_Title = ",Parts[[#This Row],[title]],CHAR(10)),""),IF(Parts[[#This Row],[engineName]]&lt;&gt;"",_xlfn.CONCAT("#LOC_KTT_",Parts[[#This Row],[mod]],"_",Parts[[#This Row],[name]],"_EngineName = ",Parts[[#This Row],[engineName]]),""))</f>
        <v/>
      </c>
      <c r="BA321" s="39" t="e">
        <f ca="1">MIN(Parts[[#This Row],[techTier]]+1,MAX(INDIRECT(O321)))</f>
        <v>#REF!</v>
      </c>
      <c r="BB321" s="39" t="e">
        <f ca="1">MIN(Parts[[#This Row],[techTier]]+2,MAX(INDIRECT(O321)))</f>
        <v>#REF!</v>
      </c>
      <c r="BC321" s="55" t="str">
        <f>RIGHT(LEFT(Parts[[#This Row],[folder]],FIND(CHAR(1),SUBSTITUTE(Parts[[#This Row],[folder]],"/",CHAR(1),LEN(Parts[[#This Row],[folder]])-LEN(SUBSTITUTE(Parts[[#This Row],[folder]],"/",""))))-1),FIND(CHAR(1),SUBSTITUTE(Parts[[#This Row],[folder]],"/",CHAR(1),LEN(Parts[[#This Row],[folder]])-LEN(SUBSTITUTE(Parts[[#This Row],[folder]],"/",""))))-41)</f>
        <v>Squad/Parts/Command/Mk1-3Pod</v>
      </c>
    </row>
    <row r="322" spans="1:55" ht="29.5" x14ac:dyDescent="0.35">
      <c r="A322" t="s">
        <v>302</v>
      </c>
      <c r="B322" t="s">
        <v>2671</v>
      </c>
      <c r="C322" t="s">
        <v>1483</v>
      </c>
      <c r="D322" t="s">
        <v>2672</v>
      </c>
      <c r="E322" t="s">
        <v>1458</v>
      </c>
      <c r="F322" t="s">
        <v>1544</v>
      </c>
      <c r="G322" t="s">
        <v>2673</v>
      </c>
      <c r="H322" t="s">
        <v>1534</v>
      </c>
      <c r="I322" t="s">
        <v>1841</v>
      </c>
      <c r="J322" t="s">
        <v>1116</v>
      </c>
      <c r="K322" t="s">
        <v>27</v>
      </c>
      <c r="L322" s="32"/>
      <c r="M32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@PART[Mark1Cockpit]:AFTER[Squad] // Mk1 Cockpit
	{
}</v>
      </c>
      <c r="N322" s="36">
        <f>_xlfn.XLOOKUP(_xlfn.CONCAT(O322,P322),Templates!$G$1:$G$2037,Templates!$A$1:$A$2037,"Not Found",0,1)</f>
        <v>0</v>
      </c>
      <c r="O322" s="34"/>
      <c r="P322" s="34"/>
      <c r="Q322" s="35"/>
      <c r="R322" s="49"/>
      <c r="S322" s="33"/>
      <c r="T322" s="33"/>
      <c r="U322" s="33"/>
      <c r="V322" s="33"/>
      <c r="W322" s="33"/>
      <c r="X322" s="33"/>
      <c r="Y322" s="33"/>
      <c r="Z322" s="33"/>
      <c r="AA322" s="33"/>
      <c r="AB322" s="33"/>
      <c r="AC322" s="33"/>
      <c r="AD322" s="33"/>
      <c r="AE322" s="33"/>
      <c r="AF322" s="33"/>
      <c r="AG322" s="33"/>
      <c r="AH322" s="33"/>
      <c r="AI32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22" s="33"/>
      <c r="AK322" s="33"/>
      <c r="AL322" s="33"/>
      <c r="AM322" s="33"/>
      <c r="AN322" s="33"/>
      <c r="AO322" s="33"/>
      <c r="AP322" s="33"/>
      <c r="AQ322" s="33"/>
      <c r="AR322" s="33"/>
      <c r="AS322" s="33"/>
      <c r="AT322" s="33"/>
      <c r="AU322" s="33"/>
      <c r="AV32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2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22" s="56" t="str">
        <f>_xlfn.CONCAT(IF(Parts[[#This Row],[title]]&lt;&gt;"",_xlfn.CONCAT(CHAR(10),"@PART[",Parts[[#This Row],[name]],"]:NEEDS[!002_CommunityPartsTitles]:AFTER[",Parts[[#This Row],[mod]],"] // ",_xlfn.CONCAT(S322," (",D322,")"),CHAR(10),"{",CHAR(10),"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2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22" s="41" t="str">
        <f>_xlfn.CONCAT(IF(Parts[[#This Row],[title]]&lt;&gt;"",_xlfn.CONCAT("#LOC_KTT_",A322,"_",C322,"_Title = ",Parts[[#This Row],[title]],CHAR(10)),""),IF(Parts[[#This Row],[engineName]]&lt;&gt;"",_xlfn.CONCAT("#LOC_KTT_",Parts[[#This Row],[mod]],"_",Parts[[#This Row],[name]],"_EngineName = ",Parts[[#This Row],[engineName]]),""))</f>
        <v/>
      </c>
      <c r="BA322" s="39" t="e">
        <f ca="1">MIN(Parts[[#This Row],[techTier]]+1,MAX(INDIRECT(O322)))</f>
        <v>#REF!</v>
      </c>
      <c r="BB322" s="39" t="e">
        <f ca="1">MIN(Parts[[#This Row],[techTier]]+2,MAX(INDIRECT(O322)))</f>
        <v>#REF!</v>
      </c>
      <c r="BC322" s="55" t="str">
        <f>RIGHT(LEFT(Parts[[#This Row],[folder]],FIND(CHAR(1),SUBSTITUTE(Parts[[#This Row],[folder]],"/",CHAR(1),LEN(Parts[[#This Row],[folder]])-LEN(SUBSTITUTE(Parts[[#This Row],[folder]],"/",""))))-1),FIND(CHAR(1),SUBSTITUTE(Parts[[#This Row],[folder]],"/",CHAR(1),LEN(Parts[[#This Row],[folder]])-LEN(SUBSTITUTE(Parts[[#This Row],[folder]],"/",""))))-41)</f>
        <v>Squad/Parts/Command/mk1Cockpits</v>
      </c>
    </row>
    <row r="323" spans="1:55" ht="29.5" x14ac:dyDescent="0.35">
      <c r="A323" t="s">
        <v>302</v>
      </c>
      <c r="B323" t="s">
        <v>2674</v>
      </c>
      <c r="C323" t="s">
        <v>2675</v>
      </c>
      <c r="D323" t="s">
        <v>2676</v>
      </c>
      <c r="E323" t="s">
        <v>1458</v>
      </c>
      <c r="F323" t="s">
        <v>1098</v>
      </c>
      <c r="G323" t="s">
        <v>2673</v>
      </c>
      <c r="H323" t="s">
        <v>1590</v>
      </c>
      <c r="I323" t="s">
        <v>538</v>
      </c>
      <c r="J323" t="s">
        <v>1116</v>
      </c>
      <c r="K323" t="s">
        <v>25</v>
      </c>
      <c r="L323" s="32"/>
      <c r="M32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@PART[MK1CrewCabin]:AFTER[Squad] // Mk1 Crew Cabin
	{
}</v>
      </c>
      <c r="N323" s="36">
        <f>_xlfn.XLOOKUP(_xlfn.CONCAT(O323,P323),Templates!$G$1:$G$2037,Templates!$A$1:$A$2037,"Not Found",0,1)</f>
        <v>0</v>
      </c>
      <c r="O323" s="34"/>
      <c r="P323" s="34"/>
      <c r="Q323" s="35"/>
      <c r="R323" s="49"/>
      <c r="S323" s="33"/>
      <c r="T323" s="33"/>
      <c r="U323" s="33"/>
      <c r="V323" s="33"/>
      <c r="W323" s="33"/>
      <c r="X323" s="33"/>
      <c r="Y323" s="33"/>
      <c r="Z323" s="33"/>
      <c r="AA323" s="33"/>
      <c r="AB323" s="33"/>
      <c r="AC323" s="33"/>
      <c r="AD323" s="33"/>
      <c r="AE323" s="33"/>
      <c r="AF323" s="33"/>
      <c r="AG323" s="33"/>
      <c r="AH323" s="33"/>
      <c r="AI32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23" s="33"/>
      <c r="AK323" s="33"/>
      <c r="AL323" s="33"/>
      <c r="AM323" s="33"/>
      <c r="AN323" s="33"/>
      <c r="AO323" s="33"/>
      <c r="AP323" s="33"/>
      <c r="AQ323" s="33"/>
      <c r="AR323" s="33"/>
      <c r="AS323" s="33"/>
      <c r="AT323" s="33"/>
      <c r="AU323" s="33"/>
      <c r="AV32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2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23" s="56" t="str">
        <f>_xlfn.CONCAT(IF(Parts[[#This Row],[title]]&lt;&gt;"",_xlfn.CONCAT(CHAR(10),"@PART[",Parts[[#This Row],[name]],"]:NEEDS[!002_CommunityPartsTitles]:AFTER[",Parts[[#This Row],[mod]],"] // ",_xlfn.CONCAT(S323," (",D323,")"),CHAR(10),"{",CHAR(10),"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2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23" s="41" t="str">
        <f>_xlfn.CONCAT(IF(Parts[[#This Row],[title]]&lt;&gt;"",_xlfn.CONCAT("#LOC_KTT_",A323,"_",C323,"_Title = ",Parts[[#This Row],[title]],CHAR(10)),""),IF(Parts[[#This Row],[engineName]]&lt;&gt;"",_xlfn.CONCAT("#LOC_KTT_",Parts[[#This Row],[mod]],"_",Parts[[#This Row],[name]],"_EngineName = ",Parts[[#This Row],[engineName]]),""))</f>
        <v/>
      </c>
      <c r="BA323" s="39" t="e">
        <f ca="1">MIN(Parts[[#This Row],[techTier]]+1,MAX(INDIRECT(O323)))</f>
        <v>#REF!</v>
      </c>
      <c r="BB323" s="39" t="e">
        <f ca="1">MIN(Parts[[#This Row],[techTier]]+2,MAX(INDIRECT(O323)))</f>
        <v>#REF!</v>
      </c>
      <c r="BC323" s="55" t="str">
        <f>RIGHT(LEFT(Parts[[#This Row],[folder]],FIND(CHAR(1),SUBSTITUTE(Parts[[#This Row],[folder]],"/",CHAR(1),LEN(Parts[[#This Row],[folder]])-LEN(SUBSTITUTE(Parts[[#This Row],[folder]],"/",""))))-1),FIND(CHAR(1),SUBSTITUTE(Parts[[#This Row],[folder]],"/",CHAR(1),LEN(Parts[[#This Row],[folder]])-LEN(SUBSTITUTE(Parts[[#This Row],[folder]],"/",""))))-41)</f>
        <v>Squad/Parts/Command/mk1Cockpits</v>
      </c>
    </row>
    <row r="324" spans="1:55" ht="29.5" x14ac:dyDescent="0.35">
      <c r="A324" t="s">
        <v>302</v>
      </c>
      <c r="B324" t="s">
        <v>2677</v>
      </c>
      <c r="C324" t="s">
        <v>2678</v>
      </c>
      <c r="D324" t="s">
        <v>2679</v>
      </c>
      <c r="E324" t="s">
        <v>1458</v>
      </c>
      <c r="F324" t="s">
        <v>1544</v>
      </c>
      <c r="G324" t="s">
        <v>2680</v>
      </c>
      <c r="H324" t="s">
        <v>2082</v>
      </c>
      <c r="I324" t="s">
        <v>538</v>
      </c>
      <c r="J324" t="s">
        <v>1116</v>
      </c>
      <c r="K324" t="s">
        <v>43</v>
      </c>
      <c r="L324" s="32"/>
      <c r="M32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@PART[Mark2Cockpit]:AFTER[Squad] // Mk1 Inline Cockpit
	{
}</v>
      </c>
      <c r="N324" s="36">
        <f>_xlfn.XLOOKUP(_xlfn.CONCAT(O324,P324),Templates!$G$1:$G$2037,Templates!$A$1:$A$2037,"Not Found",0,1)</f>
        <v>0</v>
      </c>
      <c r="O324" s="34"/>
      <c r="P324" s="34"/>
      <c r="Q324" s="35"/>
      <c r="R324" s="49"/>
      <c r="S324" s="33"/>
      <c r="T324" s="33"/>
      <c r="U324" s="33"/>
      <c r="V324" s="33"/>
      <c r="W324" s="33"/>
      <c r="X324" s="33"/>
      <c r="Y324" s="33"/>
      <c r="Z324" s="33"/>
      <c r="AA324" s="33"/>
      <c r="AB324" s="33"/>
      <c r="AC324" s="33"/>
      <c r="AD324" s="33"/>
      <c r="AE324" s="33"/>
      <c r="AF324" s="33"/>
      <c r="AG324" s="33"/>
      <c r="AH324" s="33"/>
      <c r="AI32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24" s="33"/>
      <c r="AK324" s="33"/>
      <c r="AL324" s="33"/>
      <c r="AM324" s="33"/>
      <c r="AN324" s="33"/>
      <c r="AO324" s="33"/>
      <c r="AP324" s="33"/>
      <c r="AQ324" s="33"/>
      <c r="AR324" s="33"/>
      <c r="AS324" s="33"/>
      <c r="AT324" s="33"/>
      <c r="AU324" s="33"/>
      <c r="AV32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2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24" s="56" t="str">
        <f>_xlfn.CONCAT(IF(Parts[[#This Row],[title]]&lt;&gt;"",_xlfn.CONCAT(CHAR(10),"@PART[",Parts[[#This Row],[name]],"]:NEEDS[!002_CommunityPartsTitles]:AFTER[",Parts[[#This Row],[mod]],"] // ",_xlfn.CONCAT(S324," (",D324,")"),CHAR(10),"{",CHAR(10),"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2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24" s="41" t="str">
        <f>_xlfn.CONCAT(IF(Parts[[#This Row],[title]]&lt;&gt;"",_xlfn.CONCAT("#LOC_KTT_",A324,"_",C324,"_Title = ",Parts[[#This Row],[title]],CHAR(10)),""),IF(Parts[[#This Row],[engineName]]&lt;&gt;"",_xlfn.CONCAT("#LOC_KTT_",Parts[[#This Row],[mod]],"_",Parts[[#This Row],[name]],"_EngineName = ",Parts[[#This Row],[engineName]]),""))</f>
        <v/>
      </c>
      <c r="BA324" s="39" t="e">
        <f ca="1">MIN(Parts[[#This Row],[techTier]]+1,MAX(INDIRECT(O324)))</f>
        <v>#REF!</v>
      </c>
      <c r="BB324" s="39" t="e">
        <f ca="1">MIN(Parts[[#This Row],[techTier]]+2,MAX(INDIRECT(O324)))</f>
        <v>#REF!</v>
      </c>
      <c r="BC324" s="55" t="str">
        <f>RIGHT(LEFT(Parts[[#This Row],[folder]],FIND(CHAR(1),SUBSTITUTE(Parts[[#This Row],[folder]],"/",CHAR(1),LEN(Parts[[#This Row],[folder]])-LEN(SUBSTITUTE(Parts[[#This Row],[folder]],"/",""))))-1),FIND(CHAR(1),SUBSTITUTE(Parts[[#This Row],[folder]],"/",CHAR(1),LEN(Parts[[#This Row],[folder]])-LEN(SUBSTITUTE(Parts[[#This Row],[folder]],"/",""))))-41)</f>
        <v>Squad/Parts/Command/mk1Cockpits</v>
      </c>
    </row>
    <row r="325" spans="1:55" ht="29.5" x14ac:dyDescent="0.35">
      <c r="A325" t="s">
        <v>302</v>
      </c>
      <c r="B325" t="s">
        <v>2681</v>
      </c>
      <c r="C325" t="s">
        <v>1486</v>
      </c>
      <c r="D325" t="s">
        <v>2682</v>
      </c>
      <c r="E325" t="s">
        <v>2081</v>
      </c>
      <c r="F325" t="s">
        <v>1544</v>
      </c>
      <c r="G325" t="s">
        <v>2511</v>
      </c>
      <c r="H325" t="s">
        <v>1523</v>
      </c>
      <c r="I325" t="s">
        <v>2683</v>
      </c>
      <c r="J325" t="s">
        <v>1116</v>
      </c>
      <c r="K325" t="s">
        <v>32</v>
      </c>
      <c r="L325" s="32"/>
      <c r="M32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@PART[landerCabinSmall]:AFTER[Squad] // Mk1 Lander Can
	{
}</v>
      </c>
      <c r="N325" s="36">
        <f>_xlfn.XLOOKUP(_xlfn.CONCAT(O325,P325),Templates!$G$1:$G$2037,Templates!$A$1:$A$2037,"Not Found",0,1)</f>
        <v>0</v>
      </c>
      <c r="O325" s="34"/>
      <c r="P325" s="34"/>
      <c r="Q325" s="35"/>
      <c r="R325" s="49"/>
      <c r="S325" s="33"/>
      <c r="T325" s="33"/>
      <c r="U325" s="33"/>
      <c r="V325" s="33"/>
      <c r="W325" s="33"/>
      <c r="X325" s="33"/>
      <c r="Y325" s="33"/>
      <c r="Z325" s="33"/>
      <c r="AA325" s="33"/>
      <c r="AB325" s="33"/>
      <c r="AC325" s="33"/>
      <c r="AD325" s="33"/>
      <c r="AE325" s="33"/>
      <c r="AF325" s="33"/>
      <c r="AG325" s="33"/>
      <c r="AH325" s="33"/>
      <c r="AI32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25" s="33"/>
      <c r="AK325" s="33"/>
      <c r="AL325" s="33"/>
      <c r="AM325" s="33"/>
      <c r="AN325" s="33"/>
      <c r="AO325" s="33"/>
      <c r="AP325" s="33"/>
      <c r="AQ325" s="33"/>
      <c r="AR325" s="33"/>
      <c r="AS325" s="33"/>
      <c r="AT325" s="33"/>
      <c r="AU325" s="33"/>
      <c r="AV32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2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25" s="56" t="str">
        <f>_xlfn.CONCAT(IF(Parts[[#This Row],[title]]&lt;&gt;"",_xlfn.CONCAT(CHAR(10),"@PART[",Parts[[#This Row],[name]],"]:NEEDS[!002_CommunityPartsTitles]:AFTER[",Parts[[#This Row],[mod]],"] // ",_xlfn.CONCAT(S325," (",D325,")"),CHAR(10),"{",CHAR(10),"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2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25" s="41" t="str">
        <f>_xlfn.CONCAT(IF(Parts[[#This Row],[title]]&lt;&gt;"",_xlfn.CONCAT("#LOC_KTT_",A325,"_",C325,"_Title = ",Parts[[#This Row],[title]],CHAR(10)),""),IF(Parts[[#This Row],[engineName]]&lt;&gt;"",_xlfn.CONCAT("#LOC_KTT_",Parts[[#This Row],[mod]],"_",Parts[[#This Row],[name]],"_EngineName = ",Parts[[#This Row],[engineName]]),""))</f>
        <v/>
      </c>
      <c r="BA325" s="39" t="e">
        <f ca="1">MIN(Parts[[#This Row],[techTier]]+1,MAX(INDIRECT(O325)))</f>
        <v>#REF!</v>
      </c>
      <c r="BB325" s="39" t="e">
        <f ca="1">MIN(Parts[[#This Row],[techTier]]+2,MAX(INDIRECT(O325)))</f>
        <v>#REF!</v>
      </c>
      <c r="BC325" s="55" t="str">
        <f>RIGHT(LEFT(Parts[[#This Row],[folder]],FIND(CHAR(1),SUBSTITUTE(Parts[[#This Row],[folder]],"/",CHAR(1),LEN(Parts[[#This Row],[folder]])-LEN(SUBSTITUTE(Parts[[#This Row],[folder]],"/",""))))-1),FIND(CHAR(1),SUBSTITUTE(Parts[[#This Row],[folder]],"/",CHAR(1),LEN(Parts[[#This Row],[folder]])-LEN(SUBSTITUTE(Parts[[#This Row],[folder]],"/",""))))-41)</f>
        <v>Squad/Parts/Command/mk1LanderCan</v>
      </c>
    </row>
    <row r="326" spans="1:55" ht="29.5" x14ac:dyDescent="0.35">
      <c r="A326" t="s">
        <v>302</v>
      </c>
      <c r="B326" t="s">
        <v>2684</v>
      </c>
      <c r="C326" t="s">
        <v>2685</v>
      </c>
      <c r="D326" t="s">
        <v>2686</v>
      </c>
      <c r="E326" t="s">
        <v>1915</v>
      </c>
      <c r="F326" t="s">
        <v>1544</v>
      </c>
      <c r="G326" t="s">
        <v>536</v>
      </c>
      <c r="H326" t="s">
        <v>1540</v>
      </c>
      <c r="I326" t="s">
        <v>1888</v>
      </c>
      <c r="J326" t="s">
        <v>1558</v>
      </c>
      <c r="K326" t="s">
        <v>0</v>
      </c>
      <c r="L326" s="32"/>
      <c r="M32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@PART[mk1pod_v2]:AFTER[Squad] // Mk1 Command Pod
	{
}</v>
      </c>
      <c r="N326" s="36">
        <f>_xlfn.XLOOKUP(_xlfn.CONCAT(O326,P326),Templates!$G$1:$G$2037,Templates!$A$1:$A$2037,"Not Found",0,1)</f>
        <v>0</v>
      </c>
      <c r="O326" s="34"/>
      <c r="P326" s="34"/>
      <c r="Q326" s="35"/>
      <c r="R326" s="49"/>
      <c r="S326" s="33"/>
      <c r="T326" s="33"/>
      <c r="U326" s="33"/>
      <c r="V326" s="33"/>
      <c r="W326" s="33"/>
      <c r="X326" s="33"/>
      <c r="Y326" s="33"/>
      <c r="Z326" s="33"/>
      <c r="AA326" s="33"/>
      <c r="AB326" s="33"/>
      <c r="AC326" s="33"/>
      <c r="AD326" s="33"/>
      <c r="AE326" s="33"/>
      <c r="AF326" s="33"/>
      <c r="AG326" s="33"/>
      <c r="AH326" s="33"/>
      <c r="AI32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26" s="33"/>
      <c r="AK326" s="33"/>
      <c r="AL326" s="33"/>
      <c r="AM326" s="33"/>
      <c r="AN326" s="33"/>
      <c r="AO326" s="33"/>
      <c r="AP326" s="33"/>
      <c r="AQ326" s="33"/>
      <c r="AR326" s="33"/>
      <c r="AS326" s="33"/>
      <c r="AT326" s="33"/>
      <c r="AU326" s="33"/>
      <c r="AV32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2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26" s="56" t="str">
        <f>_xlfn.CONCAT(IF(Parts[[#This Row],[title]]&lt;&gt;"",_xlfn.CONCAT(CHAR(10),"@PART[",Parts[[#This Row],[name]],"]:NEEDS[!002_CommunityPartsTitles]:AFTER[",Parts[[#This Row],[mod]],"] // ",_xlfn.CONCAT(S326," (",D326,")"),CHAR(10),"{",CHAR(10),"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2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26" s="41" t="str">
        <f>_xlfn.CONCAT(IF(Parts[[#This Row],[title]]&lt;&gt;"",_xlfn.CONCAT("#LOC_KTT_",A326,"_",C326,"_Title = ",Parts[[#This Row],[title]],CHAR(10)),""),IF(Parts[[#This Row],[engineName]]&lt;&gt;"",_xlfn.CONCAT("#LOC_KTT_",Parts[[#This Row],[mod]],"_",Parts[[#This Row],[name]],"_EngineName = ",Parts[[#This Row],[engineName]]),""))</f>
        <v/>
      </c>
      <c r="BA326" s="39" t="e">
        <f ca="1">MIN(Parts[[#This Row],[techTier]]+1,MAX(INDIRECT(O326)))</f>
        <v>#REF!</v>
      </c>
      <c r="BB326" s="39" t="e">
        <f ca="1">MIN(Parts[[#This Row],[techTier]]+2,MAX(INDIRECT(O326)))</f>
        <v>#REF!</v>
      </c>
      <c r="BC326" s="55" t="str">
        <f>RIGHT(LEFT(Parts[[#This Row],[folder]],FIND(CHAR(1),SUBSTITUTE(Parts[[#This Row],[folder]],"/",CHAR(1),LEN(Parts[[#This Row],[folder]])-LEN(SUBSTITUTE(Parts[[#This Row],[folder]],"/",""))))-1),FIND(CHAR(1),SUBSTITUTE(Parts[[#This Row],[folder]],"/",CHAR(1),LEN(Parts[[#This Row],[folder]])-LEN(SUBSTITUTE(Parts[[#This Row],[folder]],"/",""))))-41)</f>
        <v>Squad/Parts/Command/mk1pod_v2</v>
      </c>
    </row>
    <row r="327" spans="1:55" ht="29.5" x14ac:dyDescent="0.35">
      <c r="A327" t="s">
        <v>302</v>
      </c>
      <c r="B327" t="s">
        <v>2687</v>
      </c>
      <c r="C327" t="s">
        <v>2688</v>
      </c>
      <c r="D327" t="s">
        <v>2689</v>
      </c>
      <c r="E327" t="s">
        <v>1458</v>
      </c>
      <c r="F327" t="s">
        <v>1544</v>
      </c>
      <c r="G327" t="s">
        <v>2400</v>
      </c>
      <c r="H327" t="s">
        <v>1709</v>
      </c>
      <c r="I327" t="s">
        <v>1563</v>
      </c>
      <c r="J327" t="s">
        <v>2690</v>
      </c>
      <c r="K327" t="s">
        <v>91</v>
      </c>
      <c r="L327" s="32"/>
      <c r="M32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@PART[mk2Cockpit_Inline]:AFTER[Squad] // Mk2 Inline Cockpit
	{
}</v>
      </c>
      <c r="N327" s="36">
        <f>_xlfn.XLOOKUP(_xlfn.CONCAT(O327,P327),Templates!$G$1:$G$2037,Templates!$A$1:$A$2037,"Not Found",0,1)</f>
        <v>0</v>
      </c>
      <c r="O327" s="34"/>
      <c r="P327" s="34"/>
      <c r="Q327" s="35"/>
      <c r="R327" s="49"/>
      <c r="S327" s="33"/>
      <c r="T327" s="33"/>
      <c r="U327" s="33"/>
      <c r="V327" s="33"/>
      <c r="W327" s="33"/>
      <c r="X327" s="33"/>
      <c r="Y327" s="33"/>
      <c r="Z327" s="33"/>
      <c r="AA327" s="33"/>
      <c r="AB327" s="33"/>
      <c r="AC327" s="33"/>
      <c r="AD327" s="33"/>
      <c r="AE327" s="33"/>
      <c r="AF327" s="33"/>
      <c r="AG327" s="33"/>
      <c r="AH327" s="33"/>
      <c r="AI32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27" s="33"/>
      <c r="AK327" s="33"/>
      <c r="AL327" s="33"/>
      <c r="AM327" s="33"/>
      <c r="AN327" s="33"/>
      <c r="AO327" s="33"/>
      <c r="AP327" s="33"/>
      <c r="AQ327" s="33"/>
      <c r="AR327" s="33"/>
      <c r="AS327" s="33"/>
      <c r="AT327" s="33"/>
      <c r="AU327" s="33"/>
      <c r="AV32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2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27" s="56" t="str">
        <f>_xlfn.CONCAT(IF(Parts[[#This Row],[title]]&lt;&gt;"",_xlfn.CONCAT(CHAR(10),"@PART[",Parts[[#This Row],[name]],"]:NEEDS[!002_CommunityPartsTitles]:AFTER[",Parts[[#This Row],[mod]],"] // ",_xlfn.CONCAT(S327," (",D327,")"),CHAR(10),"{",CHAR(10),"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2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27" s="41" t="str">
        <f>_xlfn.CONCAT(IF(Parts[[#This Row],[title]]&lt;&gt;"",_xlfn.CONCAT("#LOC_KTT_",A327,"_",C327,"_Title = ",Parts[[#This Row],[title]],CHAR(10)),""),IF(Parts[[#This Row],[engineName]]&lt;&gt;"",_xlfn.CONCAT("#LOC_KTT_",Parts[[#This Row],[mod]],"_",Parts[[#This Row],[name]],"_EngineName = ",Parts[[#This Row],[engineName]]),""))</f>
        <v/>
      </c>
      <c r="BA327" s="39" t="e">
        <f ca="1">MIN(Parts[[#This Row],[techTier]]+1,MAX(INDIRECT(O327)))</f>
        <v>#REF!</v>
      </c>
      <c r="BB327" s="39" t="e">
        <f ca="1">MIN(Parts[[#This Row],[techTier]]+2,MAX(INDIRECT(O327)))</f>
        <v>#REF!</v>
      </c>
      <c r="BC327" s="55" t="str">
        <f>RIGHT(LEFT(Parts[[#This Row],[folder]],FIND(CHAR(1),SUBSTITUTE(Parts[[#This Row],[folder]],"/",CHAR(1),LEN(Parts[[#This Row],[folder]])-LEN(SUBSTITUTE(Parts[[#This Row],[folder]],"/",""))))-1),FIND(CHAR(1),SUBSTITUTE(Parts[[#This Row],[folder]],"/",CHAR(1),LEN(Parts[[#This Row],[folder]])-LEN(SUBSTITUTE(Parts[[#This Row],[folder]],"/",""))))-41)</f>
        <v>Squad/Parts/Command/mk2CockpitInline</v>
      </c>
    </row>
    <row r="328" spans="1:55" ht="29.5" x14ac:dyDescent="0.35">
      <c r="A328" t="s">
        <v>302</v>
      </c>
      <c r="B328" t="s">
        <v>2691</v>
      </c>
      <c r="C328" t="s">
        <v>1484</v>
      </c>
      <c r="D328" t="s">
        <v>2692</v>
      </c>
      <c r="E328" t="s">
        <v>1458</v>
      </c>
      <c r="F328" t="s">
        <v>1544</v>
      </c>
      <c r="G328" t="s">
        <v>2400</v>
      </c>
      <c r="H328" t="s">
        <v>1709</v>
      </c>
      <c r="I328" t="s">
        <v>1563</v>
      </c>
      <c r="J328" t="s">
        <v>2690</v>
      </c>
      <c r="K328" t="s">
        <v>65</v>
      </c>
      <c r="L328" s="32"/>
      <c r="M32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@PART[mk2Cockpit_Standard]:AFTER[Squad] // Mk2 Cockpit
	{
}</v>
      </c>
      <c r="N328" s="36">
        <f>_xlfn.XLOOKUP(_xlfn.CONCAT(O328,P328),Templates!$G$1:$G$2037,Templates!$A$1:$A$2037,"Not Found",0,1)</f>
        <v>0</v>
      </c>
      <c r="O328" s="34"/>
      <c r="P328" s="34"/>
      <c r="Q328" s="35"/>
      <c r="R328" s="49"/>
      <c r="S328" s="33"/>
      <c r="T328" s="33"/>
      <c r="U328" s="33"/>
      <c r="V328" s="33"/>
      <c r="W328" s="33"/>
      <c r="X328" s="33"/>
      <c r="Y328" s="33"/>
      <c r="Z328" s="33"/>
      <c r="AA328" s="33"/>
      <c r="AB328" s="33"/>
      <c r="AC328" s="33"/>
      <c r="AD328" s="33"/>
      <c r="AE328" s="33"/>
      <c r="AF328" s="33"/>
      <c r="AG328" s="33"/>
      <c r="AH328" s="33"/>
      <c r="AI32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28" s="33"/>
      <c r="AK328" s="33"/>
      <c r="AL328" s="33"/>
      <c r="AM328" s="33"/>
      <c r="AN328" s="33"/>
      <c r="AO328" s="33"/>
      <c r="AP328" s="33"/>
      <c r="AQ328" s="33"/>
      <c r="AR328" s="33"/>
      <c r="AS328" s="33"/>
      <c r="AT328" s="33"/>
      <c r="AU328" s="33"/>
      <c r="AV32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2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28" s="56" t="str">
        <f>_xlfn.CONCAT(IF(Parts[[#This Row],[title]]&lt;&gt;"",_xlfn.CONCAT(CHAR(10),"@PART[",Parts[[#This Row],[name]],"]:NEEDS[!002_CommunityPartsTitles]:AFTER[",Parts[[#This Row],[mod]],"] // ",_xlfn.CONCAT(S328," (",D328,")"),CHAR(10),"{",CHAR(10),"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2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28" s="41" t="str">
        <f>_xlfn.CONCAT(IF(Parts[[#This Row],[title]]&lt;&gt;"",_xlfn.CONCAT("#LOC_KTT_",A328,"_",C328,"_Title = ",Parts[[#This Row],[title]],CHAR(10)),""),IF(Parts[[#This Row],[engineName]]&lt;&gt;"",_xlfn.CONCAT("#LOC_KTT_",Parts[[#This Row],[mod]],"_",Parts[[#This Row],[name]],"_EngineName = ",Parts[[#This Row],[engineName]]),""))</f>
        <v/>
      </c>
      <c r="BA328" s="39" t="e">
        <f ca="1">MIN(Parts[[#This Row],[techTier]]+1,MAX(INDIRECT(O328)))</f>
        <v>#REF!</v>
      </c>
      <c r="BB328" s="39" t="e">
        <f ca="1">MIN(Parts[[#This Row],[techTier]]+2,MAX(INDIRECT(O328)))</f>
        <v>#REF!</v>
      </c>
      <c r="BC328" s="55" t="str">
        <f>RIGHT(LEFT(Parts[[#This Row],[folder]],FIND(CHAR(1),SUBSTITUTE(Parts[[#This Row],[folder]],"/",CHAR(1),LEN(Parts[[#This Row],[folder]])-LEN(SUBSTITUTE(Parts[[#This Row],[folder]],"/",""))))-1),FIND(CHAR(1),SUBSTITUTE(Parts[[#This Row],[folder]],"/",CHAR(1),LEN(Parts[[#This Row],[folder]])-LEN(SUBSTITUTE(Parts[[#This Row],[folder]],"/",""))))-41)</f>
        <v>Squad/Parts/Command/mk2CockpitStandard</v>
      </c>
    </row>
    <row r="329" spans="1:55" ht="29.5" x14ac:dyDescent="0.35">
      <c r="A329" t="s">
        <v>302</v>
      </c>
      <c r="B329" t="s">
        <v>2693</v>
      </c>
      <c r="C329" t="s">
        <v>2694</v>
      </c>
      <c r="D329" t="s">
        <v>2695</v>
      </c>
      <c r="E329" t="s">
        <v>1458</v>
      </c>
      <c r="F329" t="s">
        <v>1544</v>
      </c>
      <c r="G329" t="s">
        <v>2538</v>
      </c>
      <c r="H329" t="s">
        <v>2696</v>
      </c>
      <c r="I329" t="s">
        <v>2697</v>
      </c>
      <c r="J329" t="s">
        <v>2690</v>
      </c>
      <c r="K329" t="s">
        <v>141</v>
      </c>
      <c r="L329" s="32"/>
      <c r="M32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@PART[mk2DroneCore]:AFTER[Squad] // MK2 Drone Core
	{
}</v>
      </c>
      <c r="N329" s="36">
        <f>_xlfn.XLOOKUP(_xlfn.CONCAT(O329,P329),Templates!$G$1:$G$2037,Templates!$A$1:$A$2037,"Not Found",0,1)</f>
        <v>0</v>
      </c>
      <c r="O329" s="34"/>
      <c r="P329" s="34"/>
      <c r="Q329" s="35"/>
      <c r="R329" s="49"/>
      <c r="S329" s="33"/>
      <c r="T329" s="33"/>
      <c r="U329" s="33"/>
      <c r="V329" s="33"/>
      <c r="W329" s="33"/>
      <c r="X329" s="33"/>
      <c r="Y329" s="33"/>
      <c r="Z329" s="33"/>
      <c r="AA329" s="33"/>
      <c r="AB329" s="33"/>
      <c r="AC329" s="33"/>
      <c r="AD329" s="33"/>
      <c r="AE329" s="33"/>
      <c r="AF329" s="33"/>
      <c r="AG329" s="33"/>
      <c r="AH329" s="33"/>
      <c r="AI32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29" s="33"/>
      <c r="AK329" s="33"/>
      <c r="AL329" s="33"/>
      <c r="AM329" s="33"/>
      <c r="AN329" s="33"/>
      <c r="AO329" s="33"/>
      <c r="AP329" s="33"/>
      <c r="AQ329" s="33"/>
      <c r="AR329" s="33"/>
      <c r="AS329" s="33"/>
      <c r="AT329" s="33"/>
      <c r="AU329" s="33"/>
      <c r="AV32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2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29" s="56" t="str">
        <f>_xlfn.CONCAT(IF(Parts[[#This Row],[title]]&lt;&gt;"",_xlfn.CONCAT(CHAR(10),"@PART[",Parts[[#This Row],[name]],"]:NEEDS[!002_CommunityPartsTitles]:AFTER[",Parts[[#This Row],[mod]],"] // ",_xlfn.CONCAT(S329," (",D329,")"),CHAR(10),"{",CHAR(10),"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2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29" s="41" t="str">
        <f>_xlfn.CONCAT(IF(Parts[[#This Row],[title]]&lt;&gt;"",_xlfn.CONCAT("#LOC_KTT_",A329,"_",C329,"_Title = ",Parts[[#This Row],[title]],CHAR(10)),""),IF(Parts[[#This Row],[engineName]]&lt;&gt;"",_xlfn.CONCAT("#LOC_KTT_",Parts[[#This Row],[mod]],"_",Parts[[#This Row],[name]],"_EngineName = ",Parts[[#This Row],[engineName]]),""))</f>
        <v/>
      </c>
      <c r="BA329" s="39" t="e">
        <f ca="1">MIN(Parts[[#This Row],[techTier]]+1,MAX(INDIRECT(O329)))</f>
        <v>#REF!</v>
      </c>
      <c r="BB329" s="39" t="e">
        <f ca="1">MIN(Parts[[#This Row],[techTier]]+2,MAX(INDIRECT(O329)))</f>
        <v>#REF!</v>
      </c>
      <c r="BC329" s="55" t="str">
        <f>RIGHT(LEFT(Parts[[#This Row],[folder]],FIND(CHAR(1),SUBSTITUTE(Parts[[#This Row],[folder]],"/",CHAR(1),LEN(Parts[[#This Row],[folder]])-LEN(SUBSTITUTE(Parts[[#This Row],[folder]],"/",""))))-1),FIND(CHAR(1),SUBSTITUTE(Parts[[#This Row],[folder]],"/",CHAR(1),LEN(Parts[[#This Row],[folder]])-LEN(SUBSTITUTE(Parts[[#This Row],[folder]],"/",""))))-41)</f>
        <v>Squad/Parts/Command/mk2DroneCore</v>
      </c>
    </row>
    <row r="330" spans="1:55" ht="29.5" x14ac:dyDescent="0.35">
      <c r="A330" t="s">
        <v>302</v>
      </c>
      <c r="B330" t="s">
        <v>2698</v>
      </c>
      <c r="C330" t="s">
        <v>2699</v>
      </c>
      <c r="D330" t="s">
        <v>2700</v>
      </c>
      <c r="E330" t="s">
        <v>2701</v>
      </c>
      <c r="F330" t="s">
        <v>1877</v>
      </c>
      <c r="G330" t="s">
        <v>536</v>
      </c>
      <c r="H330" t="s">
        <v>2702</v>
      </c>
      <c r="I330" t="s">
        <v>541</v>
      </c>
      <c r="J330" t="s">
        <v>1118</v>
      </c>
      <c r="K330" t="s">
        <v>69</v>
      </c>
      <c r="L330" s="32"/>
      <c r="M33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@PART[mk2LanderCabin]:AFTER[Squad] // Mk2 Lander Can
	{
}</v>
      </c>
      <c r="N330" s="36">
        <f>_xlfn.XLOOKUP(_xlfn.CONCAT(O330,P330),Templates!$G$1:$G$2037,Templates!$A$1:$A$2037,"Not Found",0,1)</f>
        <v>0</v>
      </c>
      <c r="O330" s="34"/>
      <c r="P330" s="34"/>
      <c r="Q330" s="35"/>
      <c r="R330" s="49"/>
      <c r="S330" s="33"/>
      <c r="T330" s="33"/>
      <c r="U330" s="33"/>
      <c r="V330" s="33"/>
      <c r="W330" s="33"/>
      <c r="X330" s="33"/>
      <c r="Y330" s="33"/>
      <c r="Z330" s="33"/>
      <c r="AA330" s="33"/>
      <c r="AB330" s="33"/>
      <c r="AC330" s="33"/>
      <c r="AD330" s="33"/>
      <c r="AE330" s="33"/>
      <c r="AF330" s="33"/>
      <c r="AG330" s="33"/>
      <c r="AH330" s="33"/>
      <c r="AI33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30" s="33"/>
      <c r="AK330" s="33"/>
      <c r="AL330" s="33"/>
      <c r="AM330" s="33"/>
      <c r="AN330" s="33"/>
      <c r="AO330" s="33"/>
      <c r="AP330" s="33"/>
      <c r="AQ330" s="33"/>
      <c r="AR330" s="33"/>
      <c r="AS330" s="33"/>
      <c r="AT330" s="33"/>
      <c r="AU330" s="33"/>
      <c r="AV33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3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30" s="56" t="str">
        <f>_xlfn.CONCAT(IF(Parts[[#This Row],[title]]&lt;&gt;"",_xlfn.CONCAT(CHAR(10),"@PART[",Parts[[#This Row],[name]],"]:NEEDS[!002_CommunityPartsTitles]:AFTER[",Parts[[#This Row],[mod]],"] // ",_xlfn.CONCAT(S330," (",D330,")"),CHAR(10),"{",CHAR(10),"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3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30" s="41" t="str">
        <f>_xlfn.CONCAT(IF(Parts[[#This Row],[title]]&lt;&gt;"",_xlfn.CONCAT("#LOC_KTT_",A330,"_",C330,"_Title = ",Parts[[#This Row],[title]],CHAR(10)),""),IF(Parts[[#This Row],[engineName]]&lt;&gt;"",_xlfn.CONCAT("#LOC_KTT_",Parts[[#This Row],[mod]],"_",Parts[[#This Row],[name]],"_EngineName = ",Parts[[#This Row],[engineName]]),""))</f>
        <v/>
      </c>
      <c r="BA330" s="39" t="e">
        <f ca="1">MIN(Parts[[#This Row],[techTier]]+1,MAX(INDIRECT(O330)))</f>
        <v>#REF!</v>
      </c>
      <c r="BB330" s="39" t="e">
        <f ca="1">MIN(Parts[[#This Row],[techTier]]+2,MAX(INDIRECT(O330)))</f>
        <v>#REF!</v>
      </c>
      <c r="BC330" s="55" t="str">
        <f>RIGHT(LEFT(Parts[[#This Row],[folder]],FIND(CHAR(1),SUBSTITUTE(Parts[[#This Row],[folder]],"/",CHAR(1),LEN(Parts[[#This Row],[folder]])-LEN(SUBSTITUTE(Parts[[#This Row],[folder]],"/",""))))-1),FIND(CHAR(1),SUBSTITUTE(Parts[[#This Row],[folder]],"/",CHAR(1),LEN(Parts[[#This Row],[folder]])-LEN(SUBSTITUTE(Parts[[#This Row],[folder]],"/",""))))-41)</f>
        <v>Squad/Parts/Command/mk2LanderCan</v>
      </c>
    </row>
    <row r="331" spans="1:55" ht="29.5" x14ac:dyDescent="0.35">
      <c r="A331" t="s">
        <v>302</v>
      </c>
      <c r="B331" t="s">
        <v>2703</v>
      </c>
      <c r="C331" t="s">
        <v>2704</v>
      </c>
      <c r="D331" t="s">
        <v>2700</v>
      </c>
      <c r="E331" t="s">
        <v>2701</v>
      </c>
      <c r="F331" t="s">
        <v>1544</v>
      </c>
      <c r="G331" t="s">
        <v>2705</v>
      </c>
      <c r="H331" t="s">
        <v>2702</v>
      </c>
      <c r="I331" t="s">
        <v>2706</v>
      </c>
      <c r="J331" t="s">
        <v>1118</v>
      </c>
      <c r="K331" t="s">
        <v>69</v>
      </c>
      <c r="L331" s="32"/>
      <c r="M33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@PART[mk2LanderCabin_v2]:AFTER[Squad] // Mk2 Lander Can
	{
}</v>
      </c>
      <c r="N331" s="36">
        <f>_xlfn.XLOOKUP(_xlfn.CONCAT(O331,P331),Templates!$G$1:$G$2037,Templates!$A$1:$A$2037,"Not Found",0,1)</f>
        <v>0</v>
      </c>
      <c r="O331" s="34"/>
      <c r="P331" s="34"/>
      <c r="Q331" s="35"/>
      <c r="R331" s="49"/>
      <c r="S331" s="33"/>
      <c r="T331" s="33"/>
      <c r="U331" s="33"/>
      <c r="V331" s="33"/>
      <c r="W331" s="33"/>
      <c r="X331" s="33"/>
      <c r="Y331" s="33"/>
      <c r="Z331" s="33"/>
      <c r="AA331" s="33"/>
      <c r="AB331" s="33"/>
      <c r="AC331" s="33"/>
      <c r="AD331" s="33"/>
      <c r="AE331" s="33"/>
      <c r="AF331" s="33"/>
      <c r="AG331" s="33"/>
      <c r="AH331" s="33"/>
      <c r="AI33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31" s="33"/>
      <c r="AK331" s="33"/>
      <c r="AL331" s="33"/>
      <c r="AM331" s="33"/>
      <c r="AN331" s="33"/>
      <c r="AO331" s="33"/>
      <c r="AP331" s="33"/>
      <c r="AQ331" s="33"/>
      <c r="AR331" s="33"/>
      <c r="AS331" s="33"/>
      <c r="AT331" s="33"/>
      <c r="AU331" s="33"/>
      <c r="AV33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3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31" s="56" t="str">
        <f>_xlfn.CONCAT(IF(Parts[[#This Row],[title]]&lt;&gt;"",_xlfn.CONCAT(CHAR(10),"@PART[",Parts[[#This Row],[name]],"]:NEEDS[!002_CommunityPartsTitles]:AFTER[",Parts[[#This Row],[mod]],"] // ",_xlfn.CONCAT(S331," (",D331,")"),CHAR(10),"{",CHAR(10),"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3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31" s="41" t="str">
        <f>_xlfn.CONCAT(IF(Parts[[#This Row],[title]]&lt;&gt;"",_xlfn.CONCAT("#LOC_KTT_",A331,"_",C331,"_Title = ",Parts[[#This Row],[title]],CHAR(10)),""),IF(Parts[[#This Row],[engineName]]&lt;&gt;"",_xlfn.CONCAT("#LOC_KTT_",Parts[[#This Row],[mod]],"_",Parts[[#This Row],[name]],"_EngineName = ",Parts[[#This Row],[engineName]]),""))</f>
        <v/>
      </c>
      <c r="BA331" s="39" t="e">
        <f ca="1">MIN(Parts[[#This Row],[techTier]]+1,MAX(INDIRECT(O331)))</f>
        <v>#REF!</v>
      </c>
      <c r="BB331" s="39" t="e">
        <f ca="1">MIN(Parts[[#This Row],[techTier]]+2,MAX(INDIRECT(O331)))</f>
        <v>#REF!</v>
      </c>
      <c r="BC331" s="55" t="str">
        <f>RIGHT(LEFT(Parts[[#This Row],[folder]],FIND(CHAR(1),SUBSTITUTE(Parts[[#This Row],[folder]],"/",CHAR(1),LEN(Parts[[#This Row],[folder]])-LEN(SUBSTITUTE(Parts[[#This Row],[folder]],"/",""))))-1),FIND(CHAR(1),SUBSTITUTE(Parts[[#This Row],[folder]],"/",CHAR(1),LEN(Parts[[#This Row],[folder]])-LEN(SUBSTITUTE(Parts[[#This Row],[folder]],"/",""))))-41)</f>
        <v>Squad/Parts/Command/mk2LanderCan_v2</v>
      </c>
    </row>
    <row r="332" spans="1:55" ht="29.5" x14ac:dyDescent="0.35">
      <c r="A332" t="s">
        <v>302</v>
      </c>
      <c r="B332" t="s">
        <v>2707</v>
      </c>
      <c r="C332" t="s">
        <v>1485</v>
      </c>
      <c r="D332" t="s">
        <v>2708</v>
      </c>
      <c r="E332" t="s">
        <v>1458</v>
      </c>
      <c r="F332" t="s">
        <v>1544</v>
      </c>
      <c r="G332" t="s">
        <v>2709</v>
      </c>
      <c r="H332" t="s">
        <v>2710</v>
      </c>
      <c r="I332" t="s">
        <v>543</v>
      </c>
      <c r="J332" t="s">
        <v>2711</v>
      </c>
      <c r="K332" t="s">
        <v>92</v>
      </c>
      <c r="L332" s="32"/>
      <c r="M33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@PART[mk3Cockpit_Shuttle]:AFTER[Squad] // Mk3 Cockpit
	{
}</v>
      </c>
      <c r="N332" s="36">
        <f>_xlfn.XLOOKUP(_xlfn.CONCAT(O332,P332),Templates!$G$1:$G$2037,Templates!$A$1:$A$2037,"Not Found",0,1)</f>
        <v>0</v>
      </c>
      <c r="O332" s="34"/>
      <c r="P332" s="34"/>
      <c r="Q332" s="35"/>
      <c r="R332" s="49"/>
      <c r="S332" s="33"/>
      <c r="T332" s="33"/>
      <c r="U332" s="33"/>
      <c r="V332" s="33"/>
      <c r="W332" s="33"/>
      <c r="X332" s="33"/>
      <c r="Y332" s="33"/>
      <c r="Z332" s="33"/>
      <c r="AA332" s="33"/>
      <c r="AB332" s="33"/>
      <c r="AC332" s="33"/>
      <c r="AD332" s="33"/>
      <c r="AE332" s="33"/>
      <c r="AF332" s="33"/>
      <c r="AG332" s="33"/>
      <c r="AH332" s="33"/>
      <c r="AI33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32" s="33"/>
      <c r="AK332" s="33"/>
      <c r="AL332" s="33"/>
      <c r="AM332" s="33"/>
      <c r="AN332" s="33"/>
      <c r="AO332" s="33"/>
      <c r="AP332" s="33"/>
      <c r="AQ332" s="33"/>
      <c r="AR332" s="33"/>
      <c r="AS332" s="33"/>
      <c r="AT332" s="33"/>
      <c r="AU332" s="33"/>
      <c r="AV33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3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32" s="56" t="str">
        <f>_xlfn.CONCAT(IF(Parts[[#This Row],[title]]&lt;&gt;"",_xlfn.CONCAT(CHAR(10),"@PART[",Parts[[#This Row],[name]],"]:NEEDS[!002_CommunityPartsTitles]:AFTER[",Parts[[#This Row],[mod]],"] // ",_xlfn.CONCAT(S332," (",D332,")"),CHAR(10),"{",CHAR(10),"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3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32" s="41" t="str">
        <f>_xlfn.CONCAT(IF(Parts[[#This Row],[title]]&lt;&gt;"",_xlfn.CONCAT("#LOC_KTT_",A332,"_",C332,"_Title = ",Parts[[#This Row],[title]],CHAR(10)),""),IF(Parts[[#This Row],[engineName]]&lt;&gt;"",_xlfn.CONCAT("#LOC_KTT_",Parts[[#This Row],[mod]],"_",Parts[[#This Row],[name]],"_EngineName = ",Parts[[#This Row],[engineName]]),""))</f>
        <v/>
      </c>
      <c r="BA332" s="39" t="e">
        <f ca="1">MIN(Parts[[#This Row],[techTier]]+1,MAX(INDIRECT(O332)))</f>
        <v>#REF!</v>
      </c>
      <c r="BB332" s="39" t="e">
        <f ca="1">MIN(Parts[[#This Row],[techTier]]+2,MAX(INDIRECT(O332)))</f>
        <v>#REF!</v>
      </c>
      <c r="BC332" s="55" t="str">
        <f>RIGHT(LEFT(Parts[[#This Row],[folder]],FIND(CHAR(1),SUBSTITUTE(Parts[[#This Row],[folder]],"/",CHAR(1),LEN(Parts[[#This Row],[folder]])-LEN(SUBSTITUTE(Parts[[#This Row],[folder]],"/",""))))-1),FIND(CHAR(1),SUBSTITUTE(Parts[[#This Row],[folder]],"/",CHAR(1),LEN(Parts[[#This Row],[folder]])-LEN(SUBSTITUTE(Parts[[#This Row],[folder]],"/",""))))-41)</f>
        <v>Squad/Parts/Command/mk3CockpitShuttle</v>
      </c>
    </row>
    <row r="333" spans="1:55" ht="29.5" x14ac:dyDescent="0.35">
      <c r="A333" t="s">
        <v>302</v>
      </c>
      <c r="B333" t="s">
        <v>2712</v>
      </c>
      <c r="C333" t="s">
        <v>2713</v>
      </c>
      <c r="D333" t="s">
        <v>2714</v>
      </c>
      <c r="E333" t="s">
        <v>1892</v>
      </c>
      <c r="F333" t="s">
        <v>1544</v>
      </c>
      <c r="G333" t="s">
        <v>2715</v>
      </c>
      <c r="H333" t="s">
        <v>2716</v>
      </c>
      <c r="I333" t="s">
        <v>2717</v>
      </c>
      <c r="J333" t="s">
        <v>1118</v>
      </c>
      <c r="K333" t="s">
        <v>174</v>
      </c>
      <c r="L333" s="32"/>
      <c r="M33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@PART[MpoProbe]:AFTER[Squad] // MPO Probe
	{
}</v>
      </c>
      <c r="N333" s="36">
        <f>_xlfn.XLOOKUP(_xlfn.CONCAT(O333,P333),Templates!$G$1:$G$2037,Templates!$A$1:$A$2037,"Not Found",0,1)</f>
        <v>0</v>
      </c>
      <c r="O333" s="34"/>
      <c r="P333" s="34"/>
      <c r="Q333" s="35"/>
      <c r="R333" s="49"/>
      <c r="S333" s="33"/>
      <c r="T333" s="33"/>
      <c r="U333" s="33"/>
      <c r="V333" s="33"/>
      <c r="W333" s="33"/>
      <c r="X333" s="33"/>
      <c r="Y333" s="33"/>
      <c r="Z333" s="33"/>
      <c r="AA333" s="33"/>
      <c r="AB333" s="33"/>
      <c r="AC333" s="33"/>
      <c r="AD333" s="33"/>
      <c r="AE333" s="33"/>
      <c r="AF333" s="33"/>
      <c r="AG333" s="33"/>
      <c r="AH333" s="33"/>
      <c r="AI33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33" s="33"/>
      <c r="AK333" s="33"/>
      <c r="AL333" s="33"/>
      <c r="AM333" s="33"/>
      <c r="AN333" s="33"/>
      <c r="AO333" s="33"/>
      <c r="AP333" s="33"/>
      <c r="AQ333" s="33"/>
      <c r="AR333" s="33"/>
      <c r="AS333" s="33"/>
      <c r="AT333" s="33"/>
      <c r="AU333" s="33"/>
      <c r="AV33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3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33" s="56" t="str">
        <f>_xlfn.CONCAT(IF(Parts[[#This Row],[title]]&lt;&gt;"",_xlfn.CONCAT(CHAR(10),"@PART[",Parts[[#This Row],[name]],"]:NEEDS[!002_CommunityPartsTitles]:AFTER[",Parts[[#This Row],[mod]],"] // ",_xlfn.CONCAT(S333," (",D333,")"),CHAR(10),"{",CHAR(10),"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3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33" s="41" t="str">
        <f>_xlfn.CONCAT(IF(Parts[[#This Row],[title]]&lt;&gt;"",_xlfn.CONCAT("#LOC_KTT_",A333,"_",C333,"_Title = ",Parts[[#This Row],[title]],CHAR(10)),""),IF(Parts[[#This Row],[engineName]]&lt;&gt;"",_xlfn.CONCAT("#LOC_KTT_",Parts[[#This Row],[mod]],"_",Parts[[#This Row],[name]],"_EngineName = ",Parts[[#This Row],[engineName]]),""))</f>
        <v/>
      </c>
      <c r="BA333" s="39" t="e">
        <f ca="1">MIN(Parts[[#This Row],[techTier]]+1,MAX(INDIRECT(O333)))</f>
        <v>#REF!</v>
      </c>
      <c r="BB333" s="39" t="e">
        <f ca="1">MIN(Parts[[#This Row],[techTier]]+2,MAX(INDIRECT(O333)))</f>
        <v>#REF!</v>
      </c>
      <c r="BC333" s="55" t="str">
        <f>RIGHT(LEFT(Parts[[#This Row],[folder]],FIND(CHAR(1),SUBSTITUTE(Parts[[#This Row],[folder]],"/",CHAR(1),LEN(Parts[[#This Row],[folder]])-LEN(SUBSTITUTE(Parts[[#This Row],[folder]],"/",""))))-1),FIND(CHAR(1),SUBSTITUTE(Parts[[#This Row],[folder]],"/",CHAR(1),LEN(Parts[[#This Row],[folder]])-LEN(SUBSTITUTE(Parts[[#This Row],[folder]],"/",""))))-41)</f>
        <v>Squad/Parts/Command/MpoProbe</v>
      </c>
    </row>
    <row r="334" spans="1:55" ht="29.5" x14ac:dyDescent="0.35">
      <c r="A334" t="s">
        <v>302</v>
      </c>
      <c r="B334" t="s">
        <v>2718</v>
      </c>
      <c r="C334" t="s">
        <v>2719</v>
      </c>
      <c r="D334" t="s">
        <v>2720</v>
      </c>
      <c r="E334" t="s">
        <v>1892</v>
      </c>
      <c r="F334" t="s">
        <v>1544</v>
      </c>
      <c r="G334" t="s">
        <v>2721</v>
      </c>
      <c r="H334" t="s">
        <v>2030</v>
      </c>
      <c r="I334" t="s">
        <v>2722</v>
      </c>
      <c r="J334" t="s">
        <v>1118</v>
      </c>
      <c r="K334" t="s">
        <v>174</v>
      </c>
      <c r="L334" s="32"/>
      <c r="M33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@PART[MtmStage]:AFTER[Squad] // MTM Stage
	{
}</v>
      </c>
      <c r="N334" s="36">
        <f>_xlfn.XLOOKUP(_xlfn.CONCAT(O334,P334),Templates!$G$1:$G$2037,Templates!$A$1:$A$2037,"Not Found",0,1)</f>
        <v>0</v>
      </c>
      <c r="O334" s="34"/>
      <c r="P334" s="34"/>
      <c r="Q334" s="35"/>
      <c r="R334" s="49"/>
      <c r="S334" s="33"/>
      <c r="T334" s="33"/>
      <c r="U334" s="33"/>
      <c r="V334" s="33"/>
      <c r="W334" s="33"/>
      <c r="X334" s="33"/>
      <c r="Y334" s="33"/>
      <c r="Z334" s="33"/>
      <c r="AA334" s="33"/>
      <c r="AB334" s="33"/>
      <c r="AC334" s="33"/>
      <c r="AD334" s="33"/>
      <c r="AE334" s="33"/>
      <c r="AF334" s="33"/>
      <c r="AG334" s="33"/>
      <c r="AH334" s="33"/>
      <c r="AI33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34" s="33"/>
      <c r="AK334" s="33"/>
      <c r="AL334" s="33"/>
      <c r="AM334" s="33"/>
      <c r="AN334" s="33"/>
      <c r="AO334" s="33"/>
      <c r="AP334" s="33"/>
      <c r="AQ334" s="33"/>
      <c r="AR334" s="33"/>
      <c r="AS334" s="33"/>
      <c r="AT334" s="33"/>
      <c r="AU334" s="33"/>
      <c r="AV33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3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34" s="56" t="str">
        <f>_xlfn.CONCAT(IF(Parts[[#This Row],[title]]&lt;&gt;"",_xlfn.CONCAT(CHAR(10),"@PART[",Parts[[#This Row],[name]],"]:NEEDS[!002_CommunityPartsTitles]:AFTER[",Parts[[#This Row],[mod]],"] // ",_xlfn.CONCAT(S334," (",D334,")"),CHAR(10),"{",CHAR(10),"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3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34" s="41" t="str">
        <f>_xlfn.CONCAT(IF(Parts[[#This Row],[title]]&lt;&gt;"",_xlfn.CONCAT("#LOC_KTT_",A334,"_",C334,"_Title = ",Parts[[#This Row],[title]],CHAR(10)),""),IF(Parts[[#This Row],[engineName]]&lt;&gt;"",_xlfn.CONCAT("#LOC_KTT_",Parts[[#This Row],[mod]],"_",Parts[[#This Row],[name]],"_EngineName = ",Parts[[#This Row],[engineName]]),""))</f>
        <v/>
      </c>
      <c r="BA334" s="39" t="e">
        <f ca="1">MIN(Parts[[#This Row],[techTier]]+1,MAX(INDIRECT(O334)))</f>
        <v>#REF!</v>
      </c>
      <c r="BB334" s="39" t="e">
        <f ca="1">MIN(Parts[[#This Row],[techTier]]+2,MAX(INDIRECT(O334)))</f>
        <v>#REF!</v>
      </c>
      <c r="BC334" s="55" t="str">
        <f>RIGHT(LEFT(Parts[[#This Row],[folder]],FIND(CHAR(1),SUBSTITUTE(Parts[[#This Row],[folder]],"/",CHAR(1),LEN(Parts[[#This Row],[folder]])-LEN(SUBSTITUTE(Parts[[#This Row],[folder]],"/",""))))-1),FIND(CHAR(1),SUBSTITUTE(Parts[[#This Row],[folder]],"/",CHAR(1),LEN(Parts[[#This Row],[folder]])-LEN(SUBSTITUTE(Parts[[#This Row],[folder]],"/",""))))-41)</f>
        <v>Squad/Parts/Command/MtmStage</v>
      </c>
    </row>
    <row r="335" spans="1:55" ht="29.5" x14ac:dyDescent="0.35">
      <c r="A335" t="s">
        <v>302</v>
      </c>
      <c r="B335" t="s">
        <v>2723</v>
      </c>
      <c r="C335" t="s">
        <v>2724</v>
      </c>
      <c r="D335" t="s">
        <v>2725</v>
      </c>
      <c r="E335" t="s">
        <v>1898</v>
      </c>
      <c r="F335" t="s">
        <v>1544</v>
      </c>
      <c r="G335" t="s">
        <v>2437</v>
      </c>
      <c r="H335" t="s">
        <v>2726</v>
      </c>
      <c r="I335" t="s">
        <v>2727</v>
      </c>
      <c r="J335" t="s">
        <v>1115</v>
      </c>
      <c r="K335" t="s">
        <v>99</v>
      </c>
      <c r="L335" s="32"/>
      <c r="M33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@PART[probeCoreCube]:AFTER[Squad] // Probodobodyne QBE
	{
}</v>
      </c>
      <c r="N335" s="36">
        <f>_xlfn.XLOOKUP(_xlfn.CONCAT(O335,P335),Templates!$G$1:$G$2037,Templates!$A$1:$A$2037,"Not Found",0,1)</f>
        <v>0</v>
      </c>
      <c r="O335" s="34"/>
      <c r="P335" s="34"/>
      <c r="Q335" s="35"/>
      <c r="R335" s="49"/>
      <c r="S335" s="33"/>
      <c r="T335" s="33"/>
      <c r="U335" s="33"/>
      <c r="V335" s="33"/>
      <c r="W335" s="33"/>
      <c r="X335" s="33"/>
      <c r="Y335" s="33"/>
      <c r="Z335" s="33"/>
      <c r="AA335" s="33"/>
      <c r="AB335" s="33"/>
      <c r="AC335" s="33"/>
      <c r="AD335" s="33"/>
      <c r="AE335" s="33"/>
      <c r="AF335" s="33"/>
      <c r="AG335" s="33"/>
      <c r="AH335" s="33"/>
      <c r="AI33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35" s="33"/>
      <c r="AK335" s="33"/>
      <c r="AL335" s="33"/>
      <c r="AM335" s="33"/>
      <c r="AN335" s="33"/>
      <c r="AO335" s="33"/>
      <c r="AP335" s="33"/>
      <c r="AQ335" s="33"/>
      <c r="AR335" s="33"/>
      <c r="AS335" s="33"/>
      <c r="AT335" s="33"/>
      <c r="AU335" s="33"/>
      <c r="AV33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3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35" s="56" t="str">
        <f>_xlfn.CONCAT(IF(Parts[[#This Row],[title]]&lt;&gt;"",_xlfn.CONCAT(CHAR(10),"@PART[",Parts[[#This Row],[name]],"]:NEEDS[!002_CommunityPartsTitles]:AFTER[",Parts[[#This Row],[mod]],"] // ",_xlfn.CONCAT(S335," (",D335,")"),CHAR(10),"{",CHAR(10),"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3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35" s="41" t="str">
        <f>_xlfn.CONCAT(IF(Parts[[#This Row],[title]]&lt;&gt;"",_xlfn.CONCAT("#LOC_KTT_",A335,"_",C335,"_Title = ",Parts[[#This Row],[title]],CHAR(10)),""),IF(Parts[[#This Row],[engineName]]&lt;&gt;"",_xlfn.CONCAT("#LOC_KTT_",Parts[[#This Row],[mod]],"_",Parts[[#This Row],[name]],"_EngineName = ",Parts[[#This Row],[engineName]]),""))</f>
        <v/>
      </c>
      <c r="BA335" s="39" t="e">
        <f ca="1">MIN(Parts[[#This Row],[techTier]]+1,MAX(INDIRECT(O335)))</f>
        <v>#REF!</v>
      </c>
      <c r="BB335" s="39" t="e">
        <f ca="1">MIN(Parts[[#This Row],[techTier]]+2,MAX(INDIRECT(O335)))</f>
        <v>#REF!</v>
      </c>
      <c r="BC335" s="55" t="str">
        <f>RIGHT(LEFT(Parts[[#This Row],[folder]],FIND(CHAR(1),SUBSTITUTE(Parts[[#This Row],[folder]],"/",CHAR(1),LEN(Parts[[#This Row],[folder]])-LEN(SUBSTITUTE(Parts[[#This Row],[folder]],"/",""))))-1),FIND(CHAR(1),SUBSTITUTE(Parts[[#This Row],[folder]],"/",CHAR(1),LEN(Parts[[#This Row],[folder]])-LEN(SUBSTITUTE(Parts[[#This Row],[folder]],"/",""))))-41)</f>
        <v>Squad/Parts/Command/probeCoreCube</v>
      </c>
    </row>
    <row r="336" spans="1:55" ht="29.5" x14ac:dyDescent="0.35">
      <c r="A336" t="s">
        <v>302</v>
      </c>
      <c r="B336" t="s">
        <v>2728</v>
      </c>
      <c r="C336" t="s">
        <v>2729</v>
      </c>
      <c r="D336" t="s">
        <v>2730</v>
      </c>
      <c r="E336" t="s">
        <v>1898</v>
      </c>
      <c r="F336" t="s">
        <v>1877</v>
      </c>
      <c r="G336" t="s">
        <v>536</v>
      </c>
      <c r="H336" t="s">
        <v>1580</v>
      </c>
      <c r="I336" t="s">
        <v>1513</v>
      </c>
      <c r="J336" t="s">
        <v>1115</v>
      </c>
      <c r="K336" t="s">
        <v>75</v>
      </c>
      <c r="L336" s="32"/>
      <c r="M33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@PART[probeCoreHex]:AFTER[Squad] // Probodobodyne HECS
	{
}</v>
      </c>
      <c r="N336" s="36">
        <f>_xlfn.XLOOKUP(_xlfn.CONCAT(O336,P336),Templates!$G$1:$G$2037,Templates!$A$1:$A$2037,"Not Found",0,1)</f>
        <v>0</v>
      </c>
      <c r="O336" s="34"/>
      <c r="P336" s="34"/>
      <c r="Q336" s="35"/>
      <c r="R336" s="49"/>
      <c r="S336" s="33"/>
      <c r="T336" s="33"/>
      <c r="U336" s="33"/>
      <c r="V336" s="33"/>
      <c r="W336" s="33"/>
      <c r="X336" s="33"/>
      <c r="Y336" s="33"/>
      <c r="Z336" s="33"/>
      <c r="AA336" s="33"/>
      <c r="AB336" s="33"/>
      <c r="AC336" s="33"/>
      <c r="AD336" s="33"/>
      <c r="AE336" s="33"/>
      <c r="AF336" s="33"/>
      <c r="AG336" s="33"/>
      <c r="AH336" s="33"/>
      <c r="AI33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36" s="33"/>
      <c r="AK336" s="33"/>
      <c r="AL336" s="33"/>
      <c r="AM336" s="33"/>
      <c r="AN336" s="33"/>
      <c r="AO336" s="33"/>
      <c r="AP336" s="33"/>
      <c r="AQ336" s="33"/>
      <c r="AR336" s="33"/>
      <c r="AS336" s="33"/>
      <c r="AT336" s="33"/>
      <c r="AU336" s="33"/>
      <c r="AV33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3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36" s="56" t="str">
        <f>_xlfn.CONCAT(IF(Parts[[#This Row],[title]]&lt;&gt;"",_xlfn.CONCAT(CHAR(10),"@PART[",Parts[[#This Row],[name]],"]:NEEDS[!002_CommunityPartsTitles]:AFTER[",Parts[[#This Row],[mod]],"] // ",_xlfn.CONCAT(S336," (",D336,")"),CHAR(10),"{",CHAR(10),"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3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36" s="41" t="str">
        <f>_xlfn.CONCAT(IF(Parts[[#This Row],[title]]&lt;&gt;"",_xlfn.CONCAT("#LOC_KTT_",A336,"_",C336,"_Title = ",Parts[[#This Row],[title]],CHAR(10)),""),IF(Parts[[#This Row],[engineName]]&lt;&gt;"",_xlfn.CONCAT("#LOC_KTT_",Parts[[#This Row],[mod]],"_",Parts[[#This Row],[name]],"_EngineName = ",Parts[[#This Row],[engineName]]),""))</f>
        <v/>
      </c>
      <c r="BA336" s="39" t="e">
        <f ca="1">MIN(Parts[[#This Row],[techTier]]+1,MAX(INDIRECT(O336)))</f>
        <v>#REF!</v>
      </c>
      <c r="BB336" s="39" t="e">
        <f ca="1">MIN(Parts[[#This Row],[techTier]]+2,MAX(INDIRECT(O336)))</f>
        <v>#REF!</v>
      </c>
      <c r="BC336" s="55" t="str">
        <f>RIGHT(LEFT(Parts[[#This Row],[folder]],FIND(CHAR(1),SUBSTITUTE(Parts[[#This Row],[folder]],"/",CHAR(1),LEN(Parts[[#This Row],[folder]])-LEN(SUBSTITUTE(Parts[[#This Row],[folder]],"/",""))))-1),FIND(CHAR(1),SUBSTITUTE(Parts[[#This Row],[folder]],"/",CHAR(1),LEN(Parts[[#This Row],[folder]])-LEN(SUBSTITUTE(Parts[[#This Row],[folder]],"/",""))))-41)</f>
        <v>Squad/Parts/Command/probeCoreHex</v>
      </c>
    </row>
    <row r="337" spans="1:55" ht="29.5" x14ac:dyDescent="0.35">
      <c r="A337" t="s">
        <v>302</v>
      </c>
      <c r="B337" t="s">
        <v>2731</v>
      </c>
      <c r="C337" t="s">
        <v>2732</v>
      </c>
      <c r="D337" t="s">
        <v>2730</v>
      </c>
      <c r="E337" t="s">
        <v>1898</v>
      </c>
      <c r="F337" t="s">
        <v>1544</v>
      </c>
      <c r="G337" t="s">
        <v>2733</v>
      </c>
      <c r="H337" t="s">
        <v>1580</v>
      </c>
      <c r="I337" t="s">
        <v>1513</v>
      </c>
      <c r="J337" t="s">
        <v>1115</v>
      </c>
      <c r="K337" t="s">
        <v>75</v>
      </c>
      <c r="L337" s="32"/>
      <c r="M33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@PART[probeCoreHex_v2]:AFTER[Squad] // Probodobodyne HECS
	{
}</v>
      </c>
      <c r="N337" s="36">
        <f>_xlfn.XLOOKUP(_xlfn.CONCAT(O337,P337),Templates!$G$1:$G$2037,Templates!$A$1:$A$2037,"Not Found",0,1)</f>
        <v>0</v>
      </c>
      <c r="O337" s="34"/>
      <c r="P337" s="34"/>
      <c r="Q337" s="35"/>
      <c r="R337" s="49"/>
      <c r="S337" s="33"/>
      <c r="T337" s="33"/>
      <c r="U337" s="33"/>
      <c r="V337" s="33"/>
      <c r="W337" s="33"/>
      <c r="X337" s="33"/>
      <c r="Y337" s="33"/>
      <c r="Z337" s="33"/>
      <c r="AA337" s="33"/>
      <c r="AB337" s="33"/>
      <c r="AC337" s="33"/>
      <c r="AD337" s="33"/>
      <c r="AE337" s="33"/>
      <c r="AF337" s="33"/>
      <c r="AG337" s="33"/>
      <c r="AH337" s="33"/>
      <c r="AI33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37" s="33"/>
      <c r="AK337" s="33"/>
      <c r="AL337" s="33"/>
      <c r="AM337" s="33"/>
      <c r="AN337" s="33"/>
      <c r="AO337" s="33"/>
      <c r="AP337" s="33"/>
      <c r="AQ337" s="33"/>
      <c r="AR337" s="33"/>
      <c r="AS337" s="33"/>
      <c r="AT337" s="33"/>
      <c r="AU337" s="33"/>
      <c r="AV33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3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37" s="56" t="str">
        <f>_xlfn.CONCAT(IF(Parts[[#This Row],[title]]&lt;&gt;"",_xlfn.CONCAT(CHAR(10),"@PART[",Parts[[#This Row],[name]],"]:NEEDS[!002_CommunityPartsTitles]:AFTER[",Parts[[#This Row],[mod]],"] // ",_xlfn.CONCAT(S337," (",D337,")"),CHAR(10),"{",CHAR(10),"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3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37" s="41" t="str">
        <f>_xlfn.CONCAT(IF(Parts[[#This Row],[title]]&lt;&gt;"",_xlfn.CONCAT("#LOC_KTT_",A337,"_",C337,"_Title = ",Parts[[#This Row],[title]],CHAR(10)),""),IF(Parts[[#This Row],[engineName]]&lt;&gt;"",_xlfn.CONCAT("#LOC_KTT_",Parts[[#This Row],[mod]],"_",Parts[[#This Row],[name]],"_EngineName = ",Parts[[#This Row],[engineName]]),""))</f>
        <v/>
      </c>
      <c r="BA337" s="39" t="e">
        <f ca="1">MIN(Parts[[#This Row],[techTier]]+1,MAX(INDIRECT(O337)))</f>
        <v>#REF!</v>
      </c>
      <c r="BB337" s="39" t="e">
        <f ca="1">MIN(Parts[[#This Row],[techTier]]+2,MAX(INDIRECT(O337)))</f>
        <v>#REF!</v>
      </c>
      <c r="BC337" s="55" t="str">
        <f>RIGHT(LEFT(Parts[[#This Row],[folder]],FIND(CHAR(1),SUBSTITUTE(Parts[[#This Row],[folder]],"/",CHAR(1),LEN(Parts[[#This Row],[folder]])-LEN(SUBSTITUTE(Parts[[#This Row],[folder]],"/",""))))-1),FIND(CHAR(1),SUBSTITUTE(Parts[[#This Row],[folder]],"/",CHAR(1),LEN(Parts[[#This Row],[folder]])-LEN(SUBSTITUTE(Parts[[#This Row],[folder]],"/",""))))-41)</f>
        <v>Squad/Parts/Command/probeCoreHex_v2</v>
      </c>
    </row>
    <row r="338" spans="1:55" ht="29.5" x14ac:dyDescent="0.35">
      <c r="A338" t="s">
        <v>302</v>
      </c>
      <c r="B338" t="s">
        <v>2734</v>
      </c>
      <c r="C338" t="s">
        <v>2735</v>
      </c>
      <c r="D338" t="s">
        <v>2736</v>
      </c>
      <c r="E338" t="s">
        <v>1898</v>
      </c>
      <c r="F338" t="s">
        <v>1544</v>
      </c>
      <c r="G338" t="s">
        <v>1751</v>
      </c>
      <c r="H338" t="s">
        <v>2737</v>
      </c>
      <c r="I338" t="s">
        <v>1611</v>
      </c>
      <c r="J338" t="s">
        <v>1115</v>
      </c>
      <c r="K338" t="s">
        <v>99</v>
      </c>
      <c r="L338" s="32"/>
      <c r="M33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@PART[probeCoreOcto2_v2]:AFTER[Squad] // Probodobodyne OKTO2
	{
}</v>
      </c>
      <c r="N338" s="36">
        <f>_xlfn.XLOOKUP(_xlfn.CONCAT(O338,P338),Templates!$G$1:$G$2037,Templates!$A$1:$A$2037,"Not Found",0,1)</f>
        <v>0</v>
      </c>
      <c r="O338" s="34"/>
      <c r="P338" s="34"/>
      <c r="Q338" s="35"/>
      <c r="R338" s="49"/>
      <c r="S338" s="33"/>
      <c r="T338" s="33"/>
      <c r="U338" s="33"/>
      <c r="V338" s="33"/>
      <c r="W338" s="33"/>
      <c r="X338" s="33"/>
      <c r="Y338" s="33"/>
      <c r="Z338" s="33"/>
      <c r="AA338" s="33"/>
      <c r="AB338" s="33"/>
      <c r="AC338" s="33"/>
      <c r="AD338" s="33"/>
      <c r="AE338" s="33"/>
      <c r="AF338" s="33"/>
      <c r="AG338" s="33"/>
      <c r="AH338" s="33"/>
      <c r="AI33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38" s="33"/>
      <c r="AK338" s="33"/>
      <c r="AL338" s="33"/>
      <c r="AM338" s="33"/>
      <c r="AN338" s="33"/>
      <c r="AO338" s="33"/>
      <c r="AP338" s="33"/>
      <c r="AQ338" s="33"/>
      <c r="AR338" s="33"/>
      <c r="AS338" s="33"/>
      <c r="AT338" s="33"/>
      <c r="AU338" s="33"/>
      <c r="AV33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3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38" s="56" t="str">
        <f>_xlfn.CONCAT(IF(Parts[[#This Row],[title]]&lt;&gt;"",_xlfn.CONCAT(CHAR(10),"@PART[",Parts[[#This Row],[name]],"]:NEEDS[!002_CommunityPartsTitles]:AFTER[",Parts[[#This Row],[mod]],"] // ",_xlfn.CONCAT(S338," (",D338,")"),CHAR(10),"{",CHAR(10),"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3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38" s="41" t="str">
        <f>_xlfn.CONCAT(IF(Parts[[#This Row],[title]]&lt;&gt;"",_xlfn.CONCAT("#LOC_KTT_",A338,"_",C338,"_Title = ",Parts[[#This Row],[title]],CHAR(10)),""),IF(Parts[[#This Row],[engineName]]&lt;&gt;"",_xlfn.CONCAT("#LOC_KTT_",Parts[[#This Row],[mod]],"_",Parts[[#This Row],[name]],"_EngineName = ",Parts[[#This Row],[engineName]]),""))</f>
        <v/>
      </c>
      <c r="BA338" s="39" t="e">
        <f ca="1">MIN(Parts[[#This Row],[techTier]]+1,MAX(INDIRECT(O338)))</f>
        <v>#REF!</v>
      </c>
      <c r="BB338" s="39" t="e">
        <f ca="1">MIN(Parts[[#This Row],[techTier]]+2,MAX(INDIRECT(O338)))</f>
        <v>#REF!</v>
      </c>
      <c r="BC338" s="55" t="str">
        <f>RIGHT(LEFT(Parts[[#This Row],[folder]],FIND(CHAR(1),SUBSTITUTE(Parts[[#This Row],[folder]],"/",CHAR(1),LEN(Parts[[#This Row],[folder]])-LEN(SUBSTITUTE(Parts[[#This Row],[folder]],"/",""))))-1),FIND(CHAR(1),SUBSTITUTE(Parts[[#This Row],[folder]],"/",CHAR(1),LEN(Parts[[#This Row],[folder]])-LEN(SUBSTITUTE(Parts[[#This Row],[folder]],"/",""))))-41)</f>
        <v>Squad/Parts/Command/probeCoreOcto2_v2</v>
      </c>
    </row>
    <row r="339" spans="1:55" ht="29.5" x14ac:dyDescent="0.35">
      <c r="A339" t="s">
        <v>302</v>
      </c>
      <c r="B339" t="s">
        <v>2738</v>
      </c>
      <c r="C339" t="s">
        <v>2739</v>
      </c>
      <c r="D339" t="s">
        <v>2740</v>
      </c>
      <c r="E339" t="s">
        <v>1898</v>
      </c>
      <c r="F339" t="s">
        <v>1544</v>
      </c>
      <c r="G339" t="s">
        <v>1822</v>
      </c>
      <c r="H339" t="s">
        <v>1684</v>
      </c>
      <c r="I339" t="s">
        <v>1513</v>
      </c>
      <c r="J339" t="s">
        <v>1115</v>
      </c>
      <c r="K339" t="s">
        <v>52</v>
      </c>
      <c r="L339" s="32"/>
      <c r="M33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@PART[probeCoreOcto_v2]:AFTER[Squad] // Probodobodyne OKTO
	{
}</v>
      </c>
      <c r="N339" s="36">
        <f>_xlfn.XLOOKUP(_xlfn.CONCAT(O339,P339),Templates!$G$1:$G$2037,Templates!$A$1:$A$2037,"Not Found",0,1)</f>
        <v>0</v>
      </c>
      <c r="O339" s="34"/>
      <c r="P339" s="34"/>
      <c r="Q339" s="35"/>
      <c r="R339" s="49"/>
      <c r="S339" s="33"/>
      <c r="T339" s="33"/>
      <c r="U339" s="33"/>
      <c r="V339" s="33"/>
      <c r="W339" s="33"/>
      <c r="X339" s="33"/>
      <c r="Y339" s="33"/>
      <c r="Z339" s="33"/>
      <c r="AA339" s="33"/>
      <c r="AB339" s="33"/>
      <c r="AC339" s="33"/>
      <c r="AD339" s="33"/>
      <c r="AE339" s="33"/>
      <c r="AF339" s="33"/>
      <c r="AG339" s="33"/>
      <c r="AH339" s="33"/>
      <c r="AI33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39" s="33"/>
      <c r="AK339" s="33"/>
      <c r="AL339" s="33"/>
      <c r="AM339" s="33"/>
      <c r="AN339" s="33"/>
      <c r="AO339" s="33"/>
      <c r="AP339" s="33"/>
      <c r="AQ339" s="33"/>
      <c r="AR339" s="33"/>
      <c r="AS339" s="33"/>
      <c r="AT339" s="33"/>
      <c r="AU339" s="33"/>
      <c r="AV33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3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39" s="56" t="str">
        <f>_xlfn.CONCAT(IF(Parts[[#This Row],[title]]&lt;&gt;"",_xlfn.CONCAT(CHAR(10),"@PART[",Parts[[#This Row],[name]],"]:NEEDS[!002_CommunityPartsTitles]:AFTER[",Parts[[#This Row],[mod]],"] // ",_xlfn.CONCAT(S339," (",D339,")"),CHAR(10),"{",CHAR(10),"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3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39" s="41" t="str">
        <f>_xlfn.CONCAT(IF(Parts[[#This Row],[title]]&lt;&gt;"",_xlfn.CONCAT("#LOC_KTT_",A339,"_",C339,"_Title = ",Parts[[#This Row],[title]],CHAR(10)),""),IF(Parts[[#This Row],[engineName]]&lt;&gt;"",_xlfn.CONCAT("#LOC_KTT_",Parts[[#This Row],[mod]],"_",Parts[[#This Row],[name]],"_EngineName = ",Parts[[#This Row],[engineName]]),""))</f>
        <v/>
      </c>
      <c r="BA339" s="39" t="e">
        <f ca="1">MIN(Parts[[#This Row],[techTier]]+1,MAX(INDIRECT(O339)))</f>
        <v>#REF!</v>
      </c>
      <c r="BB339" s="39" t="e">
        <f ca="1">MIN(Parts[[#This Row],[techTier]]+2,MAX(INDIRECT(O339)))</f>
        <v>#REF!</v>
      </c>
      <c r="BC339" s="55" t="str">
        <f>RIGHT(LEFT(Parts[[#This Row],[folder]],FIND(CHAR(1),SUBSTITUTE(Parts[[#This Row],[folder]],"/",CHAR(1),LEN(Parts[[#This Row],[folder]])-LEN(SUBSTITUTE(Parts[[#This Row],[folder]],"/",""))))-1),FIND(CHAR(1),SUBSTITUTE(Parts[[#This Row],[folder]],"/",CHAR(1),LEN(Parts[[#This Row],[folder]])-LEN(SUBSTITUTE(Parts[[#This Row],[folder]],"/",""))))-41)</f>
        <v>Squad/Parts/Command/probeCoreOcto_v2</v>
      </c>
    </row>
    <row r="340" spans="1:55" ht="29.5" x14ac:dyDescent="0.35">
      <c r="A340" t="s">
        <v>302</v>
      </c>
      <c r="B340" t="s">
        <v>2741</v>
      </c>
      <c r="C340" t="s">
        <v>2742</v>
      </c>
      <c r="D340" t="s">
        <v>2743</v>
      </c>
      <c r="E340" t="s">
        <v>1898</v>
      </c>
      <c r="F340" t="s">
        <v>1877</v>
      </c>
      <c r="G340" t="s">
        <v>536</v>
      </c>
      <c r="H340" t="s">
        <v>2135</v>
      </c>
      <c r="I340" t="s">
        <v>1568</v>
      </c>
      <c r="J340" t="s">
        <v>1116</v>
      </c>
      <c r="K340" t="s">
        <v>68</v>
      </c>
      <c r="L340" s="32"/>
      <c r="M34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@PART[roverBody]:AFTER[Squad] // Probodobodyne RoveMate
	{
}</v>
      </c>
      <c r="N340" s="36">
        <f>_xlfn.XLOOKUP(_xlfn.CONCAT(O340,P340),Templates!$G$1:$G$2037,Templates!$A$1:$A$2037,"Not Found",0,1)</f>
        <v>0</v>
      </c>
      <c r="O340" s="34"/>
      <c r="P340" s="34"/>
      <c r="Q340" s="35"/>
      <c r="R340" s="49"/>
      <c r="S340" s="33"/>
      <c r="T340" s="33"/>
      <c r="U340" s="33"/>
      <c r="V340" s="33"/>
      <c r="W340" s="33"/>
      <c r="X340" s="33"/>
      <c r="Y340" s="33"/>
      <c r="Z340" s="33"/>
      <c r="AA340" s="33"/>
      <c r="AB340" s="33"/>
      <c r="AC340" s="33"/>
      <c r="AD340" s="33"/>
      <c r="AE340" s="33"/>
      <c r="AF340" s="33"/>
      <c r="AG340" s="33"/>
      <c r="AH340" s="33"/>
      <c r="AI34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40" s="33"/>
      <c r="AK340" s="33"/>
      <c r="AL340" s="33"/>
      <c r="AM340" s="33"/>
      <c r="AN340" s="33"/>
      <c r="AO340" s="33"/>
      <c r="AP340" s="33"/>
      <c r="AQ340" s="33"/>
      <c r="AR340" s="33"/>
      <c r="AS340" s="33"/>
      <c r="AT340" s="33"/>
      <c r="AU340" s="33"/>
      <c r="AV34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4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40" s="56" t="str">
        <f>_xlfn.CONCAT(IF(Parts[[#This Row],[title]]&lt;&gt;"",_xlfn.CONCAT(CHAR(10),"@PART[",Parts[[#This Row],[name]],"]:NEEDS[!002_CommunityPartsTitles]:AFTER[",Parts[[#This Row],[mod]],"] // ",_xlfn.CONCAT(S340," (",D340,")"),CHAR(10),"{",CHAR(10),"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4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40" s="41" t="str">
        <f>_xlfn.CONCAT(IF(Parts[[#This Row],[title]]&lt;&gt;"",_xlfn.CONCAT("#LOC_KTT_",A340,"_",C340,"_Title = ",Parts[[#This Row],[title]],CHAR(10)),""),IF(Parts[[#This Row],[engineName]]&lt;&gt;"",_xlfn.CONCAT("#LOC_KTT_",Parts[[#This Row],[mod]],"_",Parts[[#This Row],[name]],"_EngineName = ",Parts[[#This Row],[engineName]]),""))</f>
        <v/>
      </c>
      <c r="BA340" s="39" t="e">
        <f ca="1">MIN(Parts[[#This Row],[techTier]]+1,MAX(INDIRECT(O340)))</f>
        <v>#REF!</v>
      </c>
      <c r="BB340" s="39" t="e">
        <f ca="1">MIN(Parts[[#This Row],[techTier]]+2,MAX(INDIRECT(O340)))</f>
        <v>#REF!</v>
      </c>
      <c r="BC340" s="55" t="str">
        <f>RIGHT(LEFT(Parts[[#This Row],[folder]],FIND(CHAR(1),SUBSTITUTE(Parts[[#This Row],[folder]],"/",CHAR(1),LEN(Parts[[#This Row],[folder]])-LEN(SUBSTITUTE(Parts[[#This Row],[folder]],"/",""))))-1),FIND(CHAR(1),SUBSTITUTE(Parts[[#This Row],[folder]],"/",CHAR(1),LEN(Parts[[#This Row],[folder]])-LEN(SUBSTITUTE(Parts[[#This Row],[folder]],"/",""))))-41)</f>
        <v>Squad/Parts/Command/probeRoverBody</v>
      </c>
    </row>
    <row r="341" spans="1:55" ht="29.5" x14ac:dyDescent="0.35">
      <c r="A341" t="s">
        <v>302</v>
      </c>
      <c r="B341" t="s">
        <v>2744</v>
      </c>
      <c r="C341" t="s">
        <v>2745</v>
      </c>
      <c r="D341" t="s">
        <v>2743</v>
      </c>
      <c r="E341" t="s">
        <v>1898</v>
      </c>
      <c r="F341" t="s">
        <v>1544</v>
      </c>
      <c r="G341" t="s">
        <v>2455</v>
      </c>
      <c r="H341" t="s">
        <v>2135</v>
      </c>
      <c r="I341" t="s">
        <v>1568</v>
      </c>
      <c r="J341" t="s">
        <v>1116</v>
      </c>
      <c r="K341" t="s">
        <v>68</v>
      </c>
      <c r="L341" s="32"/>
      <c r="M34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@PART[roverBody_v2]:AFTER[Squad] // Probodobodyne RoveMate
	{
}</v>
      </c>
      <c r="N341" s="36">
        <f>_xlfn.XLOOKUP(_xlfn.CONCAT(O341,P341),Templates!$G$1:$G$2037,Templates!$A$1:$A$2037,"Not Found",0,1)</f>
        <v>0</v>
      </c>
      <c r="O341" s="34"/>
      <c r="P341" s="34"/>
      <c r="Q341" s="35"/>
      <c r="R341" s="49"/>
      <c r="S341" s="33"/>
      <c r="T341" s="33"/>
      <c r="U341" s="33"/>
      <c r="V341" s="33"/>
      <c r="W341" s="33"/>
      <c r="X341" s="33"/>
      <c r="Y341" s="33"/>
      <c r="Z341" s="33"/>
      <c r="AA341" s="33"/>
      <c r="AB341" s="33"/>
      <c r="AC341" s="33"/>
      <c r="AD341" s="33"/>
      <c r="AE341" s="33"/>
      <c r="AF341" s="33"/>
      <c r="AG341" s="33"/>
      <c r="AH341" s="33"/>
      <c r="AI34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41" s="33"/>
      <c r="AK341" s="33"/>
      <c r="AL341" s="33"/>
      <c r="AM341" s="33"/>
      <c r="AN341" s="33"/>
      <c r="AO341" s="33"/>
      <c r="AP341" s="33"/>
      <c r="AQ341" s="33"/>
      <c r="AR341" s="33"/>
      <c r="AS341" s="33"/>
      <c r="AT341" s="33"/>
      <c r="AU341" s="33"/>
      <c r="AV34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4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41" s="56" t="str">
        <f>_xlfn.CONCAT(IF(Parts[[#This Row],[title]]&lt;&gt;"",_xlfn.CONCAT(CHAR(10),"@PART[",Parts[[#This Row],[name]],"]:NEEDS[!002_CommunityPartsTitles]:AFTER[",Parts[[#This Row],[mod]],"] // ",_xlfn.CONCAT(S341," (",D341,")"),CHAR(10),"{",CHAR(10),"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4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41" s="41" t="str">
        <f>_xlfn.CONCAT(IF(Parts[[#This Row],[title]]&lt;&gt;"",_xlfn.CONCAT("#LOC_KTT_",A341,"_",C341,"_Title = ",Parts[[#This Row],[title]],CHAR(10)),""),IF(Parts[[#This Row],[engineName]]&lt;&gt;"",_xlfn.CONCAT("#LOC_KTT_",Parts[[#This Row],[mod]],"_",Parts[[#This Row],[name]],"_EngineName = ",Parts[[#This Row],[engineName]]),""))</f>
        <v/>
      </c>
      <c r="BA341" s="39" t="e">
        <f ca="1">MIN(Parts[[#This Row],[techTier]]+1,MAX(INDIRECT(O341)))</f>
        <v>#REF!</v>
      </c>
      <c r="BB341" s="39" t="e">
        <f ca="1">MIN(Parts[[#This Row],[techTier]]+2,MAX(INDIRECT(O341)))</f>
        <v>#REF!</v>
      </c>
      <c r="BC341" s="55" t="str">
        <f>RIGHT(LEFT(Parts[[#This Row],[folder]],FIND(CHAR(1),SUBSTITUTE(Parts[[#This Row],[folder]],"/",CHAR(1),LEN(Parts[[#This Row],[folder]])-LEN(SUBSTITUTE(Parts[[#This Row],[folder]],"/",""))))-1),FIND(CHAR(1),SUBSTITUTE(Parts[[#This Row],[folder]],"/",CHAR(1),LEN(Parts[[#This Row],[folder]])-LEN(SUBSTITUTE(Parts[[#This Row],[folder]],"/",""))))-41)</f>
        <v>Squad/Parts/Command/probeRoverBody_v2</v>
      </c>
    </row>
    <row r="342" spans="1:55" ht="29.5" x14ac:dyDescent="0.35">
      <c r="A342" t="s">
        <v>302</v>
      </c>
      <c r="B342" t="s">
        <v>2746</v>
      </c>
      <c r="C342" t="s">
        <v>2747</v>
      </c>
      <c r="D342" t="s">
        <v>2748</v>
      </c>
      <c r="E342" t="s">
        <v>1892</v>
      </c>
      <c r="F342" t="s">
        <v>1544</v>
      </c>
      <c r="G342" t="s">
        <v>2749</v>
      </c>
      <c r="H342" t="s">
        <v>2750</v>
      </c>
      <c r="I342" t="s">
        <v>537</v>
      </c>
      <c r="J342" t="s">
        <v>1118</v>
      </c>
      <c r="K342" t="s">
        <v>174</v>
      </c>
      <c r="L342" s="32"/>
      <c r="M34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@PART[probeStackLarge]:AFTER[Squad] // RC-L01 Remote Guidance Unit
	{
}</v>
      </c>
      <c r="N342" s="36">
        <f>_xlfn.XLOOKUP(_xlfn.CONCAT(O342,P342),Templates!$G$1:$G$2037,Templates!$A$1:$A$2037,"Not Found",0,1)</f>
        <v>0</v>
      </c>
      <c r="O342" s="34"/>
      <c r="P342" s="34"/>
      <c r="Q342" s="35"/>
      <c r="R342" s="49"/>
      <c r="S342" s="33"/>
      <c r="T342" s="33"/>
      <c r="U342" s="33"/>
      <c r="V342" s="33"/>
      <c r="W342" s="33"/>
      <c r="X342" s="33"/>
      <c r="Y342" s="33"/>
      <c r="Z342" s="33"/>
      <c r="AA342" s="33"/>
      <c r="AB342" s="33"/>
      <c r="AC342" s="33"/>
      <c r="AD342" s="33"/>
      <c r="AE342" s="33"/>
      <c r="AF342" s="33"/>
      <c r="AG342" s="33"/>
      <c r="AH342" s="33"/>
      <c r="AI34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42" s="33"/>
      <c r="AK342" s="33"/>
      <c r="AL342" s="33"/>
      <c r="AM342" s="33"/>
      <c r="AN342" s="33"/>
      <c r="AO342" s="33"/>
      <c r="AP342" s="33"/>
      <c r="AQ342" s="33"/>
      <c r="AR342" s="33"/>
      <c r="AS342" s="33"/>
      <c r="AT342" s="33"/>
      <c r="AU342" s="33"/>
      <c r="AV34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4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42" s="56" t="str">
        <f>_xlfn.CONCAT(IF(Parts[[#This Row],[title]]&lt;&gt;"",_xlfn.CONCAT(CHAR(10),"@PART[",Parts[[#This Row],[name]],"]:NEEDS[!002_CommunityPartsTitles]:AFTER[",Parts[[#This Row],[mod]],"] // ",_xlfn.CONCAT(S342," (",D342,")"),CHAR(10),"{",CHAR(10),"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4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42" s="41" t="str">
        <f>_xlfn.CONCAT(IF(Parts[[#This Row],[title]]&lt;&gt;"",_xlfn.CONCAT("#LOC_KTT_",A342,"_",C342,"_Title = ",Parts[[#This Row],[title]],CHAR(10)),""),IF(Parts[[#This Row],[engineName]]&lt;&gt;"",_xlfn.CONCAT("#LOC_KTT_",Parts[[#This Row],[mod]],"_",Parts[[#This Row],[name]],"_EngineName = ",Parts[[#This Row],[engineName]]),""))</f>
        <v/>
      </c>
      <c r="BA342" s="39" t="e">
        <f ca="1">MIN(Parts[[#This Row],[techTier]]+1,MAX(INDIRECT(O342)))</f>
        <v>#REF!</v>
      </c>
      <c r="BB342" s="39" t="e">
        <f ca="1">MIN(Parts[[#This Row],[techTier]]+2,MAX(INDIRECT(O342)))</f>
        <v>#REF!</v>
      </c>
      <c r="BC342" s="55" t="str">
        <f>RIGHT(LEFT(Parts[[#This Row],[folder]],FIND(CHAR(1),SUBSTITUTE(Parts[[#This Row],[folder]],"/",CHAR(1),LEN(Parts[[#This Row],[folder]])-LEN(SUBSTITUTE(Parts[[#This Row],[folder]],"/",""))))-1),FIND(CHAR(1),SUBSTITUTE(Parts[[#This Row],[folder]],"/",CHAR(1),LEN(Parts[[#This Row],[folder]])-LEN(SUBSTITUTE(Parts[[#This Row],[folder]],"/",""))))-41)</f>
        <v>Squad/Parts/Command/probeStackLarge</v>
      </c>
    </row>
    <row r="343" spans="1:55" ht="29.5" x14ac:dyDescent="0.35">
      <c r="A343" t="s">
        <v>302</v>
      </c>
      <c r="B343" t="s">
        <v>2751</v>
      </c>
      <c r="C343" t="s">
        <v>2752</v>
      </c>
      <c r="D343" t="s">
        <v>2753</v>
      </c>
      <c r="E343" t="s">
        <v>1892</v>
      </c>
      <c r="F343" t="s">
        <v>1544</v>
      </c>
      <c r="G343" t="s">
        <v>2754</v>
      </c>
      <c r="H343" t="s">
        <v>1683</v>
      </c>
      <c r="I343" t="s">
        <v>1513</v>
      </c>
      <c r="J343" t="s">
        <v>1116</v>
      </c>
      <c r="K343" t="s">
        <v>140</v>
      </c>
      <c r="L343" s="32"/>
      <c r="M34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@PART[probeStackSmall]:AFTER[Squad] // RC-001S Remote Guidance Unit
	{
}</v>
      </c>
      <c r="N343" s="36">
        <f>_xlfn.XLOOKUP(_xlfn.CONCAT(O343,P343),Templates!$G$1:$G$2037,Templates!$A$1:$A$2037,"Not Found",0,1)</f>
        <v>0</v>
      </c>
      <c r="O343" s="34"/>
      <c r="P343" s="34"/>
      <c r="Q343" s="35"/>
      <c r="R343" s="49"/>
      <c r="S343" s="33"/>
      <c r="T343" s="33"/>
      <c r="U343" s="33"/>
      <c r="V343" s="33"/>
      <c r="W343" s="33"/>
      <c r="X343" s="33"/>
      <c r="Y343" s="33"/>
      <c r="Z343" s="33"/>
      <c r="AA343" s="33"/>
      <c r="AB343" s="33"/>
      <c r="AC343" s="33"/>
      <c r="AD343" s="33"/>
      <c r="AE343" s="33"/>
      <c r="AF343" s="33"/>
      <c r="AG343" s="33"/>
      <c r="AH343" s="33"/>
      <c r="AI34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43" s="33"/>
      <c r="AK343" s="33"/>
      <c r="AL343" s="33"/>
      <c r="AM343" s="33"/>
      <c r="AN343" s="33"/>
      <c r="AO343" s="33"/>
      <c r="AP343" s="33"/>
      <c r="AQ343" s="33"/>
      <c r="AR343" s="33"/>
      <c r="AS343" s="33"/>
      <c r="AT343" s="33"/>
      <c r="AU343" s="33"/>
      <c r="AV34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4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43" s="56" t="str">
        <f>_xlfn.CONCAT(IF(Parts[[#This Row],[title]]&lt;&gt;"",_xlfn.CONCAT(CHAR(10),"@PART[",Parts[[#This Row],[name]],"]:NEEDS[!002_CommunityPartsTitles]:AFTER[",Parts[[#This Row],[mod]],"] // ",_xlfn.CONCAT(S343," (",D343,")"),CHAR(10),"{",CHAR(10),"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4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43" s="41" t="str">
        <f>_xlfn.CONCAT(IF(Parts[[#This Row],[title]]&lt;&gt;"",_xlfn.CONCAT("#LOC_KTT_",A343,"_",C343,"_Title = ",Parts[[#This Row],[title]],CHAR(10)),""),IF(Parts[[#This Row],[engineName]]&lt;&gt;"",_xlfn.CONCAT("#LOC_KTT_",Parts[[#This Row],[mod]],"_",Parts[[#This Row],[name]],"_EngineName = ",Parts[[#This Row],[engineName]]),""))</f>
        <v/>
      </c>
      <c r="BA343" s="39" t="e">
        <f ca="1">MIN(Parts[[#This Row],[techTier]]+1,MAX(INDIRECT(O343)))</f>
        <v>#REF!</v>
      </c>
      <c r="BB343" s="39" t="e">
        <f ca="1">MIN(Parts[[#This Row],[techTier]]+2,MAX(INDIRECT(O343)))</f>
        <v>#REF!</v>
      </c>
      <c r="BC343" s="55" t="str">
        <f>RIGHT(LEFT(Parts[[#This Row],[folder]],FIND(CHAR(1),SUBSTITUTE(Parts[[#This Row],[folder]],"/",CHAR(1),LEN(Parts[[#This Row],[folder]])-LEN(SUBSTITUTE(Parts[[#This Row],[folder]],"/",""))))-1),FIND(CHAR(1),SUBSTITUTE(Parts[[#This Row],[folder]],"/",CHAR(1),LEN(Parts[[#This Row],[folder]])-LEN(SUBSTITUTE(Parts[[#This Row],[folder]],"/",""))))-41)</f>
        <v>Squad/Parts/Command/probeStackSmall</v>
      </c>
    </row>
    <row r="344" spans="1:55" ht="29.5" x14ac:dyDescent="0.35">
      <c r="A344" t="s">
        <v>302</v>
      </c>
      <c r="B344" t="s">
        <v>2755</v>
      </c>
      <c r="C344" t="s">
        <v>2756</v>
      </c>
      <c r="D344" t="s">
        <v>2757</v>
      </c>
      <c r="E344" t="s">
        <v>1898</v>
      </c>
      <c r="F344" t="s">
        <v>1544</v>
      </c>
      <c r="G344" t="s">
        <v>1817</v>
      </c>
      <c r="H344" t="s">
        <v>1524</v>
      </c>
      <c r="I344" t="s">
        <v>1628</v>
      </c>
      <c r="J344" t="s">
        <v>1115</v>
      </c>
      <c r="K344" t="s">
        <v>30</v>
      </c>
      <c r="L344" s="32"/>
      <c r="M34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@PART[probeCoreSphere_v2]:AFTER[Squad] // Probodobodyne Stayputnik
	{
}</v>
      </c>
      <c r="N344" s="36">
        <f>_xlfn.XLOOKUP(_xlfn.CONCAT(O344,P344),Templates!$G$1:$G$2037,Templates!$A$1:$A$2037,"Not Found",0,1)</f>
        <v>0</v>
      </c>
      <c r="O344" s="34"/>
      <c r="P344" s="34"/>
      <c r="Q344" s="35"/>
      <c r="R344" s="49"/>
      <c r="S344" s="33"/>
      <c r="T344" s="33"/>
      <c r="U344" s="33"/>
      <c r="V344" s="33"/>
      <c r="W344" s="33"/>
      <c r="X344" s="33"/>
      <c r="Y344" s="33"/>
      <c r="Z344" s="33"/>
      <c r="AA344" s="33"/>
      <c r="AB344" s="33"/>
      <c r="AC344" s="33"/>
      <c r="AD344" s="33"/>
      <c r="AE344" s="33"/>
      <c r="AF344" s="33"/>
      <c r="AG344" s="33"/>
      <c r="AH344" s="33"/>
      <c r="AI34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44" s="33"/>
      <c r="AK344" s="33"/>
      <c r="AL344" s="33"/>
      <c r="AM344" s="33"/>
      <c r="AN344" s="33"/>
      <c r="AO344" s="33"/>
      <c r="AP344" s="33"/>
      <c r="AQ344" s="33"/>
      <c r="AR344" s="33"/>
      <c r="AS344" s="33"/>
      <c r="AT344" s="33"/>
      <c r="AU344" s="33"/>
      <c r="AV34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4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44" s="56" t="str">
        <f>_xlfn.CONCAT(IF(Parts[[#This Row],[title]]&lt;&gt;"",_xlfn.CONCAT(CHAR(10),"@PART[",Parts[[#This Row],[name]],"]:NEEDS[!002_CommunityPartsTitles]:AFTER[",Parts[[#This Row],[mod]],"] // ",_xlfn.CONCAT(S344," (",D344,")"),CHAR(10),"{",CHAR(10),"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4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44" s="41" t="str">
        <f>_xlfn.CONCAT(IF(Parts[[#This Row],[title]]&lt;&gt;"",_xlfn.CONCAT("#LOC_KTT_",A344,"_",C344,"_Title = ",Parts[[#This Row],[title]],CHAR(10)),""),IF(Parts[[#This Row],[engineName]]&lt;&gt;"",_xlfn.CONCAT("#LOC_KTT_",Parts[[#This Row],[mod]],"_",Parts[[#This Row],[name]],"_EngineName = ",Parts[[#This Row],[engineName]]),""))</f>
        <v/>
      </c>
      <c r="BA344" s="39" t="e">
        <f ca="1">MIN(Parts[[#This Row],[techTier]]+1,MAX(INDIRECT(O344)))</f>
        <v>#REF!</v>
      </c>
      <c r="BB344" s="39" t="e">
        <f ca="1">MIN(Parts[[#This Row],[techTier]]+2,MAX(INDIRECT(O344)))</f>
        <v>#REF!</v>
      </c>
      <c r="BC344" s="55" t="str">
        <f>RIGHT(LEFT(Parts[[#This Row],[folder]],FIND(CHAR(1),SUBSTITUTE(Parts[[#This Row],[folder]],"/",CHAR(1),LEN(Parts[[#This Row],[folder]])-LEN(SUBSTITUTE(Parts[[#This Row],[folder]],"/",""))))-1),FIND(CHAR(1),SUBSTITUTE(Parts[[#This Row],[folder]],"/",CHAR(1),LEN(Parts[[#This Row],[folder]])-LEN(SUBSTITUTE(Parts[[#This Row],[folder]],"/",""))))-41)</f>
        <v>Squad/Parts/Command/probeStackSphere_v2</v>
      </c>
    </row>
    <row r="345" spans="1:55" ht="29.5" x14ac:dyDescent="0.35">
      <c r="A345" t="s">
        <v>302</v>
      </c>
      <c r="B345" t="s">
        <v>2758</v>
      </c>
      <c r="C345" t="s">
        <v>2759</v>
      </c>
      <c r="D345" t="s">
        <v>2760</v>
      </c>
      <c r="E345" t="s">
        <v>2283</v>
      </c>
      <c r="F345" t="s">
        <v>1575</v>
      </c>
      <c r="G345" t="s">
        <v>2455</v>
      </c>
      <c r="H345" t="s">
        <v>1581</v>
      </c>
      <c r="I345" t="s">
        <v>1628</v>
      </c>
      <c r="J345" t="s">
        <v>1606</v>
      </c>
      <c r="K345" t="s">
        <v>37</v>
      </c>
      <c r="L345" s="32"/>
      <c r="M34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@PART[fuelLine]:AFTER[Squad] // FTX-2 External Fuel Duct
	{
}</v>
      </c>
      <c r="N345" s="36">
        <f>_xlfn.XLOOKUP(_xlfn.CONCAT(O345,P345),Templates!$G$1:$G$2037,Templates!$A$1:$A$2037,"Not Found",0,1)</f>
        <v>0</v>
      </c>
      <c r="O345" s="34"/>
      <c r="P345" s="34"/>
      <c r="Q345" s="35"/>
      <c r="R345" s="49"/>
      <c r="S345" s="33"/>
      <c r="T345" s="33"/>
      <c r="U345" s="33"/>
      <c r="V345" s="33"/>
      <c r="W345" s="33"/>
      <c r="X345" s="33"/>
      <c r="Y345" s="33"/>
      <c r="Z345" s="33"/>
      <c r="AA345" s="33"/>
      <c r="AB345" s="33"/>
      <c r="AC345" s="33"/>
      <c r="AD345" s="33"/>
      <c r="AE345" s="33"/>
      <c r="AF345" s="33"/>
      <c r="AG345" s="33"/>
      <c r="AH345" s="33"/>
      <c r="AI34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45" s="33"/>
      <c r="AK345" s="33"/>
      <c r="AL345" s="33"/>
      <c r="AM345" s="33"/>
      <c r="AN345" s="33"/>
      <c r="AO345" s="33"/>
      <c r="AP345" s="33"/>
      <c r="AQ345" s="33"/>
      <c r="AR345" s="33"/>
      <c r="AS345" s="33"/>
      <c r="AT345" s="33"/>
      <c r="AU345" s="33"/>
      <c r="AV34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4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45" s="56" t="str">
        <f>_xlfn.CONCAT(IF(Parts[[#This Row],[title]]&lt;&gt;"",_xlfn.CONCAT(CHAR(10),"@PART[",Parts[[#This Row],[name]],"]:NEEDS[!002_CommunityPartsTitles]:AFTER[",Parts[[#This Row],[mod]],"] // ",_xlfn.CONCAT(S345," (",D345,")"),CHAR(10),"{",CHAR(10),"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4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45" s="41" t="str">
        <f>_xlfn.CONCAT(IF(Parts[[#This Row],[title]]&lt;&gt;"",_xlfn.CONCAT("#LOC_KTT_",A345,"_",C345,"_Title = ",Parts[[#This Row],[title]],CHAR(10)),""),IF(Parts[[#This Row],[engineName]]&lt;&gt;"",_xlfn.CONCAT("#LOC_KTT_",Parts[[#This Row],[mod]],"_",Parts[[#This Row],[name]],"_EngineName = ",Parts[[#This Row],[engineName]]),""))</f>
        <v/>
      </c>
      <c r="BA345" s="39" t="e">
        <f ca="1">MIN(Parts[[#This Row],[techTier]]+1,MAX(INDIRECT(O345)))</f>
        <v>#REF!</v>
      </c>
      <c r="BB345" s="39" t="e">
        <f ca="1">MIN(Parts[[#This Row],[techTier]]+2,MAX(INDIRECT(O345)))</f>
        <v>#REF!</v>
      </c>
      <c r="BC345" s="55" t="str">
        <f>RIGHT(LEFT(Parts[[#This Row],[folder]],FIND(CHAR(1),SUBSTITUTE(Parts[[#This Row],[folder]],"/",CHAR(1),LEN(Parts[[#This Row],[folder]])-LEN(SUBSTITUTE(Parts[[#This Row],[folder]],"/",""))))-1),FIND(CHAR(1),SUBSTITUTE(Parts[[#This Row],[folder]],"/",CHAR(1),LEN(Parts[[#This Row],[folder]])-LEN(SUBSTITUTE(Parts[[#This Row],[folder]],"/",""))))-41)</f>
        <v>Squad/Parts/CompoundParts/FuelLine</v>
      </c>
    </row>
    <row r="346" spans="1:55" ht="29.5" x14ac:dyDescent="0.35">
      <c r="A346" t="s">
        <v>302</v>
      </c>
      <c r="B346" t="s">
        <v>2761</v>
      </c>
      <c r="C346" t="s">
        <v>2762</v>
      </c>
      <c r="D346" t="s">
        <v>2763</v>
      </c>
      <c r="E346" t="s">
        <v>1915</v>
      </c>
      <c r="F346" t="s">
        <v>1755</v>
      </c>
      <c r="G346" t="s">
        <v>1822</v>
      </c>
      <c r="H346" t="s">
        <v>2764</v>
      </c>
      <c r="I346" t="s">
        <v>1628</v>
      </c>
      <c r="J346" t="s">
        <v>1606</v>
      </c>
      <c r="K346" t="s">
        <v>25</v>
      </c>
      <c r="L346" s="32"/>
      <c r="M34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@PART[strutConnector]:AFTER[Squad] // EAS-4 Strut Connector
	{
}</v>
      </c>
      <c r="N346" s="36">
        <f>_xlfn.XLOOKUP(_xlfn.CONCAT(O346,P346),Templates!$G$1:$G$2037,Templates!$A$1:$A$2037,"Not Found",0,1)</f>
        <v>0</v>
      </c>
      <c r="O346" s="34"/>
      <c r="P346" s="34"/>
      <c r="Q346" s="35"/>
      <c r="R346" s="49"/>
      <c r="S346" s="33"/>
      <c r="T346" s="33"/>
      <c r="U346" s="33"/>
      <c r="V346" s="33"/>
      <c r="W346" s="33"/>
      <c r="X346" s="33"/>
      <c r="Y346" s="33"/>
      <c r="Z346" s="33"/>
      <c r="AA346" s="33"/>
      <c r="AB346" s="33"/>
      <c r="AC346" s="33"/>
      <c r="AD346" s="33"/>
      <c r="AE346" s="33"/>
      <c r="AF346" s="33"/>
      <c r="AG346" s="33"/>
      <c r="AH346" s="33"/>
      <c r="AI34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46" s="33"/>
      <c r="AK346" s="33"/>
      <c r="AL346" s="33"/>
      <c r="AM346" s="33"/>
      <c r="AN346" s="33"/>
      <c r="AO346" s="33"/>
      <c r="AP346" s="33"/>
      <c r="AQ346" s="33"/>
      <c r="AR346" s="33"/>
      <c r="AS346" s="33"/>
      <c r="AT346" s="33"/>
      <c r="AU346" s="33"/>
      <c r="AV34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4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46" s="56" t="str">
        <f>_xlfn.CONCAT(IF(Parts[[#This Row],[title]]&lt;&gt;"",_xlfn.CONCAT(CHAR(10),"@PART[",Parts[[#This Row],[name]],"]:NEEDS[!002_CommunityPartsTitles]:AFTER[",Parts[[#This Row],[mod]],"] // ",_xlfn.CONCAT(S346," (",D346,")"),CHAR(10),"{",CHAR(10),"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4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46" s="41" t="str">
        <f>_xlfn.CONCAT(IF(Parts[[#This Row],[title]]&lt;&gt;"",_xlfn.CONCAT("#LOC_KTT_",A346,"_",C346,"_Title = ",Parts[[#This Row],[title]],CHAR(10)),""),IF(Parts[[#This Row],[engineName]]&lt;&gt;"",_xlfn.CONCAT("#LOC_KTT_",Parts[[#This Row],[mod]],"_",Parts[[#This Row],[name]],"_EngineName = ",Parts[[#This Row],[engineName]]),""))</f>
        <v/>
      </c>
      <c r="BA346" s="39" t="e">
        <f ca="1">MIN(Parts[[#This Row],[techTier]]+1,MAX(INDIRECT(O346)))</f>
        <v>#REF!</v>
      </c>
      <c r="BB346" s="39" t="e">
        <f ca="1">MIN(Parts[[#This Row],[techTier]]+2,MAX(INDIRECT(O346)))</f>
        <v>#REF!</v>
      </c>
      <c r="BC346" s="55" t="str">
        <f>RIGHT(LEFT(Parts[[#This Row],[folder]],FIND(CHAR(1),SUBSTITUTE(Parts[[#This Row],[folder]],"/",CHAR(1),LEN(Parts[[#This Row],[folder]])-LEN(SUBSTITUTE(Parts[[#This Row],[folder]],"/",""))))-1),FIND(CHAR(1),SUBSTITUTE(Parts[[#This Row],[folder]],"/",CHAR(1),LEN(Parts[[#This Row],[folder]])-LEN(SUBSTITUTE(Parts[[#This Row],[folder]],"/",""))))-41)</f>
        <v>Squad/Parts/CompoundParts/strutConnector</v>
      </c>
    </row>
    <row r="347" spans="1:55" ht="29.5" x14ac:dyDescent="0.35">
      <c r="A347" t="s">
        <v>302</v>
      </c>
      <c r="B347" t="s">
        <v>2765</v>
      </c>
      <c r="C347" t="s">
        <v>2766</v>
      </c>
      <c r="D347" t="s">
        <v>2767</v>
      </c>
      <c r="E347" t="s">
        <v>1876</v>
      </c>
      <c r="F347" t="s">
        <v>1555</v>
      </c>
      <c r="G347" t="s">
        <v>1529</v>
      </c>
      <c r="H347" t="s">
        <v>1581</v>
      </c>
      <c r="I347" t="s">
        <v>1624</v>
      </c>
      <c r="J347" t="s">
        <v>1115</v>
      </c>
      <c r="K347" t="s">
        <v>75</v>
      </c>
      <c r="L347" s="32"/>
      <c r="M34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@PART[Decoupler_0]:AFTER[Squad] // TD-06 Decoupler
	{
}</v>
      </c>
      <c r="N347" s="36">
        <f>_xlfn.XLOOKUP(_xlfn.CONCAT(O347,P347),Templates!$G$1:$G$2037,Templates!$A$1:$A$2037,"Not Found",0,1)</f>
        <v>0</v>
      </c>
      <c r="O347" s="34"/>
      <c r="P347" s="34"/>
      <c r="Q347" s="35"/>
      <c r="R347" s="49"/>
      <c r="S347" s="33"/>
      <c r="T347" s="33"/>
      <c r="U347" s="33"/>
      <c r="V347" s="33"/>
      <c r="W347" s="33"/>
      <c r="X347" s="33"/>
      <c r="Y347" s="33"/>
      <c r="Z347" s="33"/>
      <c r="AA347" s="33"/>
      <c r="AB347" s="33"/>
      <c r="AC347" s="33"/>
      <c r="AD347" s="33"/>
      <c r="AE347" s="33"/>
      <c r="AF347" s="33"/>
      <c r="AG347" s="33"/>
      <c r="AH347" s="33"/>
      <c r="AI34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47" s="33"/>
      <c r="AK347" s="33"/>
      <c r="AL347" s="33"/>
      <c r="AM347" s="33"/>
      <c r="AN347" s="33"/>
      <c r="AO347" s="33"/>
      <c r="AP347" s="33"/>
      <c r="AQ347" s="33"/>
      <c r="AR347" s="33"/>
      <c r="AS347" s="33"/>
      <c r="AT347" s="33"/>
      <c r="AU347" s="33"/>
      <c r="AV34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4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47" s="56" t="str">
        <f>_xlfn.CONCAT(IF(Parts[[#This Row],[title]]&lt;&gt;"",_xlfn.CONCAT(CHAR(10),"@PART[",Parts[[#This Row],[name]],"]:NEEDS[!002_CommunityPartsTitles]:AFTER[",Parts[[#This Row],[mod]],"] // ",_xlfn.CONCAT(S347," (",D347,")"),CHAR(10),"{",CHAR(10),"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4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47" s="41" t="str">
        <f>_xlfn.CONCAT(IF(Parts[[#This Row],[title]]&lt;&gt;"",_xlfn.CONCAT("#LOC_KTT_",A347,"_",C347,"_Title = ",Parts[[#This Row],[title]],CHAR(10)),""),IF(Parts[[#This Row],[engineName]]&lt;&gt;"",_xlfn.CONCAT("#LOC_KTT_",Parts[[#This Row],[mod]],"_",Parts[[#This Row],[name]],"_EngineName = ",Parts[[#This Row],[engineName]]),""))</f>
        <v/>
      </c>
      <c r="BA347" s="39" t="e">
        <f ca="1">MIN(Parts[[#This Row],[techTier]]+1,MAX(INDIRECT(O347)))</f>
        <v>#REF!</v>
      </c>
      <c r="BB347" s="39" t="e">
        <f ca="1">MIN(Parts[[#This Row],[techTier]]+2,MAX(INDIRECT(O347)))</f>
        <v>#REF!</v>
      </c>
      <c r="BC347" s="55" t="str">
        <f>RIGHT(LEFT(Parts[[#This Row],[folder]],FIND(CHAR(1),SUBSTITUTE(Parts[[#This Row],[folder]],"/",CHAR(1),LEN(Parts[[#This Row],[folder]])-LEN(SUBSTITUTE(Parts[[#This Row],[folder]],"/",""))))-1),FIND(CHAR(1),SUBSTITUTE(Parts[[#This Row],[folder]],"/",CHAR(1),LEN(Parts[[#This Row],[folder]])-LEN(SUBSTITUTE(Parts[[#This Row],[folder]],"/",""))))-41)</f>
        <v>Squad/Parts/Coupling</v>
      </c>
    </row>
    <row r="348" spans="1:55" ht="29.5" x14ac:dyDescent="0.35">
      <c r="A348" t="s">
        <v>302</v>
      </c>
      <c r="B348" t="s">
        <v>2768</v>
      </c>
      <c r="C348" t="s">
        <v>2769</v>
      </c>
      <c r="D348" t="s">
        <v>2770</v>
      </c>
      <c r="E348" t="s">
        <v>1876</v>
      </c>
      <c r="F348" t="s">
        <v>1555</v>
      </c>
      <c r="G348" t="s">
        <v>2082</v>
      </c>
      <c r="H348" t="s">
        <v>1610</v>
      </c>
      <c r="I348" t="s">
        <v>1611</v>
      </c>
      <c r="J348" t="s">
        <v>1116</v>
      </c>
      <c r="K348" t="s">
        <v>7</v>
      </c>
      <c r="L348" s="32"/>
      <c r="M34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@PART[Decoupler_1]:AFTER[Squad] // TD-12 Decoupler
	{
}</v>
      </c>
      <c r="N348" s="36">
        <f>_xlfn.XLOOKUP(_xlfn.CONCAT(O348,P348),Templates!$G$1:$G$2037,Templates!$A$1:$A$2037,"Not Found",0,1)</f>
        <v>0</v>
      </c>
      <c r="O348" s="34"/>
      <c r="P348" s="34"/>
      <c r="Q348" s="35"/>
      <c r="R348" s="49"/>
      <c r="S348" s="33"/>
      <c r="T348" s="33"/>
      <c r="U348" s="33"/>
      <c r="V348" s="33"/>
      <c r="W348" s="33"/>
      <c r="X348" s="33"/>
      <c r="Y348" s="33"/>
      <c r="Z348" s="33"/>
      <c r="AA348" s="33"/>
      <c r="AB348" s="33"/>
      <c r="AC348" s="33"/>
      <c r="AD348" s="33"/>
      <c r="AE348" s="33"/>
      <c r="AF348" s="33"/>
      <c r="AG348" s="33"/>
      <c r="AH348" s="33"/>
      <c r="AI34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48" s="33"/>
      <c r="AK348" s="33"/>
      <c r="AL348" s="33"/>
      <c r="AM348" s="33"/>
      <c r="AN348" s="33"/>
      <c r="AO348" s="33"/>
      <c r="AP348" s="33"/>
      <c r="AQ348" s="33"/>
      <c r="AR348" s="33"/>
      <c r="AS348" s="33"/>
      <c r="AT348" s="33"/>
      <c r="AU348" s="33"/>
      <c r="AV34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4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48" s="56" t="str">
        <f>_xlfn.CONCAT(IF(Parts[[#This Row],[title]]&lt;&gt;"",_xlfn.CONCAT(CHAR(10),"@PART[",Parts[[#This Row],[name]],"]:NEEDS[!002_CommunityPartsTitles]:AFTER[",Parts[[#This Row],[mod]],"] // ",_xlfn.CONCAT(S348," (",D348,")"),CHAR(10),"{",CHAR(10),"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4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48" s="41" t="str">
        <f>_xlfn.CONCAT(IF(Parts[[#This Row],[title]]&lt;&gt;"",_xlfn.CONCAT("#LOC_KTT_",A348,"_",C348,"_Title = ",Parts[[#This Row],[title]],CHAR(10)),""),IF(Parts[[#This Row],[engineName]]&lt;&gt;"",_xlfn.CONCAT("#LOC_KTT_",Parts[[#This Row],[mod]],"_",Parts[[#This Row],[name]],"_EngineName = ",Parts[[#This Row],[engineName]]),""))</f>
        <v/>
      </c>
      <c r="BA348" s="39" t="e">
        <f ca="1">MIN(Parts[[#This Row],[techTier]]+1,MAX(INDIRECT(O348)))</f>
        <v>#REF!</v>
      </c>
      <c r="BB348" s="39" t="e">
        <f ca="1">MIN(Parts[[#This Row],[techTier]]+2,MAX(INDIRECT(O348)))</f>
        <v>#REF!</v>
      </c>
      <c r="BC348" s="55" t="str">
        <f>RIGHT(LEFT(Parts[[#This Row],[folder]],FIND(CHAR(1),SUBSTITUTE(Parts[[#This Row],[folder]],"/",CHAR(1),LEN(Parts[[#This Row],[folder]])-LEN(SUBSTITUTE(Parts[[#This Row],[folder]],"/",""))))-1),FIND(CHAR(1),SUBSTITUTE(Parts[[#This Row],[folder]],"/",CHAR(1),LEN(Parts[[#This Row],[folder]])-LEN(SUBSTITUTE(Parts[[#This Row],[folder]],"/",""))))-41)</f>
        <v>Squad/Parts/Coupling</v>
      </c>
    </row>
    <row r="349" spans="1:55" ht="29.5" x14ac:dyDescent="0.35">
      <c r="A349" t="s">
        <v>302</v>
      </c>
      <c r="B349" t="s">
        <v>2771</v>
      </c>
      <c r="C349" t="s">
        <v>2772</v>
      </c>
      <c r="D349" t="s">
        <v>2773</v>
      </c>
      <c r="E349" t="s">
        <v>1876</v>
      </c>
      <c r="F349" t="s">
        <v>1555</v>
      </c>
      <c r="G349" t="s">
        <v>2005</v>
      </c>
      <c r="H349" t="s">
        <v>1524</v>
      </c>
      <c r="I349" t="s">
        <v>1719</v>
      </c>
      <c r="J349" t="s">
        <v>1118</v>
      </c>
      <c r="K349" t="s">
        <v>25</v>
      </c>
      <c r="L349" s="32"/>
      <c r="M34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@PART[Decoupler_2]:AFTER[Squad] // TD-25 Decoupler
	{
}</v>
      </c>
      <c r="N349" s="36">
        <f>_xlfn.XLOOKUP(_xlfn.CONCAT(O349,P349),Templates!$G$1:$G$2037,Templates!$A$1:$A$2037,"Not Found",0,1)</f>
        <v>0</v>
      </c>
      <c r="O349" s="34"/>
      <c r="P349" s="34"/>
      <c r="Q349" s="35"/>
      <c r="R349" s="49"/>
      <c r="S349" s="33"/>
      <c r="T349" s="33"/>
      <c r="U349" s="33"/>
      <c r="V349" s="33"/>
      <c r="W349" s="33"/>
      <c r="X349" s="33"/>
      <c r="Y349" s="33"/>
      <c r="Z349" s="33"/>
      <c r="AA349" s="33"/>
      <c r="AB349" s="33"/>
      <c r="AC349" s="33"/>
      <c r="AD349" s="33"/>
      <c r="AE349" s="33"/>
      <c r="AF349" s="33"/>
      <c r="AG349" s="33"/>
      <c r="AH349" s="33"/>
      <c r="AI34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49" s="33"/>
      <c r="AK349" s="33"/>
      <c r="AL349" s="33"/>
      <c r="AM349" s="33"/>
      <c r="AN349" s="33"/>
      <c r="AO349" s="33"/>
      <c r="AP349" s="33"/>
      <c r="AQ349" s="33"/>
      <c r="AR349" s="33"/>
      <c r="AS349" s="33"/>
      <c r="AT349" s="33"/>
      <c r="AU349" s="33"/>
      <c r="AV34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4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49" s="56" t="str">
        <f>_xlfn.CONCAT(IF(Parts[[#This Row],[title]]&lt;&gt;"",_xlfn.CONCAT(CHAR(10),"@PART[",Parts[[#This Row],[name]],"]:NEEDS[!002_CommunityPartsTitles]:AFTER[",Parts[[#This Row],[mod]],"] // ",_xlfn.CONCAT(S349," (",D349,")"),CHAR(10),"{",CHAR(10),"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4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49" s="41" t="str">
        <f>_xlfn.CONCAT(IF(Parts[[#This Row],[title]]&lt;&gt;"",_xlfn.CONCAT("#LOC_KTT_",A349,"_",C349,"_Title = ",Parts[[#This Row],[title]],CHAR(10)),""),IF(Parts[[#This Row],[engineName]]&lt;&gt;"",_xlfn.CONCAT("#LOC_KTT_",Parts[[#This Row],[mod]],"_",Parts[[#This Row],[name]],"_EngineName = ",Parts[[#This Row],[engineName]]),""))</f>
        <v/>
      </c>
      <c r="BA349" s="39" t="e">
        <f ca="1">MIN(Parts[[#This Row],[techTier]]+1,MAX(INDIRECT(O349)))</f>
        <v>#REF!</v>
      </c>
      <c r="BB349" s="39" t="e">
        <f ca="1">MIN(Parts[[#This Row],[techTier]]+2,MAX(INDIRECT(O349)))</f>
        <v>#REF!</v>
      </c>
      <c r="BC349" s="55" t="str">
        <f>RIGHT(LEFT(Parts[[#This Row],[folder]],FIND(CHAR(1),SUBSTITUTE(Parts[[#This Row],[folder]],"/",CHAR(1),LEN(Parts[[#This Row],[folder]])-LEN(SUBSTITUTE(Parts[[#This Row],[folder]],"/",""))))-1),FIND(CHAR(1),SUBSTITUTE(Parts[[#This Row],[folder]],"/",CHAR(1),LEN(Parts[[#This Row],[folder]])-LEN(SUBSTITUTE(Parts[[#This Row],[folder]],"/",""))))-41)</f>
        <v>Squad/Parts/Coupling</v>
      </c>
    </row>
    <row r="350" spans="1:55" ht="29.5" x14ac:dyDescent="0.35">
      <c r="A350" t="s">
        <v>302</v>
      </c>
      <c r="B350" t="s">
        <v>2774</v>
      </c>
      <c r="C350" t="s">
        <v>2775</v>
      </c>
      <c r="D350" t="s">
        <v>2776</v>
      </c>
      <c r="E350" t="s">
        <v>1876</v>
      </c>
      <c r="F350" t="s">
        <v>1555</v>
      </c>
      <c r="G350" t="s">
        <v>2064</v>
      </c>
      <c r="H350" t="s">
        <v>1732</v>
      </c>
      <c r="I350" t="s">
        <v>2420</v>
      </c>
      <c r="J350" t="s">
        <v>1119</v>
      </c>
      <c r="K350" t="s">
        <v>86</v>
      </c>
      <c r="L350" s="32"/>
      <c r="M35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@PART[Decoupler_3]:AFTER[Squad] // TD-37 Decoupler
	{
}</v>
      </c>
      <c r="N350" s="36">
        <f>_xlfn.XLOOKUP(_xlfn.CONCAT(O350,P350),Templates!$G$1:$G$2037,Templates!$A$1:$A$2037,"Not Found",0,1)</f>
        <v>0</v>
      </c>
      <c r="O350" s="34"/>
      <c r="P350" s="34"/>
      <c r="Q350" s="35"/>
      <c r="R350" s="49"/>
      <c r="S350" s="33"/>
      <c r="T350" s="33"/>
      <c r="U350" s="33"/>
      <c r="V350" s="33"/>
      <c r="W350" s="33"/>
      <c r="X350" s="33"/>
      <c r="Y350" s="33"/>
      <c r="Z350" s="33"/>
      <c r="AA350" s="33"/>
      <c r="AB350" s="33"/>
      <c r="AC350" s="33"/>
      <c r="AD350" s="33"/>
      <c r="AE350" s="33"/>
      <c r="AF350" s="33"/>
      <c r="AG350" s="33"/>
      <c r="AH350" s="33"/>
      <c r="AI35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50" s="33"/>
      <c r="AK350" s="33"/>
      <c r="AL350" s="33"/>
      <c r="AM350" s="33"/>
      <c r="AN350" s="33"/>
      <c r="AO350" s="33"/>
      <c r="AP350" s="33"/>
      <c r="AQ350" s="33"/>
      <c r="AR350" s="33"/>
      <c r="AS350" s="33"/>
      <c r="AT350" s="33"/>
      <c r="AU350" s="33"/>
      <c r="AV35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5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50" s="56" t="str">
        <f>_xlfn.CONCAT(IF(Parts[[#This Row],[title]]&lt;&gt;"",_xlfn.CONCAT(CHAR(10),"@PART[",Parts[[#This Row],[name]],"]:NEEDS[!002_CommunityPartsTitles]:AFTER[",Parts[[#This Row],[mod]],"] // ",_xlfn.CONCAT(S350," (",D350,")"),CHAR(10),"{",CHAR(10),"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5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50" s="41" t="str">
        <f>_xlfn.CONCAT(IF(Parts[[#This Row],[title]]&lt;&gt;"",_xlfn.CONCAT("#LOC_KTT_",A350,"_",C350,"_Title = ",Parts[[#This Row],[title]],CHAR(10)),""),IF(Parts[[#This Row],[engineName]]&lt;&gt;"",_xlfn.CONCAT("#LOC_KTT_",Parts[[#This Row],[mod]],"_",Parts[[#This Row],[name]],"_EngineName = ",Parts[[#This Row],[engineName]]),""))</f>
        <v/>
      </c>
      <c r="BA350" s="39" t="e">
        <f ca="1">MIN(Parts[[#This Row],[techTier]]+1,MAX(INDIRECT(O350)))</f>
        <v>#REF!</v>
      </c>
      <c r="BB350" s="39" t="e">
        <f ca="1">MIN(Parts[[#This Row],[techTier]]+2,MAX(INDIRECT(O350)))</f>
        <v>#REF!</v>
      </c>
      <c r="BC350" s="55" t="str">
        <f>RIGHT(LEFT(Parts[[#This Row],[folder]],FIND(CHAR(1),SUBSTITUTE(Parts[[#This Row],[folder]],"/",CHAR(1),LEN(Parts[[#This Row],[folder]])-LEN(SUBSTITUTE(Parts[[#This Row],[folder]],"/",""))))-1),FIND(CHAR(1),SUBSTITUTE(Parts[[#This Row],[folder]],"/",CHAR(1),LEN(Parts[[#This Row],[folder]])-LEN(SUBSTITUTE(Parts[[#This Row],[folder]],"/",""))))-41)</f>
        <v>Squad/Parts/Coupling</v>
      </c>
    </row>
    <row r="351" spans="1:55" ht="29.5" x14ac:dyDescent="0.35">
      <c r="A351" t="s">
        <v>302</v>
      </c>
      <c r="B351" t="s">
        <v>2777</v>
      </c>
      <c r="C351" t="s">
        <v>2778</v>
      </c>
      <c r="D351" t="s">
        <v>2779</v>
      </c>
      <c r="E351" t="s">
        <v>1876</v>
      </c>
      <c r="F351" t="s">
        <v>1555</v>
      </c>
      <c r="G351" t="s">
        <v>1887</v>
      </c>
      <c r="H351" t="s">
        <v>2780</v>
      </c>
      <c r="I351" t="s">
        <v>1624</v>
      </c>
      <c r="J351" t="s">
        <v>1115</v>
      </c>
      <c r="K351" t="s">
        <v>51</v>
      </c>
      <c r="L351" s="32"/>
      <c r="M35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@PART[Separator_0]:AFTER[Squad] // TS-06 Stack Separator
	{
}</v>
      </c>
      <c r="N351" s="36">
        <f>_xlfn.XLOOKUP(_xlfn.CONCAT(O351,P351),Templates!$G$1:$G$2037,Templates!$A$1:$A$2037,"Not Found",0,1)</f>
        <v>0</v>
      </c>
      <c r="O351" s="34"/>
      <c r="P351" s="34"/>
      <c r="Q351" s="35"/>
      <c r="R351" s="49"/>
      <c r="S351" s="33"/>
      <c r="T351" s="33"/>
      <c r="U351" s="33"/>
      <c r="V351" s="33"/>
      <c r="W351" s="33"/>
      <c r="X351" s="33"/>
      <c r="Y351" s="33"/>
      <c r="Z351" s="33"/>
      <c r="AA351" s="33"/>
      <c r="AB351" s="33"/>
      <c r="AC351" s="33"/>
      <c r="AD351" s="33"/>
      <c r="AE351" s="33"/>
      <c r="AF351" s="33"/>
      <c r="AG351" s="33"/>
      <c r="AH351" s="33"/>
      <c r="AI35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51" s="33"/>
      <c r="AK351" s="33"/>
      <c r="AL351" s="33"/>
      <c r="AM351" s="33"/>
      <c r="AN351" s="33"/>
      <c r="AO351" s="33"/>
      <c r="AP351" s="33"/>
      <c r="AQ351" s="33"/>
      <c r="AR351" s="33"/>
      <c r="AS351" s="33"/>
      <c r="AT351" s="33"/>
      <c r="AU351" s="33"/>
      <c r="AV35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5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51" s="56" t="str">
        <f>_xlfn.CONCAT(IF(Parts[[#This Row],[title]]&lt;&gt;"",_xlfn.CONCAT(CHAR(10),"@PART[",Parts[[#This Row],[name]],"]:NEEDS[!002_CommunityPartsTitles]:AFTER[",Parts[[#This Row],[mod]],"] // ",_xlfn.CONCAT(S351," (",D351,")"),CHAR(10),"{",CHAR(10),"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5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51" s="41" t="str">
        <f>_xlfn.CONCAT(IF(Parts[[#This Row],[title]]&lt;&gt;"",_xlfn.CONCAT("#LOC_KTT_",A351,"_",C351,"_Title = ",Parts[[#This Row],[title]],CHAR(10)),""),IF(Parts[[#This Row],[engineName]]&lt;&gt;"",_xlfn.CONCAT("#LOC_KTT_",Parts[[#This Row],[mod]],"_",Parts[[#This Row],[name]],"_EngineName = ",Parts[[#This Row],[engineName]]),""))</f>
        <v/>
      </c>
      <c r="BA351" s="39" t="e">
        <f ca="1">MIN(Parts[[#This Row],[techTier]]+1,MAX(INDIRECT(O351)))</f>
        <v>#REF!</v>
      </c>
      <c r="BB351" s="39" t="e">
        <f ca="1">MIN(Parts[[#This Row],[techTier]]+2,MAX(INDIRECT(O351)))</f>
        <v>#REF!</v>
      </c>
      <c r="BC351" s="55" t="str">
        <f>RIGHT(LEFT(Parts[[#This Row],[folder]],FIND(CHAR(1),SUBSTITUTE(Parts[[#This Row],[folder]],"/",CHAR(1),LEN(Parts[[#This Row],[folder]])-LEN(SUBSTITUTE(Parts[[#This Row],[folder]],"/",""))))-1),FIND(CHAR(1),SUBSTITUTE(Parts[[#This Row],[folder]],"/",CHAR(1),LEN(Parts[[#This Row],[folder]])-LEN(SUBSTITUTE(Parts[[#This Row],[folder]],"/",""))))-41)</f>
        <v>Squad/Parts/Coupling</v>
      </c>
    </row>
    <row r="352" spans="1:55" ht="29.5" x14ac:dyDescent="0.35">
      <c r="A352" t="s">
        <v>302</v>
      </c>
      <c r="B352" t="s">
        <v>2781</v>
      </c>
      <c r="C352" t="s">
        <v>2782</v>
      </c>
      <c r="D352" t="s">
        <v>2783</v>
      </c>
      <c r="E352" t="s">
        <v>1876</v>
      </c>
      <c r="F352" t="s">
        <v>1555</v>
      </c>
      <c r="G352" t="s">
        <v>2064</v>
      </c>
      <c r="H352" t="s">
        <v>2784</v>
      </c>
      <c r="I352" t="s">
        <v>1628</v>
      </c>
      <c r="J352" t="s">
        <v>1116</v>
      </c>
      <c r="K352" t="s">
        <v>40</v>
      </c>
      <c r="L352" s="32"/>
      <c r="M35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@PART[Separator_1]:AFTER[Squad] // TS-12 Stack Separator
	{
}</v>
      </c>
      <c r="N352" s="36">
        <f>_xlfn.XLOOKUP(_xlfn.CONCAT(O352,P352),Templates!$G$1:$G$2037,Templates!$A$1:$A$2037,"Not Found",0,1)</f>
        <v>0</v>
      </c>
      <c r="O352" s="34"/>
      <c r="P352" s="34"/>
      <c r="Q352" s="35"/>
      <c r="R352" s="49"/>
      <c r="S352" s="33"/>
      <c r="T352" s="33"/>
      <c r="U352" s="33"/>
      <c r="V352" s="33"/>
      <c r="W352" s="33"/>
      <c r="X352" s="33"/>
      <c r="Y352" s="33"/>
      <c r="Z352" s="33"/>
      <c r="AA352" s="33"/>
      <c r="AB352" s="33"/>
      <c r="AC352" s="33"/>
      <c r="AD352" s="33"/>
      <c r="AE352" s="33"/>
      <c r="AF352" s="33"/>
      <c r="AG352" s="33"/>
      <c r="AH352" s="33"/>
      <c r="AI35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52" s="33"/>
      <c r="AK352" s="33"/>
      <c r="AL352" s="33"/>
      <c r="AM352" s="33"/>
      <c r="AN352" s="33"/>
      <c r="AO352" s="33"/>
      <c r="AP352" s="33"/>
      <c r="AQ352" s="33"/>
      <c r="AR352" s="33"/>
      <c r="AS352" s="33"/>
      <c r="AT352" s="33"/>
      <c r="AU352" s="33"/>
      <c r="AV35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5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52" s="56" t="str">
        <f>_xlfn.CONCAT(IF(Parts[[#This Row],[title]]&lt;&gt;"",_xlfn.CONCAT(CHAR(10),"@PART[",Parts[[#This Row],[name]],"]:NEEDS[!002_CommunityPartsTitles]:AFTER[",Parts[[#This Row],[mod]],"] // ",_xlfn.CONCAT(S352," (",D352,")"),CHAR(10),"{",CHAR(10),"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5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52" s="41" t="str">
        <f>_xlfn.CONCAT(IF(Parts[[#This Row],[title]]&lt;&gt;"",_xlfn.CONCAT("#LOC_KTT_",A352,"_",C352,"_Title = ",Parts[[#This Row],[title]],CHAR(10)),""),IF(Parts[[#This Row],[engineName]]&lt;&gt;"",_xlfn.CONCAT("#LOC_KTT_",Parts[[#This Row],[mod]],"_",Parts[[#This Row],[name]],"_EngineName = ",Parts[[#This Row],[engineName]]),""))</f>
        <v/>
      </c>
      <c r="BA352" s="39" t="e">
        <f ca="1">MIN(Parts[[#This Row],[techTier]]+1,MAX(INDIRECT(O352)))</f>
        <v>#REF!</v>
      </c>
      <c r="BB352" s="39" t="e">
        <f ca="1">MIN(Parts[[#This Row],[techTier]]+2,MAX(INDIRECT(O352)))</f>
        <v>#REF!</v>
      </c>
      <c r="BC352" s="55" t="str">
        <f>RIGHT(LEFT(Parts[[#This Row],[folder]],FIND(CHAR(1),SUBSTITUTE(Parts[[#This Row],[folder]],"/",CHAR(1),LEN(Parts[[#This Row],[folder]])-LEN(SUBSTITUTE(Parts[[#This Row],[folder]],"/",""))))-1),FIND(CHAR(1),SUBSTITUTE(Parts[[#This Row],[folder]],"/",CHAR(1),LEN(Parts[[#This Row],[folder]])-LEN(SUBSTITUTE(Parts[[#This Row],[folder]],"/",""))))-41)</f>
        <v>Squad/Parts/Coupling</v>
      </c>
    </row>
    <row r="353" spans="1:55" ht="29.5" x14ac:dyDescent="0.35">
      <c r="A353" t="s">
        <v>302</v>
      </c>
      <c r="B353" t="s">
        <v>2785</v>
      </c>
      <c r="C353" t="s">
        <v>2786</v>
      </c>
      <c r="D353" t="s">
        <v>2787</v>
      </c>
      <c r="E353" t="s">
        <v>1876</v>
      </c>
      <c r="F353" t="s">
        <v>1555</v>
      </c>
      <c r="G353" t="s">
        <v>2276</v>
      </c>
      <c r="H353" t="s">
        <v>1598</v>
      </c>
      <c r="I353" t="s">
        <v>2788</v>
      </c>
      <c r="J353" t="s">
        <v>1118</v>
      </c>
      <c r="K353" t="s">
        <v>63</v>
      </c>
      <c r="L353" s="32"/>
      <c r="M35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@PART[Separator_2]:AFTER[Squad] // TS-25 Stack Separator
	{
}</v>
      </c>
      <c r="N353" s="36">
        <f>_xlfn.XLOOKUP(_xlfn.CONCAT(O353,P353),Templates!$G$1:$G$2037,Templates!$A$1:$A$2037,"Not Found",0,1)</f>
        <v>0</v>
      </c>
      <c r="O353" s="34"/>
      <c r="P353" s="34"/>
      <c r="Q353" s="35"/>
      <c r="R353" s="49"/>
      <c r="S353" s="33"/>
      <c r="T353" s="33"/>
      <c r="U353" s="33"/>
      <c r="V353" s="33"/>
      <c r="W353" s="33"/>
      <c r="X353" s="33"/>
      <c r="Y353" s="33"/>
      <c r="Z353" s="33"/>
      <c r="AA353" s="33"/>
      <c r="AB353" s="33"/>
      <c r="AC353" s="33"/>
      <c r="AD353" s="33"/>
      <c r="AE353" s="33"/>
      <c r="AF353" s="33"/>
      <c r="AG353" s="33"/>
      <c r="AH353" s="33"/>
      <c r="AI35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53" s="33"/>
      <c r="AK353" s="33"/>
      <c r="AL353" s="33"/>
      <c r="AM353" s="33"/>
      <c r="AN353" s="33"/>
      <c r="AO353" s="33"/>
      <c r="AP353" s="33"/>
      <c r="AQ353" s="33"/>
      <c r="AR353" s="33"/>
      <c r="AS353" s="33"/>
      <c r="AT353" s="33"/>
      <c r="AU353" s="33"/>
      <c r="AV35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5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53" s="56" t="str">
        <f>_xlfn.CONCAT(IF(Parts[[#This Row],[title]]&lt;&gt;"",_xlfn.CONCAT(CHAR(10),"@PART[",Parts[[#This Row],[name]],"]:NEEDS[!002_CommunityPartsTitles]:AFTER[",Parts[[#This Row],[mod]],"] // ",_xlfn.CONCAT(S353," (",D353,")"),CHAR(10),"{",CHAR(10),"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5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53" s="41" t="str">
        <f>_xlfn.CONCAT(IF(Parts[[#This Row],[title]]&lt;&gt;"",_xlfn.CONCAT("#LOC_KTT_",A353,"_",C353,"_Title = ",Parts[[#This Row],[title]],CHAR(10)),""),IF(Parts[[#This Row],[engineName]]&lt;&gt;"",_xlfn.CONCAT("#LOC_KTT_",Parts[[#This Row],[mod]],"_",Parts[[#This Row],[name]],"_EngineName = ",Parts[[#This Row],[engineName]]),""))</f>
        <v/>
      </c>
      <c r="BA353" s="39" t="e">
        <f ca="1">MIN(Parts[[#This Row],[techTier]]+1,MAX(INDIRECT(O353)))</f>
        <v>#REF!</v>
      </c>
      <c r="BB353" s="39" t="e">
        <f ca="1">MIN(Parts[[#This Row],[techTier]]+2,MAX(INDIRECT(O353)))</f>
        <v>#REF!</v>
      </c>
      <c r="BC353" s="55" t="str">
        <f>RIGHT(LEFT(Parts[[#This Row],[folder]],FIND(CHAR(1),SUBSTITUTE(Parts[[#This Row],[folder]],"/",CHAR(1),LEN(Parts[[#This Row],[folder]])-LEN(SUBSTITUTE(Parts[[#This Row],[folder]],"/",""))))-1),FIND(CHAR(1),SUBSTITUTE(Parts[[#This Row],[folder]],"/",CHAR(1),LEN(Parts[[#This Row],[folder]])-LEN(SUBSTITUTE(Parts[[#This Row],[folder]],"/",""))))-41)</f>
        <v>Squad/Parts/Coupling</v>
      </c>
    </row>
    <row r="354" spans="1:55" ht="29.5" x14ac:dyDescent="0.35">
      <c r="A354" t="s">
        <v>302</v>
      </c>
      <c r="B354" t="s">
        <v>2789</v>
      </c>
      <c r="C354" t="s">
        <v>2790</v>
      </c>
      <c r="D354" t="s">
        <v>2791</v>
      </c>
      <c r="E354" t="s">
        <v>1876</v>
      </c>
      <c r="F354" t="s">
        <v>1555</v>
      </c>
      <c r="G354" t="s">
        <v>2432</v>
      </c>
      <c r="H354" t="s">
        <v>1535</v>
      </c>
      <c r="I354" t="s">
        <v>2792</v>
      </c>
      <c r="J354" t="s">
        <v>1119</v>
      </c>
      <c r="K354" t="s">
        <v>89</v>
      </c>
      <c r="L354" s="32"/>
      <c r="M35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@PART[Separator_3]:AFTER[Squad] // TS-37 Stack Separator
	{
}</v>
      </c>
      <c r="N354" s="36">
        <f>_xlfn.XLOOKUP(_xlfn.CONCAT(O354,P354),Templates!$G$1:$G$2037,Templates!$A$1:$A$2037,"Not Found",0,1)</f>
        <v>0</v>
      </c>
      <c r="O354" s="34"/>
      <c r="P354" s="34"/>
      <c r="Q354" s="35"/>
      <c r="R354" s="49"/>
      <c r="S354" s="33"/>
      <c r="T354" s="33"/>
      <c r="U354" s="33"/>
      <c r="V354" s="33"/>
      <c r="W354" s="33"/>
      <c r="X354" s="33"/>
      <c r="Y354" s="33"/>
      <c r="Z354" s="33"/>
      <c r="AA354" s="33"/>
      <c r="AB354" s="33"/>
      <c r="AC354" s="33"/>
      <c r="AD354" s="33"/>
      <c r="AE354" s="33"/>
      <c r="AF354" s="33"/>
      <c r="AG354" s="33"/>
      <c r="AH354" s="33"/>
      <c r="AI35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54" s="33"/>
      <c r="AK354" s="33"/>
      <c r="AL354" s="33"/>
      <c r="AM354" s="33"/>
      <c r="AN354" s="33"/>
      <c r="AO354" s="33"/>
      <c r="AP354" s="33"/>
      <c r="AQ354" s="33"/>
      <c r="AR354" s="33"/>
      <c r="AS354" s="33"/>
      <c r="AT354" s="33"/>
      <c r="AU354" s="33"/>
      <c r="AV35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5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54" s="56" t="str">
        <f>_xlfn.CONCAT(IF(Parts[[#This Row],[title]]&lt;&gt;"",_xlfn.CONCAT(CHAR(10),"@PART[",Parts[[#This Row],[name]],"]:NEEDS[!002_CommunityPartsTitles]:AFTER[",Parts[[#This Row],[mod]],"] // ",_xlfn.CONCAT(S354," (",D354,")"),CHAR(10),"{",CHAR(10),"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5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54" s="41" t="str">
        <f>_xlfn.CONCAT(IF(Parts[[#This Row],[title]]&lt;&gt;"",_xlfn.CONCAT("#LOC_KTT_",A354,"_",C354,"_Title = ",Parts[[#This Row],[title]],CHAR(10)),""),IF(Parts[[#This Row],[engineName]]&lt;&gt;"",_xlfn.CONCAT("#LOC_KTT_",Parts[[#This Row],[mod]],"_",Parts[[#This Row],[name]],"_EngineName = ",Parts[[#This Row],[engineName]]),""))</f>
        <v/>
      </c>
      <c r="BA354" s="39" t="e">
        <f ca="1">MIN(Parts[[#This Row],[techTier]]+1,MAX(INDIRECT(O354)))</f>
        <v>#REF!</v>
      </c>
      <c r="BB354" s="39" t="e">
        <f ca="1">MIN(Parts[[#This Row],[techTier]]+2,MAX(INDIRECT(O354)))</f>
        <v>#REF!</v>
      </c>
      <c r="BC354" s="55" t="str">
        <f>RIGHT(LEFT(Parts[[#This Row],[folder]],FIND(CHAR(1),SUBSTITUTE(Parts[[#This Row],[folder]],"/",CHAR(1),LEN(Parts[[#This Row],[folder]])-LEN(SUBSTITUTE(Parts[[#This Row],[folder]],"/",""))))-1),FIND(CHAR(1),SUBSTITUTE(Parts[[#This Row],[folder]],"/",CHAR(1),LEN(Parts[[#This Row],[folder]])-LEN(SUBSTITUTE(Parts[[#This Row],[folder]],"/",""))))-41)</f>
        <v>Squad/Parts/Coupling</v>
      </c>
    </row>
    <row r="355" spans="1:55" ht="29.5" x14ac:dyDescent="0.35">
      <c r="A355" t="s">
        <v>302</v>
      </c>
      <c r="B355" t="s">
        <v>2793</v>
      </c>
      <c r="C355" t="s">
        <v>2794</v>
      </c>
      <c r="D355" t="s">
        <v>2795</v>
      </c>
      <c r="E355" t="s">
        <v>1898</v>
      </c>
      <c r="F355" t="s">
        <v>2052</v>
      </c>
      <c r="G355" t="s">
        <v>2117</v>
      </c>
      <c r="H355" t="s">
        <v>1529</v>
      </c>
      <c r="I355" t="s">
        <v>2010</v>
      </c>
      <c r="J355" t="s">
        <v>1606</v>
      </c>
      <c r="K355" t="s">
        <v>101</v>
      </c>
      <c r="L355" s="32"/>
      <c r="M35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@PART[solarPanelOX10C]:AFTER[Squad] // OX-10C Photovoltaic Panels
	{
}</v>
      </c>
      <c r="N355" s="36">
        <f>_xlfn.XLOOKUP(_xlfn.CONCAT(O355,P355),Templates!$G$1:$G$2037,Templates!$A$1:$A$2037,"Not Found",0,1)</f>
        <v>0</v>
      </c>
      <c r="O355" s="34"/>
      <c r="P355" s="34"/>
      <c r="Q355" s="35"/>
      <c r="R355" s="49"/>
      <c r="S355" s="33"/>
      <c r="T355" s="33"/>
      <c r="U355" s="33"/>
      <c r="V355" s="33"/>
      <c r="W355" s="33"/>
      <c r="X355" s="33"/>
      <c r="Y355" s="33"/>
      <c r="Z355" s="33"/>
      <c r="AA355" s="33"/>
      <c r="AB355" s="33"/>
      <c r="AC355" s="33"/>
      <c r="AD355" s="33"/>
      <c r="AE355" s="33"/>
      <c r="AF355" s="33"/>
      <c r="AG355" s="33"/>
      <c r="AH355" s="33"/>
      <c r="AI35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55" s="33"/>
      <c r="AK355" s="33"/>
      <c r="AL355" s="33"/>
      <c r="AM355" s="33"/>
      <c r="AN355" s="33"/>
      <c r="AO355" s="33"/>
      <c r="AP355" s="33"/>
      <c r="AQ355" s="33"/>
      <c r="AR355" s="33"/>
      <c r="AS355" s="33"/>
      <c r="AT355" s="33"/>
      <c r="AU355" s="33"/>
      <c r="AV35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5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55" s="56" t="str">
        <f>_xlfn.CONCAT(IF(Parts[[#This Row],[title]]&lt;&gt;"",_xlfn.CONCAT(CHAR(10),"@PART[",Parts[[#This Row],[name]],"]:NEEDS[!002_CommunityPartsTitles]:AFTER[",Parts[[#This Row],[mod]],"] // ",_xlfn.CONCAT(S355," (",D355,")"),CHAR(10),"{",CHAR(10),"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5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55" s="41" t="str">
        <f>_xlfn.CONCAT(IF(Parts[[#This Row],[title]]&lt;&gt;"",_xlfn.CONCAT("#LOC_KTT_",A355,"_",C355,"_Title = ",Parts[[#This Row],[title]],CHAR(10)),""),IF(Parts[[#This Row],[engineName]]&lt;&gt;"",_xlfn.CONCAT("#LOC_KTT_",Parts[[#This Row],[mod]],"_",Parts[[#This Row],[name]],"_EngineName = ",Parts[[#This Row],[engineName]]),""))</f>
        <v/>
      </c>
      <c r="BA355" s="39" t="e">
        <f ca="1">MIN(Parts[[#This Row],[techTier]]+1,MAX(INDIRECT(O355)))</f>
        <v>#REF!</v>
      </c>
      <c r="BB355" s="39" t="e">
        <f ca="1">MIN(Parts[[#This Row],[techTier]]+2,MAX(INDIRECT(O355)))</f>
        <v>#REF!</v>
      </c>
      <c r="BC355" s="55" t="str">
        <f>RIGHT(LEFT(Parts[[#This Row],[folder]],FIND(CHAR(1),SUBSTITUTE(Parts[[#This Row],[folder]],"/",CHAR(1),LEN(Parts[[#This Row],[folder]])-LEN(SUBSTITUTE(Parts[[#This Row],[folder]],"/",""))))-1),FIND(CHAR(1),SUBSTITUTE(Parts[[#This Row],[folder]],"/",CHAR(1),LEN(Parts[[#This Row],[folder]])-LEN(SUBSTITUTE(Parts[[#This Row],[folder]],"/",""))))-41)</f>
        <v>Squad/Parts/Electrical/10CSolarPanels</v>
      </c>
    </row>
    <row r="356" spans="1:55" ht="29.5" x14ac:dyDescent="0.35">
      <c r="A356" t="s">
        <v>302</v>
      </c>
      <c r="B356" t="s">
        <v>2796</v>
      </c>
      <c r="C356" t="s">
        <v>2797</v>
      </c>
      <c r="D356" t="s">
        <v>2798</v>
      </c>
      <c r="E356" t="s">
        <v>1898</v>
      </c>
      <c r="F356" t="s">
        <v>2052</v>
      </c>
      <c r="G356" t="s">
        <v>2117</v>
      </c>
      <c r="H356" t="s">
        <v>1817</v>
      </c>
      <c r="I356" t="s">
        <v>1728</v>
      </c>
      <c r="J356" t="s">
        <v>1606</v>
      </c>
      <c r="K356" t="s">
        <v>101</v>
      </c>
      <c r="L356" s="32"/>
      <c r="M35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@PART[solarPanelSP10C]:AFTER[Squad] // SP-10C Photovoltaic Panels
	{
}</v>
      </c>
      <c r="N356" s="36">
        <f>_xlfn.XLOOKUP(_xlfn.CONCAT(O356,P356),Templates!$G$1:$G$2037,Templates!$A$1:$A$2037,"Not Found",0,1)</f>
        <v>0</v>
      </c>
      <c r="O356" s="34"/>
      <c r="P356" s="34"/>
      <c r="Q356" s="35"/>
      <c r="R356" s="49"/>
      <c r="S356" s="33"/>
      <c r="T356" s="33"/>
      <c r="U356" s="33"/>
      <c r="V356" s="33"/>
      <c r="W356" s="33"/>
      <c r="X356" s="33"/>
      <c r="Y356" s="33"/>
      <c r="Z356" s="33"/>
      <c r="AA356" s="33"/>
      <c r="AB356" s="33"/>
      <c r="AC356" s="33"/>
      <c r="AD356" s="33"/>
      <c r="AE356" s="33"/>
      <c r="AF356" s="33"/>
      <c r="AG356" s="33"/>
      <c r="AH356" s="33"/>
      <c r="AI35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56" s="33"/>
      <c r="AK356" s="33"/>
      <c r="AL356" s="33"/>
      <c r="AM356" s="33"/>
      <c r="AN356" s="33"/>
      <c r="AO356" s="33"/>
      <c r="AP356" s="33"/>
      <c r="AQ356" s="33"/>
      <c r="AR356" s="33"/>
      <c r="AS356" s="33"/>
      <c r="AT356" s="33"/>
      <c r="AU356" s="33"/>
      <c r="AV35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5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56" s="56" t="str">
        <f>_xlfn.CONCAT(IF(Parts[[#This Row],[title]]&lt;&gt;"",_xlfn.CONCAT(CHAR(10),"@PART[",Parts[[#This Row],[name]],"]:NEEDS[!002_CommunityPartsTitles]:AFTER[",Parts[[#This Row],[mod]],"] // ",_xlfn.CONCAT(S356," (",D356,")"),CHAR(10),"{",CHAR(10),"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5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56" s="41" t="str">
        <f>_xlfn.CONCAT(IF(Parts[[#This Row],[title]]&lt;&gt;"",_xlfn.CONCAT("#LOC_KTT_",A356,"_",C356,"_Title = ",Parts[[#This Row],[title]],CHAR(10)),""),IF(Parts[[#This Row],[engineName]]&lt;&gt;"",_xlfn.CONCAT("#LOC_KTT_",Parts[[#This Row],[mod]],"_",Parts[[#This Row],[name]],"_EngineName = ",Parts[[#This Row],[engineName]]),""))</f>
        <v/>
      </c>
      <c r="BA356" s="39" t="e">
        <f ca="1">MIN(Parts[[#This Row],[techTier]]+1,MAX(INDIRECT(O356)))</f>
        <v>#REF!</v>
      </c>
      <c r="BB356" s="39" t="e">
        <f ca="1">MIN(Parts[[#This Row],[techTier]]+2,MAX(INDIRECT(O356)))</f>
        <v>#REF!</v>
      </c>
      <c r="BC356" s="55" t="str">
        <f>RIGHT(LEFT(Parts[[#This Row],[folder]],FIND(CHAR(1),SUBSTITUTE(Parts[[#This Row],[folder]],"/",CHAR(1),LEN(Parts[[#This Row],[folder]])-LEN(SUBSTITUTE(Parts[[#This Row],[folder]],"/",""))))-1),FIND(CHAR(1),SUBSTITUTE(Parts[[#This Row],[folder]],"/",CHAR(1),LEN(Parts[[#This Row],[folder]])-LEN(SUBSTITUTE(Parts[[#This Row],[folder]],"/",""))))-41)</f>
        <v>Squad/Parts/Electrical/10CSolarPanels</v>
      </c>
    </row>
    <row r="357" spans="1:55" ht="29.5" x14ac:dyDescent="0.35">
      <c r="A357" t="s">
        <v>302</v>
      </c>
      <c r="B357" t="s">
        <v>2799</v>
      </c>
      <c r="C357" t="s">
        <v>2800</v>
      </c>
      <c r="D357" t="s">
        <v>2801</v>
      </c>
      <c r="E357" t="s">
        <v>1898</v>
      </c>
      <c r="F357" t="s">
        <v>2052</v>
      </c>
      <c r="G357" t="s">
        <v>1779</v>
      </c>
      <c r="H357" t="s">
        <v>1529</v>
      </c>
      <c r="I357" t="s">
        <v>2010</v>
      </c>
      <c r="J357" t="s">
        <v>1606</v>
      </c>
      <c r="K357" t="s">
        <v>101</v>
      </c>
      <c r="L357" s="32"/>
      <c r="M35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@PART[solarPanelOX10L]:AFTER[Squad] // OX-10L 1x5 Photovoltaic Panels
	{
}</v>
      </c>
      <c r="N357" s="36">
        <f>_xlfn.XLOOKUP(_xlfn.CONCAT(O357,P357),Templates!$G$1:$G$2037,Templates!$A$1:$A$2037,"Not Found",0,1)</f>
        <v>0</v>
      </c>
      <c r="O357" s="34"/>
      <c r="P357" s="34"/>
      <c r="Q357" s="35"/>
      <c r="R357" s="49"/>
      <c r="S357" s="33"/>
      <c r="T357" s="33"/>
      <c r="U357" s="33"/>
      <c r="V357" s="33"/>
      <c r="W357" s="33"/>
      <c r="X357" s="33"/>
      <c r="Y357" s="33"/>
      <c r="Z357" s="33"/>
      <c r="AA357" s="33"/>
      <c r="AB357" s="33"/>
      <c r="AC357" s="33"/>
      <c r="AD357" s="33"/>
      <c r="AE357" s="33"/>
      <c r="AF357" s="33"/>
      <c r="AG357" s="33"/>
      <c r="AH357" s="33"/>
      <c r="AI35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57" s="33"/>
      <c r="AK357" s="33"/>
      <c r="AL357" s="33"/>
      <c r="AM357" s="33"/>
      <c r="AN357" s="33"/>
      <c r="AO357" s="33"/>
      <c r="AP357" s="33"/>
      <c r="AQ357" s="33"/>
      <c r="AR357" s="33"/>
      <c r="AS357" s="33"/>
      <c r="AT357" s="33"/>
      <c r="AU357" s="33"/>
      <c r="AV35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5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57" s="56" t="str">
        <f>_xlfn.CONCAT(IF(Parts[[#This Row],[title]]&lt;&gt;"",_xlfn.CONCAT(CHAR(10),"@PART[",Parts[[#This Row],[name]],"]:NEEDS[!002_CommunityPartsTitles]:AFTER[",Parts[[#This Row],[mod]],"] // ",_xlfn.CONCAT(S357," (",D357,")"),CHAR(10),"{",CHAR(10),"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5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57" s="41" t="str">
        <f>_xlfn.CONCAT(IF(Parts[[#This Row],[title]]&lt;&gt;"",_xlfn.CONCAT("#LOC_KTT_",A357,"_",C357,"_Title = ",Parts[[#This Row],[title]],CHAR(10)),""),IF(Parts[[#This Row],[engineName]]&lt;&gt;"",_xlfn.CONCAT("#LOC_KTT_",Parts[[#This Row],[mod]],"_",Parts[[#This Row],[name]],"_EngineName = ",Parts[[#This Row],[engineName]]),""))</f>
        <v/>
      </c>
      <c r="BA357" s="39" t="e">
        <f ca="1">MIN(Parts[[#This Row],[techTier]]+1,MAX(INDIRECT(O357)))</f>
        <v>#REF!</v>
      </c>
      <c r="BB357" s="39" t="e">
        <f ca="1">MIN(Parts[[#This Row],[techTier]]+2,MAX(INDIRECT(O357)))</f>
        <v>#REF!</v>
      </c>
      <c r="BC357" s="55" t="str">
        <f>RIGHT(LEFT(Parts[[#This Row],[folder]],FIND(CHAR(1),SUBSTITUTE(Parts[[#This Row],[folder]],"/",CHAR(1),LEN(Parts[[#This Row],[folder]])-LEN(SUBSTITUTE(Parts[[#This Row],[folder]],"/",""))))-1),FIND(CHAR(1),SUBSTITUTE(Parts[[#This Row],[folder]],"/",CHAR(1),LEN(Parts[[#This Row],[folder]])-LEN(SUBSTITUTE(Parts[[#This Row],[folder]],"/",""))))-41)</f>
        <v>Squad/Parts/Electrical/10LSolarPanels</v>
      </c>
    </row>
    <row r="358" spans="1:55" ht="29.5" x14ac:dyDescent="0.35">
      <c r="A358" t="s">
        <v>302</v>
      </c>
      <c r="B358" t="s">
        <v>2802</v>
      </c>
      <c r="C358" t="s">
        <v>2803</v>
      </c>
      <c r="D358" t="s">
        <v>2804</v>
      </c>
      <c r="E358" t="s">
        <v>1898</v>
      </c>
      <c r="F358" t="s">
        <v>2052</v>
      </c>
      <c r="G358" t="s">
        <v>1779</v>
      </c>
      <c r="H358" t="s">
        <v>1817</v>
      </c>
      <c r="I358" t="s">
        <v>1728</v>
      </c>
      <c r="J358" t="s">
        <v>1606</v>
      </c>
      <c r="K358" t="s">
        <v>101</v>
      </c>
      <c r="L358" s="32"/>
      <c r="M35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@PART[solarPanelSP10L]:AFTER[Squad] // SP-10L 1x5 Photovoltaic Panels
	{
}</v>
      </c>
      <c r="N358" s="36">
        <f>_xlfn.XLOOKUP(_xlfn.CONCAT(O358,P358),Templates!$G$1:$G$2037,Templates!$A$1:$A$2037,"Not Found",0,1)</f>
        <v>0</v>
      </c>
      <c r="O358" s="34"/>
      <c r="P358" s="34"/>
      <c r="Q358" s="35"/>
      <c r="R358" s="49"/>
      <c r="S358" s="33"/>
      <c r="T358" s="33"/>
      <c r="U358" s="33"/>
      <c r="V358" s="33"/>
      <c r="W358" s="33"/>
      <c r="X358" s="33"/>
      <c r="Y358" s="33"/>
      <c r="Z358" s="33"/>
      <c r="AA358" s="33"/>
      <c r="AB358" s="33"/>
      <c r="AC358" s="33"/>
      <c r="AD358" s="33"/>
      <c r="AE358" s="33"/>
      <c r="AF358" s="33"/>
      <c r="AG358" s="33"/>
      <c r="AH358" s="33"/>
      <c r="AI35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58" s="33"/>
      <c r="AK358" s="33"/>
      <c r="AL358" s="33"/>
      <c r="AM358" s="33"/>
      <c r="AN358" s="33"/>
      <c r="AO358" s="33"/>
      <c r="AP358" s="33"/>
      <c r="AQ358" s="33"/>
      <c r="AR358" s="33"/>
      <c r="AS358" s="33"/>
      <c r="AT358" s="33"/>
      <c r="AU358" s="33"/>
      <c r="AV35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5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58" s="56" t="str">
        <f>_xlfn.CONCAT(IF(Parts[[#This Row],[title]]&lt;&gt;"",_xlfn.CONCAT(CHAR(10),"@PART[",Parts[[#This Row],[name]],"]:NEEDS[!002_CommunityPartsTitles]:AFTER[",Parts[[#This Row],[mod]],"] // ",_xlfn.CONCAT(S358," (",D358,")"),CHAR(10),"{",CHAR(10),"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5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58" s="41" t="str">
        <f>_xlfn.CONCAT(IF(Parts[[#This Row],[title]]&lt;&gt;"",_xlfn.CONCAT("#LOC_KTT_",A358,"_",C358,"_Title = ",Parts[[#This Row],[title]],CHAR(10)),""),IF(Parts[[#This Row],[engineName]]&lt;&gt;"",_xlfn.CONCAT("#LOC_KTT_",Parts[[#This Row],[mod]],"_",Parts[[#This Row],[name]],"_EngineName = ",Parts[[#This Row],[engineName]]),""))</f>
        <v/>
      </c>
      <c r="BA358" s="39" t="e">
        <f ca="1">MIN(Parts[[#This Row],[techTier]]+1,MAX(INDIRECT(O358)))</f>
        <v>#REF!</v>
      </c>
      <c r="BB358" s="39" t="e">
        <f ca="1">MIN(Parts[[#This Row],[techTier]]+2,MAX(INDIRECT(O358)))</f>
        <v>#REF!</v>
      </c>
      <c r="BC358" s="55" t="str">
        <f>RIGHT(LEFT(Parts[[#This Row],[folder]],FIND(CHAR(1),SUBSTITUTE(Parts[[#This Row],[folder]],"/",CHAR(1),LEN(Parts[[#This Row],[folder]])-LEN(SUBSTITUTE(Parts[[#This Row],[folder]],"/",""))))-1),FIND(CHAR(1),SUBSTITUTE(Parts[[#This Row],[folder]],"/",CHAR(1),LEN(Parts[[#This Row],[folder]])-LEN(SUBSTITUTE(Parts[[#This Row],[folder]],"/",""))))-41)</f>
        <v>Squad/Parts/Electrical/10LSolarPanels</v>
      </c>
    </row>
    <row r="359" spans="1:55" ht="29.5" x14ac:dyDescent="0.35">
      <c r="A359" t="s">
        <v>302</v>
      </c>
      <c r="B359" t="s">
        <v>2805</v>
      </c>
      <c r="C359" t="s">
        <v>2806</v>
      </c>
      <c r="D359" t="s">
        <v>2807</v>
      </c>
      <c r="E359" t="s">
        <v>1898</v>
      </c>
      <c r="F359" t="s">
        <v>2052</v>
      </c>
      <c r="G359" t="s">
        <v>2808</v>
      </c>
      <c r="H359" t="s">
        <v>2194</v>
      </c>
      <c r="I359" t="s">
        <v>1525</v>
      </c>
      <c r="J359" t="s">
        <v>1606</v>
      </c>
      <c r="K359" t="s">
        <v>76</v>
      </c>
      <c r="L359" s="32"/>
      <c r="M35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@PART[solarPanels2]:AFTER[Squad] // SP-L 1x6 Photovoltaic Panels
	{
}</v>
      </c>
      <c r="N359" s="36">
        <f>_xlfn.XLOOKUP(_xlfn.CONCAT(O359,P359),Templates!$G$1:$G$2037,Templates!$A$1:$A$2037,"Not Found",0,1)</f>
        <v>0</v>
      </c>
      <c r="O359" s="34"/>
      <c r="P359" s="34"/>
      <c r="Q359" s="35"/>
      <c r="R359" s="49"/>
      <c r="S359" s="33"/>
      <c r="T359" s="33"/>
      <c r="U359" s="33"/>
      <c r="V359" s="33"/>
      <c r="W359" s="33"/>
      <c r="X359" s="33"/>
      <c r="Y359" s="33"/>
      <c r="Z359" s="33"/>
      <c r="AA359" s="33"/>
      <c r="AB359" s="33"/>
      <c r="AC359" s="33"/>
      <c r="AD359" s="33"/>
      <c r="AE359" s="33"/>
      <c r="AF359" s="33"/>
      <c r="AG359" s="33"/>
      <c r="AH359" s="33"/>
      <c r="AI35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59" s="33"/>
      <c r="AK359" s="33"/>
      <c r="AL359" s="33"/>
      <c r="AM359" s="33"/>
      <c r="AN359" s="33"/>
      <c r="AO359" s="33"/>
      <c r="AP359" s="33"/>
      <c r="AQ359" s="33"/>
      <c r="AR359" s="33"/>
      <c r="AS359" s="33"/>
      <c r="AT359" s="33"/>
      <c r="AU359" s="33"/>
      <c r="AV35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5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59" s="56" t="str">
        <f>_xlfn.CONCAT(IF(Parts[[#This Row],[title]]&lt;&gt;"",_xlfn.CONCAT(CHAR(10),"@PART[",Parts[[#This Row],[name]],"]:NEEDS[!002_CommunityPartsTitles]:AFTER[",Parts[[#This Row],[mod]],"] // ",_xlfn.CONCAT(S359," (",D359,")"),CHAR(10),"{",CHAR(10),"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5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59" s="41" t="str">
        <f>_xlfn.CONCAT(IF(Parts[[#This Row],[title]]&lt;&gt;"",_xlfn.CONCAT("#LOC_KTT_",A359,"_",C359,"_Title = ",Parts[[#This Row],[title]],CHAR(10)),""),IF(Parts[[#This Row],[engineName]]&lt;&gt;"",_xlfn.CONCAT("#LOC_KTT_",Parts[[#This Row],[mod]],"_",Parts[[#This Row],[name]],"_EngineName = ",Parts[[#This Row],[engineName]]),""))</f>
        <v/>
      </c>
      <c r="BA359" s="39" t="e">
        <f ca="1">MIN(Parts[[#This Row],[techTier]]+1,MAX(INDIRECT(O359)))</f>
        <v>#REF!</v>
      </c>
      <c r="BB359" s="39" t="e">
        <f ca="1">MIN(Parts[[#This Row],[techTier]]+2,MAX(INDIRECT(O359)))</f>
        <v>#REF!</v>
      </c>
      <c r="BC359" s="55" t="str">
        <f>RIGHT(LEFT(Parts[[#This Row],[folder]],FIND(CHAR(1),SUBSTITUTE(Parts[[#This Row],[folder]],"/",CHAR(1),LEN(Parts[[#This Row],[folder]])-LEN(SUBSTITUTE(Parts[[#This Row],[folder]],"/",""))))-1),FIND(CHAR(1),SUBSTITUTE(Parts[[#This Row],[folder]],"/",CHAR(1),LEN(Parts[[#This Row],[folder]])-LEN(SUBSTITUTE(Parts[[#This Row],[folder]],"/",""))))-41)</f>
        <v>Squad/Parts/Electrical/1x6ShroudSolarPanels</v>
      </c>
    </row>
    <row r="360" spans="1:55" ht="29.5" x14ac:dyDescent="0.35">
      <c r="A360" t="s">
        <v>302</v>
      </c>
      <c r="B360" t="s">
        <v>2809</v>
      </c>
      <c r="C360" t="s">
        <v>1494</v>
      </c>
      <c r="D360" t="s">
        <v>2810</v>
      </c>
      <c r="E360" t="s">
        <v>1898</v>
      </c>
      <c r="F360" t="s">
        <v>2052</v>
      </c>
      <c r="G360" t="s">
        <v>2437</v>
      </c>
      <c r="H360" t="s">
        <v>1632</v>
      </c>
      <c r="I360" t="s">
        <v>2811</v>
      </c>
      <c r="J360" t="s">
        <v>1606</v>
      </c>
      <c r="K360" t="s">
        <v>76</v>
      </c>
      <c r="L360" s="32"/>
      <c r="M36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@PART[solarPanels4]:AFTER[Squad] // OX-4L 1x6 Photovoltaic Panels
	{
}</v>
      </c>
      <c r="N360" s="36">
        <f>_xlfn.XLOOKUP(_xlfn.CONCAT(O360,P360),Templates!$G$1:$G$2037,Templates!$A$1:$A$2037,"Not Found",0,1)</f>
        <v>0</v>
      </c>
      <c r="O360" s="34"/>
      <c r="P360" s="34"/>
      <c r="Q360" s="35"/>
      <c r="R360" s="49"/>
      <c r="S360" s="33"/>
      <c r="T360" s="33"/>
      <c r="U360" s="33"/>
      <c r="V360" s="33"/>
      <c r="W360" s="33"/>
      <c r="X360" s="33"/>
      <c r="Y360" s="33"/>
      <c r="Z360" s="33"/>
      <c r="AA360" s="33"/>
      <c r="AB360" s="33"/>
      <c r="AC360" s="33"/>
      <c r="AD360" s="33"/>
      <c r="AE360" s="33"/>
      <c r="AF360" s="33"/>
      <c r="AG360" s="33"/>
      <c r="AH360" s="33"/>
      <c r="AI36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60" s="33"/>
      <c r="AK360" s="33"/>
      <c r="AL360" s="33"/>
      <c r="AM360" s="33"/>
      <c r="AN360" s="33"/>
      <c r="AO360" s="33"/>
      <c r="AP360" s="33"/>
      <c r="AQ360" s="33"/>
      <c r="AR360" s="33"/>
      <c r="AS360" s="33"/>
      <c r="AT360" s="33"/>
      <c r="AU360" s="33"/>
      <c r="AV36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6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60" s="56" t="str">
        <f>_xlfn.CONCAT(IF(Parts[[#This Row],[title]]&lt;&gt;"",_xlfn.CONCAT(CHAR(10),"@PART[",Parts[[#This Row],[name]],"]:NEEDS[!002_CommunityPartsTitles]:AFTER[",Parts[[#This Row],[mod]],"] // ",_xlfn.CONCAT(S360," (",D360,")"),CHAR(10),"{",CHAR(10),"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6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60" s="41" t="str">
        <f>_xlfn.CONCAT(IF(Parts[[#This Row],[title]]&lt;&gt;"",_xlfn.CONCAT("#LOC_KTT_",A360,"_",C360,"_Title = ",Parts[[#This Row],[title]],CHAR(10)),""),IF(Parts[[#This Row],[engineName]]&lt;&gt;"",_xlfn.CONCAT("#LOC_KTT_",Parts[[#This Row],[mod]],"_",Parts[[#This Row],[name]],"_EngineName = ",Parts[[#This Row],[engineName]]),""))</f>
        <v/>
      </c>
      <c r="BA360" s="39" t="e">
        <f ca="1">MIN(Parts[[#This Row],[techTier]]+1,MAX(INDIRECT(O360)))</f>
        <v>#REF!</v>
      </c>
      <c r="BB360" s="39" t="e">
        <f ca="1">MIN(Parts[[#This Row],[techTier]]+2,MAX(INDIRECT(O360)))</f>
        <v>#REF!</v>
      </c>
      <c r="BC360" s="55" t="str">
        <f>RIGHT(LEFT(Parts[[#This Row],[folder]],FIND(CHAR(1),SUBSTITUTE(Parts[[#This Row],[folder]],"/",CHAR(1),LEN(Parts[[#This Row],[folder]])-LEN(SUBSTITUTE(Parts[[#This Row],[folder]],"/",""))))-1),FIND(CHAR(1),SUBSTITUTE(Parts[[#This Row],[folder]],"/",CHAR(1),LEN(Parts[[#This Row],[folder]])-LEN(SUBSTITUTE(Parts[[#This Row],[folder]],"/",""))))-41)</f>
        <v>Squad/Parts/Electrical/1x6SolarPanels</v>
      </c>
    </row>
    <row r="361" spans="1:55" ht="29.5" x14ac:dyDescent="0.35">
      <c r="A361" t="s">
        <v>302</v>
      </c>
      <c r="B361" t="s">
        <v>2812</v>
      </c>
      <c r="C361" t="s">
        <v>2813</v>
      </c>
      <c r="D361" t="s">
        <v>2814</v>
      </c>
      <c r="E361" t="s">
        <v>1898</v>
      </c>
      <c r="F361" t="s">
        <v>2052</v>
      </c>
      <c r="G361" t="s">
        <v>2808</v>
      </c>
      <c r="H361" t="s">
        <v>2194</v>
      </c>
      <c r="I361" t="s">
        <v>1525</v>
      </c>
      <c r="J361" t="s">
        <v>1606</v>
      </c>
      <c r="K361" t="s">
        <v>76</v>
      </c>
      <c r="L361" s="32"/>
      <c r="M36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@PART[solarPanels1]:AFTER[Squad] // SP-W 3x2 Photovoltaic Panels
	{
}</v>
      </c>
      <c r="N361" s="36">
        <f>_xlfn.XLOOKUP(_xlfn.CONCAT(O361,P361),Templates!$G$1:$G$2037,Templates!$A$1:$A$2037,"Not Found",0,1)</f>
        <v>0</v>
      </c>
      <c r="O361" s="34"/>
      <c r="P361" s="34"/>
      <c r="Q361" s="35"/>
      <c r="R361" s="49"/>
      <c r="S361" s="33"/>
      <c r="T361" s="33"/>
      <c r="U361" s="33"/>
      <c r="V361" s="33"/>
      <c r="W361" s="33"/>
      <c r="X361" s="33"/>
      <c r="Y361" s="33"/>
      <c r="Z361" s="33"/>
      <c r="AA361" s="33"/>
      <c r="AB361" s="33"/>
      <c r="AC361" s="33"/>
      <c r="AD361" s="33"/>
      <c r="AE361" s="33"/>
      <c r="AF361" s="33"/>
      <c r="AG361" s="33"/>
      <c r="AH361" s="33"/>
      <c r="AI36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61" s="33"/>
      <c r="AK361" s="33"/>
      <c r="AL361" s="33"/>
      <c r="AM361" s="33"/>
      <c r="AN361" s="33"/>
      <c r="AO361" s="33"/>
      <c r="AP361" s="33"/>
      <c r="AQ361" s="33"/>
      <c r="AR361" s="33"/>
      <c r="AS361" s="33"/>
      <c r="AT361" s="33"/>
      <c r="AU361" s="33"/>
      <c r="AV36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6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61" s="56" t="str">
        <f>_xlfn.CONCAT(IF(Parts[[#This Row],[title]]&lt;&gt;"",_xlfn.CONCAT(CHAR(10),"@PART[",Parts[[#This Row],[name]],"]:NEEDS[!002_CommunityPartsTitles]:AFTER[",Parts[[#This Row],[mod]],"] // ",_xlfn.CONCAT(S361," (",D361,")"),CHAR(10),"{",CHAR(10),"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6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61" s="41" t="str">
        <f>_xlfn.CONCAT(IF(Parts[[#This Row],[title]]&lt;&gt;"",_xlfn.CONCAT("#LOC_KTT_",A361,"_",C361,"_Title = ",Parts[[#This Row],[title]],CHAR(10)),""),IF(Parts[[#This Row],[engineName]]&lt;&gt;"",_xlfn.CONCAT("#LOC_KTT_",Parts[[#This Row],[mod]],"_",Parts[[#This Row],[name]],"_EngineName = ",Parts[[#This Row],[engineName]]),""))</f>
        <v/>
      </c>
      <c r="BA361" s="39" t="e">
        <f ca="1">MIN(Parts[[#This Row],[techTier]]+1,MAX(INDIRECT(O361)))</f>
        <v>#REF!</v>
      </c>
      <c r="BB361" s="39" t="e">
        <f ca="1">MIN(Parts[[#This Row],[techTier]]+2,MAX(INDIRECT(O361)))</f>
        <v>#REF!</v>
      </c>
      <c r="BC361" s="55" t="str">
        <f>RIGHT(LEFT(Parts[[#This Row],[folder]],FIND(CHAR(1),SUBSTITUTE(Parts[[#This Row],[folder]],"/",CHAR(1),LEN(Parts[[#This Row],[folder]])-LEN(SUBSTITUTE(Parts[[#This Row],[folder]],"/",""))))-1),FIND(CHAR(1),SUBSTITUTE(Parts[[#This Row],[folder]],"/",CHAR(1),LEN(Parts[[#This Row],[folder]])-LEN(SUBSTITUTE(Parts[[#This Row],[folder]],"/",""))))-41)</f>
        <v>Squad/Parts/Electrical/3x2ShroudSolarPanels</v>
      </c>
    </row>
    <row r="362" spans="1:55" ht="29.5" x14ac:dyDescent="0.35">
      <c r="A362" t="s">
        <v>302</v>
      </c>
      <c r="B362" t="s">
        <v>2815</v>
      </c>
      <c r="C362" t="s">
        <v>2816</v>
      </c>
      <c r="D362" t="s">
        <v>2817</v>
      </c>
      <c r="E362" t="s">
        <v>1898</v>
      </c>
      <c r="F362" t="s">
        <v>2052</v>
      </c>
      <c r="G362" t="s">
        <v>2437</v>
      </c>
      <c r="H362" t="s">
        <v>1632</v>
      </c>
      <c r="I362" t="s">
        <v>2811</v>
      </c>
      <c r="J362" t="s">
        <v>1606</v>
      </c>
      <c r="K362" t="s">
        <v>76</v>
      </c>
      <c r="L362" s="32"/>
      <c r="M36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@PART[solarPanels3]:AFTER[Squad] // OX-4W 3x2 Photovoltaic Panels
	{
}</v>
      </c>
      <c r="N362" s="36">
        <f>_xlfn.XLOOKUP(_xlfn.CONCAT(O362,P362),Templates!$G$1:$G$2037,Templates!$A$1:$A$2037,"Not Found",0,1)</f>
        <v>0</v>
      </c>
      <c r="O362" s="34"/>
      <c r="P362" s="34"/>
      <c r="Q362" s="35"/>
      <c r="R362" s="49"/>
      <c r="S362" s="33"/>
      <c r="T362" s="33"/>
      <c r="U362" s="33"/>
      <c r="V362" s="33"/>
      <c r="W362" s="33"/>
      <c r="X362" s="33"/>
      <c r="Y362" s="33"/>
      <c r="Z362" s="33"/>
      <c r="AA362" s="33"/>
      <c r="AB362" s="33"/>
      <c r="AC362" s="33"/>
      <c r="AD362" s="33"/>
      <c r="AE362" s="33"/>
      <c r="AF362" s="33"/>
      <c r="AG362" s="33"/>
      <c r="AH362" s="33"/>
      <c r="AI36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62" s="33"/>
      <c r="AK362" s="33"/>
      <c r="AL362" s="33"/>
      <c r="AM362" s="33"/>
      <c r="AN362" s="33"/>
      <c r="AO362" s="33"/>
      <c r="AP362" s="33"/>
      <c r="AQ362" s="33"/>
      <c r="AR362" s="33"/>
      <c r="AS362" s="33"/>
      <c r="AT362" s="33"/>
      <c r="AU362" s="33"/>
      <c r="AV36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6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62" s="56" t="str">
        <f>_xlfn.CONCAT(IF(Parts[[#This Row],[title]]&lt;&gt;"",_xlfn.CONCAT(CHAR(10),"@PART[",Parts[[#This Row],[name]],"]:NEEDS[!002_CommunityPartsTitles]:AFTER[",Parts[[#This Row],[mod]],"] // ",_xlfn.CONCAT(S362," (",D362,")"),CHAR(10),"{",CHAR(10),"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6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62" s="41" t="str">
        <f>_xlfn.CONCAT(IF(Parts[[#This Row],[title]]&lt;&gt;"",_xlfn.CONCAT("#LOC_KTT_",A362,"_",C362,"_Title = ",Parts[[#This Row],[title]],CHAR(10)),""),IF(Parts[[#This Row],[engineName]]&lt;&gt;"",_xlfn.CONCAT("#LOC_KTT_",Parts[[#This Row],[mod]],"_",Parts[[#This Row],[name]],"_EngineName = ",Parts[[#This Row],[engineName]]),""))</f>
        <v/>
      </c>
      <c r="BA362" s="39" t="e">
        <f ca="1">MIN(Parts[[#This Row],[techTier]]+1,MAX(INDIRECT(O362)))</f>
        <v>#REF!</v>
      </c>
      <c r="BB362" s="39" t="e">
        <f ca="1">MIN(Parts[[#This Row],[techTier]]+2,MAX(INDIRECT(O362)))</f>
        <v>#REF!</v>
      </c>
      <c r="BC362" s="55" t="str">
        <f>RIGHT(LEFT(Parts[[#This Row],[folder]],FIND(CHAR(1),SUBSTITUTE(Parts[[#This Row],[folder]],"/",CHAR(1),LEN(Parts[[#This Row],[folder]])-LEN(SUBSTITUTE(Parts[[#This Row],[folder]],"/",""))))-1),FIND(CHAR(1),SUBSTITUTE(Parts[[#This Row],[folder]],"/",CHAR(1),LEN(Parts[[#This Row],[folder]])-LEN(SUBSTITUTE(Parts[[#This Row],[folder]],"/",""))))-41)</f>
        <v>Squad/Parts/Electrical/3x2SolarPanels</v>
      </c>
    </row>
    <row r="363" spans="1:55" ht="29.5" x14ac:dyDescent="0.35">
      <c r="A363" t="s">
        <v>302</v>
      </c>
      <c r="B363" t="s">
        <v>2818</v>
      </c>
      <c r="C363" t="s">
        <v>2819</v>
      </c>
      <c r="D363" t="s">
        <v>2820</v>
      </c>
      <c r="E363" t="s">
        <v>1898</v>
      </c>
      <c r="F363" t="s">
        <v>2052</v>
      </c>
      <c r="G363" t="s">
        <v>2821</v>
      </c>
      <c r="H363" t="s">
        <v>1698</v>
      </c>
      <c r="I363" t="s">
        <v>1557</v>
      </c>
      <c r="J363" t="s">
        <v>1606</v>
      </c>
      <c r="K363" t="s">
        <v>101</v>
      </c>
      <c r="L363" s="32"/>
      <c r="M36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@PART[largeSolarPanel]:AFTER[Squad] // Gigantor XL Solar Array
	{
}</v>
      </c>
      <c r="N363" s="36">
        <f>_xlfn.XLOOKUP(_xlfn.CONCAT(O363,P363),Templates!$G$1:$G$2037,Templates!$A$1:$A$2037,"Not Found",0,1)</f>
        <v>0</v>
      </c>
      <c r="O363" s="34"/>
      <c r="P363" s="34"/>
      <c r="Q363" s="35"/>
      <c r="R363" s="49"/>
      <c r="S363" s="33"/>
      <c r="T363" s="33"/>
      <c r="U363" s="33"/>
      <c r="V363" s="33"/>
      <c r="W363" s="33"/>
      <c r="X363" s="33"/>
      <c r="Y363" s="33"/>
      <c r="Z363" s="33"/>
      <c r="AA363" s="33"/>
      <c r="AB363" s="33"/>
      <c r="AC363" s="33"/>
      <c r="AD363" s="33"/>
      <c r="AE363" s="33"/>
      <c r="AF363" s="33"/>
      <c r="AG363" s="33"/>
      <c r="AH363" s="33"/>
      <c r="AI36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63" s="33"/>
      <c r="AK363" s="33"/>
      <c r="AL363" s="33"/>
      <c r="AM363" s="33"/>
      <c r="AN363" s="33"/>
      <c r="AO363" s="33"/>
      <c r="AP363" s="33"/>
      <c r="AQ363" s="33"/>
      <c r="AR363" s="33"/>
      <c r="AS363" s="33"/>
      <c r="AT363" s="33"/>
      <c r="AU363" s="33"/>
      <c r="AV36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6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63" s="56" t="str">
        <f>_xlfn.CONCAT(IF(Parts[[#This Row],[title]]&lt;&gt;"",_xlfn.CONCAT(CHAR(10),"@PART[",Parts[[#This Row],[name]],"]:NEEDS[!002_CommunityPartsTitles]:AFTER[",Parts[[#This Row],[mod]],"] // ",_xlfn.CONCAT(S363," (",D363,")"),CHAR(10),"{",CHAR(10),"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6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63" s="41" t="str">
        <f>_xlfn.CONCAT(IF(Parts[[#This Row],[title]]&lt;&gt;"",_xlfn.CONCAT("#LOC_KTT_",A363,"_",C363,"_Title = ",Parts[[#This Row],[title]],CHAR(10)),""),IF(Parts[[#This Row],[engineName]]&lt;&gt;"",_xlfn.CONCAT("#LOC_KTT_",Parts[[#This Row],[mod]],"_",Parts[[#This Row],[name]],"_EngineName = ",Parts[[#This Row],[engineName]]),""))</f>
        <v/>
      </c>
      <c r="BA363" s="39" t="e">
        <f ca="1">MIN(Parts[[#This Row],[techTier]]+1,MAX(INDIRECT(O363)))</f>
        <v>#REF!</v>
      </c>
      <c r="BB363" s="39" t="e">
        <f ca="1">MIN(Parts[[#This Row],[techTier]]+2,MAX(INDIRECT(O363)))</f>
        <v>#REF!</v>
      </c>
      <c r="BC363" s="55" t="str">
        <f>RIGHT(LEFT(Parts[[#This Row],[folder]],FIND(CHAR(1),SUBSTITUTE(Parts[[#This Row],[folder]],"/",CHAR(1),LEN(Parts[[#This Row],[folder]])-LEN(SUBSTITUTE(Parts[[#This Row],[folder]],"/",""))))-1),FIND(CHAR(1),SUBSTITUTE(Parts[[#This Row],[folder]],"/",CHAR(1),LEN(Parts[[#This Row],[folder]])-LEN(SUBSTITUTE(Parts[[#This Row],[folder]],"/",""))))-41)</f>
        <v>Squad/Parts/Electrical/gigantorXlSolarArray</v>
      </c>
    </row>
    <row r="364" spans="1:55" ht="29.5" x14ac:dyDescent="0.35">
      <c r="A364" t="s">
        <v>302</v>
      </c>
      <c r="B364" t="s">
        <v>2822</v>
      </c>
      <c r="C364" t="s">
        <v>2823</v>
      </c>
      <c r="D364" t="s">
        <v>2824</v>
      </c>
      <c r="E364" t="s">
        <v>1898</v>
      </c>
      <c r="F364" t="s">
        <v>2052</v>
      </c>
      <c r="G364" t="s">
        <v>1529</v>
      </c>
      <c r="H364" t="s">
        <v>1733</v>
      </c>
      <c r="I364" t="s">
        <v>1866</v>
      </c>
      <c r="J364" t="s">
        <v>1606</v>
      </c>
      <c r="K364" t="s">
        <v>52</v>
      </c>
      <c r="L364" s="32"/>
      <c r="M36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@PART[solarPanels5]:AFTER[Squad] // OX-STAT Photovoltaic Panels
	{
}</v>
      </c>
      <c r="N364" s="36">
        <f>_xlfn.XLOOKUP(_xlfn.CONCAT(O364,P364),Templates!$G$1:$G$2037,Templates!$A$1:$A$2037,"Not Found",0,1)</f>
        <v>0</v>
      </c>
      <c r="O364" s="34"/>
      <c r="P364" s="34"/>
      <c r="Q364" s="35"/>
      <c r="R364" s="49"/>
      <c r="S364" s="33"/>
      <c r="T364" s="33"/>
      <c r="U364" s="33"/>
      <c r="V364" s="33"/>
      <c r="W364" s="33"/>
      <c r="X364" s="33"/>
      <c r="Y364" s="33"/>
      <c r="Z364" s="33"/>
      <c r="AA364" s="33"/>
      <c r="AB364" s="33"/>
      <c r="AC364" s="33"/>
      <c r="AD364" s="33"/>
      <c r="AE364" s="33"/>
      <c r="AF364" s="33"/>
      <c r="AG364" s="33"/>
      <c r="AH364" s="33"/>
      <c r="AI36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64" s="33"/>
      <c r="AK364" s="33"/>
      <c r="AL364" s="33"/>
      <c r="AM364" s="33"/>
      <c r="AN364" s="33"/>
      <c r="AO364" s="33"/>
      <c r="AP364" s="33"/>
      <c r="AQ364" s="33"/>
      <c r="AR364" s="33"/>
      <c r="AS364" s="33"/>
      <c r="AT364" s="33"/>
      <c r="AU364" s="33"/>
      <c r="AV36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6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64" s="56" t="str">
        <f>_xlfn.CONCAT(IF(Parts[[#This Row],[title]]&lt;&gt;"",_xlfn.CONCAT(CHAR(10),"@PART[",Parts[[#This Row],[name]],"]:NEEDS[!002_CommunityPartsTitles]:AFTER[",Parts[[#This Row],[mod]],"] // ",_xlfn.CONCAT(S364," (",D364,")"),CHAR(10),"{",CHAR(10),"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6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64" s="41" t="str">
        <f>_xlfn.CONCAT(IF(Parts[[#This Row],[title]]&lt;&gt;"",_xlfn.CONCAT("#LOC_KTT_",A364,"_",C364,"_Title = ",Parts[[#This Row],[title]],CHAR(10)),""),IF(Parts[[#This Row],[engineName]]&lt;&gt;"",_xlfn.CONCAT("#LOC_KTT_",Parts[[#This Row],[mod]],"_",Parts[[#This Row],[name]],"_EngineName = ",Parts[[#This Row],[engineName]]),""))</f>
        <v/>
      </c>
      <c r="BA364" s="39" t="e">
        <f ca="1">MIN(Parts[[#This Row],[techTier]]+1,MAX(INDIRECT(O364)))</f>
        <v>#REF!</v>
      </c>
      <c r="BB364" s="39" t="e">
        <f ca="1">MIN(Parts[[#This Row],[techTier]]+2,MAX(INDIRECT(O364)))</f>
        <v>#REF!</v>
      </c>
      <c r="BC364" s="55" t="str">
        <f>RIGHT(LEFT(Parts[[#This Row],[folder]],FIND(CHAR(1),SUBSTITUTE(Parts[[#This Row],[folder]],"/",CHAR(1),LEN(Parts[[#This Row],[folder]])-LEN(SUBSTITUTE(Parts[[#This Row],[folder]],"/",""))))-1),FIND(CHAR(1),SUBSTITUTE(Parts[[#This Row],[folder]],"/",CHAR(1),LEN(Parts[[#This Row],[folder]])-LEN(SUBSTITUTE(Parts[[#This Row],[folder]],"/",""))))-41)</f>
        <v>Squad/Parts/Electrical/radialFlatSolarPanel</v>
      </c>
    </row>
    <row r="365" spans="1:55" ht="29.5" x14ac:dyDescent="0.35">
      <c r="A365" t="s">
        <v>302</v>
      </c>
      <c r="B365" t="s">
        <v>2825</v>
      </c>
      <c r="C365" t="s">
        <v>2826</v>
      </c>
      <c r="D365" t="s">
        <v>2827</v>
      </c>
      <c r="E365" t="s">
        <v>1927</v>
      </c>
      <c r="F365" t="s">
        <v>2052</v>
      </c>
      <c r="G365" t="s">
        <v>2828</v>
      </c>
      <c r="H365" t="s">
        <v>2829</v>
      </c>
      <c r="I365" t="s">
        <v>1620</v>
      </c>
      <c r="J365" t="s">
        <v>2000</v>
      </c>
      <c r="K365" t="s">
        <v>176</v>
      </c>
      <c r="L365" s="32"/>
      <c r="M36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@PART[rtg]:AFTER[Squad] // PB-NUK Radioisotope Thermoelectric Generator
	{
}</v>
      </c>
      <c r="N365" s="36">
        <f>_xlfn.XLOOKUP(_xlfn.CONCAT(O365,P365),Templates!$G$1:$G$2037,Templates!$A$1:$A$2037,"Not Found",0,1)</f>
        <v>0</v>
      </c>
      <c r="O365" s="34"/>
      <c r="P365" s="34"/>
      <c r="Q365" s="35"/>
      <c r="R365" s="49"/>
      <c r="S365" s="33"/>
      <c r="T365" s="33"/>
      <c r="U365" s="33"/>
      <c r="V365" s="33"/>
      <c r="W365" s="33"/>
      <c r="X365" s="33"/>
      <c r="Y365" s="33"/>
      <c r="Z365" s="33"/>
      <c r="AA365" s="33"/>
      <c r="AB365" s="33"/>
      <c r="AC365" s="33"/>
      <c r="AD365" s="33"/>
      <c r="AE365" s="33"/>
      <c r="AF365" s="33"/>
      <c r="AG365" s="33"/>
      <c r="AH365" s="33"/>
      <c r="AI36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65" s="33"/>
      <c r="AK365" s="33"/>
      <c r="AL365" s="33"/>
      <c r="AM365" s="33"/>
      <c r="AN365" s="33"/>
      <c r="AO365" s="33"/>
      <c r="AP365" s="33"/>
      <c r="AQ365" s="33"/>
      <c r="AR365" s="33"/>
      <c r="AS365" s="33"/>
      <c r="AT365" s="33"/>
      <c r="AU365" s="33"/>
      <c r="AV36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6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65" s="56" t="str">
        <f>_xlfn.CONCAT(IF(Parts[[#This Row],[title]]&lt;&gt;"",_xlfn.CONCAT(CHAR(10),"@PART[",Parts[[#This Row],[name]],"]:NEEDS[!002_CommunityPartsTitles]:AFTER[",Parts[[#This Row],[mod]],"] // ",_xlfn.CONCAT(S365," (",D365,")"),CHAR(10),"{",CHAR(10),"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6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65" s="41" t="str">
        <f>_xlfn.CONCAT(IF(Parts[[#This Row],[title]]&lt;&gt;"",_xlfn.CONCAT("#LOC_KTT_",A365,"_",C365,"_Title = ",Parts[[#This Row],[title]],CHAR(10)),""),IF(Parts[[#This Row],[engineName]]&lt;&gt;"",_xlfn.CONCAT("#LOC_KTT_",Parts[[#This Row],[mod]],"_",Parts[[#This Row],[name]],"_EngineName = ",Parts[[#This Row],[engineName]]),""))</f>
        <v/>
      </c>
      <c r="BA365" s="39" t="e">
        <f ca="1">MIN(Parts[[#This Row],[techTier]]+1,MAX(INDIRECT(O365)))</f>
        <v>#REF!</v>
      </c>
      <c r="BB365" s="39" t="e">
        <f ca="1">MIN(Parts[[#This Row],[techTier]]+2,MAX(INDIRECT(O365)))</f>
        <v>#REF!</v>
      </c>
      <c r="BC365" s="55" t="str">
        <f>RIGHT(LEFT(Parts[[#This Row],[folder]],FIND(CHAR(1),SUBSTITUTE(Parts[[#This Row],[folder]],"/",CHAR(1),LEN(Parts[[#This Row],[folder]])-LEN(SUBSTITUTE(Parts[[#This Row],[folder]],"/",""))))-1),FIND(CHAR(1),SUBSTITUTE(Parts[[#This Row],[folder]],"/",CHAR(1),LEN(Parts[[#This Row],[folder]])-LEN(SUBSTITUTE(Parts[[#This Row],[folder]],"/",""))))-41)</f>
        <v>Squad/Parts/Electrical/RTG</v>
      </c>
    </row>
    <row r="366" spans="1:55" ht="29.5" x14ac:dyDescent="0.35">
      <c r="A366" t="s">
        <v>302</v>
      </c>
      <c r="B366" t="s">
        <v>2830</v>
      </c>
      <c r="C366" t="s">
        <v>2831</v>
      </c>
      <c r="D366" t="s">
        <v>2832</v>
      </c>
      <c r="E366" t="s">
        <v>2051</v>
      </c>
      <c r="F366" t="s">
        <v>2052</v>
      </c>
      <c r="G366" t="s">
        <v>2135</v>
      </c>
      <c r="H366" t="s">
        <v>1576</v>
      </c>
      <c r="I366" t="s">
        <v>1866</v>
      </c>
      <c r="J366" t="s">
        <v>1606</v>
      </c>
      <c r="K366" t="s">
        <v>30</v>
      </c>
      <c r="L366" s="32"/>
      <c r="M36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@PART[batteryPack]:AFTER[Squad] // Z-100 Rechargeable Battery Pack
	{
}</v>
      </c>
      <c r="N366" s="36">
        <f>_xlfn.XLOOKUP(_xlfn.CONCAT(O366,P366),Templates!$G$1:$G$2037,Templates!$A$1:$A$2037,"Not Found",0,1)</f>
        <v>0</v>
      </c>
      <c r="O366" s="34"/>
      <c r="P366" s="34"/>
      <c r="Q366" s="35"/>
      <c r="R366" s="49"/>
      <c r="S366" s="33"/>
      <c r="T366" s="33"/>
      <c r="U366" s="33"/>
      <c r="V366" s="33"/>
      <c r="W366" s="33"/>
      <c r="X366" s="33"/>
      <c r="Y366" s="33"/>
      <c r="Z366" s="33"/>
      <c r="AA366" s="33"/>
      <c r="AB366" s="33"/>
      <c r="AC366" s="33"/>
      <c r="AD366" s="33"/>
      <c r="AE366" s="33"/>
      <c r="AF366" s="33"/>
      <c r="AG366" s="33"/>
      <c r="AH366" s="33"/>
      <c r="AI36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66" s="33"/>
      <c r="AK366" s="33"/>
      <c r="AL366" s="33"/>
      <c r="AM366" s="33"/>
      <c r="AN366" s="33"/>
      <c r="AO366" s="33"/>
      <c r="AP366" s="33"/>
      <c r="AQ366" s="33"/>
      <c r="AR366" s="33"/>
      <c r="AS366" s="33"/>
      <c r="AT366" s="33"/>
      <c r="AU366" s="33"/>
      <c r="AV36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6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66" s="56" t="str">
        <f>_xlfn.CONCAT(IF(Parts[[#This Row],[title]]&lt;&gt;"",_xlfn.CONCAT(CHAR(10),"@PART[",Parts[[#This Row],[name]],"]:NEEDS[!002_CommunityPartsTitles]:AFTER[",Parts[[#This Row],[mod]],"] // ",_xlfn.CONCAT(S366," (",D366,")"),CHAR(10),"{",CHAR(10),"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6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66" s="41" t="str">
        <f>_xlfn.CONCAT(IF(Parts[[#This Row],[title]]&lt;&gt;"",_xlfn.CONCAT("#LOC_KTT_",A366,"_",C366,"_Title = ",Parts[[#This Row],[title]],CHAR(10)),""),IF(Parts[[#This Row],[engineName]]&lt;&gt;"",_xlfn.CONCAT("#LOC_KTT_",Parts[[#This Row],[mod]],"_",Parts[[#This Row],[name]],"_EngineName = ",Parts[[#This Row],[engineName]]),""))</f>
        <v/>
      </c>
      <c r="BA366" s="39" t="e">
        <f ca="1">MIN(Parts[[#This Row],[techTier]]+1,MAX(INDIRECT(O366)))</f>
        <v>#REF!</v>
      </c>
      <c r="BB366" s="39" t="e">
        <f ca="1">MIN(Parts[[#This Row],[techTier]]+2,MAX(INDIRECT(O366)))</f>
        <v>#REF!</v>
      </c>
      <c r="BC366" s="55" t="str">
        <f>RIGHT(LEFT(Parts[[#This Row],[folder]],FIND(CHAR(1),SUBSTITUTE(Parts[[#This Row],[folder]],"/",CHAR(1),LEN(Parts[[#This Row],[folder]])-LEN(SUBSTITUTE(Parts[[#This Row],[folder]],"/",""))))-1),FIND(CHAR(1),SUBSTITUTE(Parts[[#This Row],[folder]],"/",CHAR(1),LEN(Parts[[#This Row],[folder]])-LEN(SUBSTITUTE(Parts[[#This Row],[folder]],"/",""))))-41)</f>
        <v>Squad/Parts/Electrical/z-100Battery</v>
      </c>
    </row>
    <row r="367" spans="1:55" ht="29.5" x14ac:dyDescent="0.35">
      <c r="A367" t="s">
        <v>302</v>
      </c>
      <c r="B367" t="s">
        <v>2833</v>
      </c>
      <c r="C367" t="s">
        <v>2834</v>
      </c>
      <c r="D367" t="s">
        <v>2835</v>
      </c>
      <c r="E367" t="s">
        <v>2051</v>
      </c>
      <c r="F367" t="s">
        <v>2052</v>
      </c>
      <c r="G367" t="s">
        <v>2705</v>
      </c>
      <c r="H367" t="s">
        <v>2836</v>
      </c>
      <c r="I367" t="s">
        <v>1628</v>
      </c>
      <c r="J367" t="s">
        <v>1116</v>
      </c>
      <c r="K367" t="s">
        <v>101</v>
      </c>
      <c r="L367" s="32"/>
      <c r="M36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@PART[batteryBank]:AFTER[Squad] // Z-1k Rechargeable Battery Bank
	{
}</v>
      </c>
      <c r="N367" s="36">
        <f>_xlfn.XLOOKUP(_xlfn.CONCAT(O367,P367),Templates!$G$1:$G$2037,Templates!$A$1:$A$2037,"Not Found",0,1)</f>
        <v>0</v>
      </c>
      <c r="O367" s="34"/>
      <c r="P367" s="34"/>
      <c r="Q367" s="35"/>
      <c r="R367" s="49"/>
      <c r="S367" s="33"/>
      <c r="T367" s="33"/>
      <c r="U367" s="33"/>
      <c r="V367" s="33"/>
      <c r="W367" s="33"/>
      <c r="X367" s="33"/>
      <c r="Y367" s="33"/>
      <c r="Z367" s="33"/>
      <c r="AA367" s="33"/>
      <c r="AB367" s="33"/>
      <c r="AC367" s="33"/>
      <c r="AD367" s="33"/>
      <c r="AE367" s="33"/>
      <c r="AF367" s="33"/>
      <c r="AG367" s="33"/>
      <c r="AH367" s="33"/>
      <c r="AI36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67" s="33"/>
      <c r="AK367" s="33"/>
      <c r="AL367" s="33"/>
      <c r="AM367" s="33"/>
      <c r="AN367" s="33"/>
      <c r="AO367" s="33"/>
      <c r="AP367" s="33"/>
      <c r="AQ367" s="33"/>
      <c r="AR367" s="33"/>
      <c r="AS367" s="33"/>
      <c r="AT367" s="33"/>
      <c r="AU367" s="33"/>
      <c r="AV36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6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67" s="56" t="str">
        <f>_xlfn.CONCAT(IF(Parts[[#This Row],[title]]&lt;&gt;"",_xlfn.CONCAT(CHAR(10),"@PART[",Parts[[#This Row],[name]],"]:NEEDS[!002_CommunityPartsTitles]:AFTER[",Parts[[#This Row],[mod]],"] // ",_xlfn.CONCAT(S367," (",D367,")"),CHAR(10),"{",CHAR(10),"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6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67" s="41" t="str">
        <f>_xlfn.CONCAT(IF(Parts[[#This Row],[title]]&lt;&gt;"",_xlfn.CONCAT("#LOC_KTT_",A367,"_",C367,"_Title = ",Parts[[#This Row],[title]],CHAR(10)),""),IF(Parts[[#This Row],[engineName]]&lt;&gt;"",_xlfn.CONCAT("#LOC_KTT_",Parts[[#This Row],[mod]],"_",Parts[[#This Row],[name]],"_EngineName = ",Parts[[#This Row],[engineName]]),""))</f>
        <v/>
      </c>
      <c r="BA367" s="39" t="e">
        <f ca="1">MIN(Parts[[#This Row],[techTier]]+1,MAX(INDIRECT(O367)))</f>
        <v>#REF!</v>
      </c>
      <c r="BB367" s="39" t="e">
        <f ca="1">MIN(Parts[[#This Row],[techTier]]+2,MAX(INDIRECT(O367)))</f>
        <v>#REF!</v>
      </c>
      <c r="BC367" s="55" t="str">
        <f>RIGHT(LEFT(Parts[[#This Row],[folder]],FIND(CHAR(1),SUBSTITUTE(Parts[[#This Row],[folder]],"/",CHAR(1),LEN(Parts[[#This Row],[folder]])-LEN(SUBSTITUTE(Parts[[#This Row],[folder]],"/",""))))-1),FIND(CHAR(1),SUBSTITUTE(Parts[[#This Row],[folder]],"/",CHAR(1),LEN(Parts[[#This Row],[folder]])-LEN(SUBSTITUTE(Parts[[#This Row],[folder]],"/",""))))-41)</f>
        <v>Squad/Parts/Electrical/z-1kBattery</v>
      </c>
    </row>
    <row r="368" spans="1:55" ht="29.5" x14ac:dyDescent="0.35">
      <c r="A368" t="s">
        <v>302</v>
      </c>
      <c r="B368" t="s">
        <v>2837</v>
      </c>
      <c r="C368" t="s">
        <v>2838</v>
      </c>
      <c r="D368" t="s">
        <v>2839</v>
      </c>
      <c r="E368" t="s">
        <v>2051</v>
      </c>
      <c r="F368" t="s">
        <v>2052</v>
      </c>
      <c r="G368" t="s">
        <v>1950</v>
      </c>
      <c r="H368" t="s">
        <v>2726</v>
      </c>
      <c r="I368" t="s">
        <v>1624</v>
      </c>
      <c r="J368" t="s">
        <v>1115</v>
      </c>
      <c r="K368" t="s">
        <v>52</v>
      </c>
      <c r="L368" s="32"/>
      <c r="M36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@PART[batteryBankMini]:AFTER[Squad] // Z-200 Rechargeable Battery Bank
	{
}</v>
      </c>
      <c r="N368" s="36">
        <f>_xlfn.XLOOKUP(_xlfn.CONCAT(O368,P368),Templates!$G$1:$G$2037,Templates!$A$1:$A$2037,"Not Found",0,1)</f>
        <v>0</v>
      </c>
      <c r="O368" s="34"/>
      <c r="P368" s="34"/>
      <c r="Q368" s="35"/>
      <c r="R368" s="49"/>
      <c r="S368" s="33"/>
      <c r="T368" s="33"/>
      <c r="U368" s="33"/>
      <c r="V368" s="33"/>
      <c r="W368" s="33"/>
      <c r="X368" s="33"/>
      <c r="Y368" s="33"/>
      <c r="Z368" s="33"/>
      <c r="AA368" s="33"/>
      <c r="AB368" s="33"/>
      <c r="AC368" s="33"/>
      <c r="AD368" s="33"/>
      <c r="AE368" s="33"/>
      <c r="AF368" s="33"/>
      <c r="AG368" s="33"/>
      <c r="AH368" s="33"/>
      <c r="AI36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68" s="33"/>
      <c r="AK368" s="33"/>
      <c r="AL368" s="33"/>
      <c r="AM368" s="33"/>
      <c r="AN368" s="33"/>
      <c r="AO368" s="33"/>
      <c r="AP368" s="33"/>
      <c r="AQ368" s="33"/>
      <c r="AR368" s="33"/>
      <c r="AS368" s="33"/>
      <c r="AT368" s="33"/>
      <c r="AU368" s="33"/>
      <c r="AV36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6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68" s="56" t="str">
        <f>_xlfn.CONCAT(IF(Parts[[#This Row],[title]]&lt;&gt;"",_xlfn.CONCAT(CHAR(10),"@PART[",Parts[[#This Row],[name]],"]:NEEDS[!002_CommunityPartsTitles]:AFTER[",Parts[[#This Row],[mod]],"] // ",_xlfn.CONCAT(S368," (",D368,")"),CHAR(10),"{",CHAR(10),"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6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68" s="41" t="str">
        <f>_xlfn.CONCAT(IF(Parts[[#This Row],[title]]&lt;&gt;"",_xlfn.CONCAT("#LOC_KTT_",A368,"_",C368,"_Title = ",Parts[[#This Row],[title]],CHAR(10)),""),IF(Parts[[#This Row],[engineName]]&lt;&gt;"",_xlfn.CONCAT("#LOC_KTT_",Parts[[#This Row],[mod]],"_",Parts[[#This Row],[name]],"_EngineName = ",Parts[[#This Row],[engineName]]),""))</f>
        <v/>
      </c>
      <c r="BA368" s="39" t="e">
        <f ca="1">MIN(Parts[[#This Row],[techTier]]+1,MAX(INDIRECT(O368)))</f>
        <v>#REF!</v>
      </c>
      <c r="BB368" s="39" t="e">
        <f ca="1">MIN(Parts[[#This Row],[techTier]]+2,MAX(INDIRECT(O368)))</f>
        <v>#REF!</v>
      </c>
      <c r="BC368" s="55" t="str">
        <f>RIGHT(LEFT(Parts[[#This Row],[folder]],FIND(CHAR(1),SUBSTITUTE(Parts[[#This Row],[folder]],"/",CHAR(1),LEN(Parts[[#This Row],[folder]])-LEN(SUBSTITUTE(Parts[[#This Row],[folder]],"/",""))))-1),FIND(CHAR(1),SUBSTITUTE(Parts[[#This Row],[folder]],"/",CHAR(1),LEN(Parts[[#This Row],[folder]])-LEN(SUBSTITUTE(Parts[[#This Row],[folder]],"/",""))))-41)</f>
        <v>Squad/Parts/Electrical/z-200Battery</v>
      </c>
    </row>
    <row r="369" spans="1:55" ht="29.5" x14ac:dyDescent="0.35">
      <c r="A369" t="s">
        <v>302</v>
      </c>
      <c r="B369" t="s">
        <v>2840</v>
      </c>
      <c r="C369" t="s">
        <v>2841</v>
      </c>
      <c r="D369" t="s">
        <v>2842</v>
      </c>
      <c r="E369" t="s">
        <v>2051</v>
      </c>
      <c r="F369" t="s">
        <v>2052</v>
      </c>
      <c r="G369" t="s">
        <v>1950</v>
      </c>
      <c r="H369" t="s">
        <v>1590</v>
      </c>
      <c r="I369" t="s">
        <v>1605</v>
      </c>
      <c r="J369" t="s">
        <v>1606</v>
      </c>
      <c r="K369" t="s">
        <v>76</v>
      </c>
      <c r="L369" s="32"/>
      <c r="M36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@PART[ksp_r_largeBatteryPack]:AFTER[Squad] // Z-400 Rechargeable Battery
	{
}</v>
      </c>
      <c r="N369" s="36">
        <f>_xlfn.XLOOKUP(_xlfn.CONCAT(O369,P369),Templates!$G$1:$G$2037,Templates!$A$1:$A$2037,"Not Found",0,1)</f>
        <v>0</v>
      </c>
      <c r="O369" s="34"/>
      <c r="P369" s="34"/>
      <c r="Q369" s="35"/>
      <c r="R369" s="49"/>
      <c r="S369" s="33"/>
      <c r="T369" s="33"/>
      <c r="U369" s="33"/>
      <c r="V369" s="33"/>
      <c r="W369" s="33"/>
      <c r="X369" s="33"/>
      <c r="Y369" s="33"/>
      <c r="Z369" s="33"/>
      <c r="AA369" s="33"/>
      <c r="AB369" s="33"/>
      <c r="AC369" s="33"/>
      <c r="AD369" s="33"/>
      <c r="AE369" s="33"/>
      <c r="AF369" s="33"/>
      <c r="AG369" s="33"/>
      <c r="AH369" s="33"/>
      <c r="AI36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69" s="33"/>
      <c r="AK369" s="33"/>
      <c r="AL369" s="33"/>
      <c r="AM369" s="33"/>
      <c r="AN369" s="33"/>
      <c r="AO369" s="33"/>
      <c r="AP369" s="33"/>
      <c r="AQ369" s="33"/>
      <c r="AR369" s="33"/>
      <c r="AS369" s="33"/>
      <c r="AT369" s="33"/>
      <c r="AU369" s="33"/>
      <c r="AV36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6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69" s="56" t="str">
        <f>_xlfn.CONCAT(IF(Parts[[#This Row],[title]]&lt;&gt;"",_xlfn.CONCAT(CHAR(10),"@PART[",Parts[[#This Row],[name]],"]:NEEDS[!002_CommunityPartsTitles]:AFTER[",Parts[[#This Row],[mod]],"] // ",_xlfn.CONCAT(S369," (",D369,")"),CHAR(10),"{",CHAR(10),"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6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69" s="41" t="str">
        <f>_xlfn.CONCAT(IF(Parts[[#This Row],[title]]&lt;&gt;"",_xlfn.CONCAT("#LOC_KTT_",A369,"_",C369,"_Title = ",Parts[[#This Row],[title]],CHAR(10)),""),IF(Parts[[#This Row],[engineName]]&lt;&gt;"",_xlfn.CONCAT("#LOC_KTT_",Parts[[#This Row],[mod]],"_",Parts[[#This Row],[name]],"_EngineName = ",Parts[[#This Row],[engineName]]),""))</f>
        <v/>
      </c>
      <c r="BA369" s="39" t="e">
        <f ca="1">MIN(Parts[[#This Row],[techTier]]+1,MAX(INDIRECT(O369)))</f>
        <v>#REF!</v>
      </c>
      <c r="BB369" s="39" t="e">
        <f ca="1">MIN(Parts[[#This Row],[techTier]]+2,MAX(INDIRECT(O369)))</f>
        <v>#REF!</v>
      </c>
      <c r="BC369" s="55" t="str">
        <f>RIGHT(LEFT(Parts[[#This Row],[folder]],FIND(CHAR(1),SUBSTITUTE(Parts[[#This Row],[folder]],"/",CHAR(1),LEN(Parts[[#This Row],[folder]])-LEN(SUBSTITUTE(Parts[[#This Row],[folder]],"/",""))))-1),FIND(CHAR(1),SUBSTITUTE(Parts[[#This Row],[folder]],"/",CHAR(1),LEN(Parts[[#This Row],[folder]])-LEN(SUBSTITUTE(Parts[[#This Row],[folder]],"/",""))))-41)</f>
        <v>Squad/Parts/Electrical/z-400Battery</v>
      </c>
    </row>
    <row r="370" spans="1:55" ht="29.5" x14ac:dyDescent="0.35">
      <c r="A370" t="s">
        <v>302</v>
      </c>
      <c r="B370" t="s">
        <v>2843</v>
      </c>
      <c r="C370" t="s">
        <v>2844</v>
      </c>
      <c r="D370" t="s">
        <v>2845</v>
      </c>
      <c r="E370" t="s">
        <v>2051</v>
      </c>
      <c r="F370" t="s">
        <v>2052</v>
      </c>
      <c r="G370" t="s">
        <v>2846</v>
      </c>
      <c r="H370" t="s">
        <v>1692</v>
      </c>
      <c r="I370" t="s">
        <v>1644</v>
      </c>
      <c r="J370" t="s">
        <v>1118</v>
      </c>
      <c r="K370" t="s">
        <v>144</v>
      </c>
      <c r="L370" s="32"/>
      <c r="M37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@PART[batteryBankLarge]:AFTER[Squad] // Z-4K Rechargeable Battery Bank
	{
}</v>
      </c>
      <c r="N370" s="36">
        <f>_xlfn.XLOOKUP(_xlfn.CONCAT(O370,P370),Templates!$G$1:$G$2037,Templates!$A$1:$A$2037,"Not Found",0,1)</f>
        <v>0</v>
      </c>
      <c r="O370" s="34"/>
      <c r="P370" s="34"/>
      <c r="Q370" s="35"/>
      <c r="R370" s="49"/>
      <c r="S370" s="33"/>
      <c r="T370" s="33"/>
      <c r="U370" s="33"/>
      <c r="V370" s="33"/>
      <c r="W370" s="33"/>
      <c r="X370" s="33"/>
      <c r="Y370" s="33"/>
      <c r="Z370" s="33"/>
      <c r="AA370" s="33"/>
      <c r="AB370" s="33"/>
      <c r="AC370" s="33"/>
      <c r="AD370" s="33"/>
      <c r="AE370" s="33"/>
      <c r="AF370" s="33"/>
      <c r="AG370" s="33"/>
      <c r="AH370" s="33"/>
      <c r="AI37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70" s="33"/>
      <c r="AK370" s="33"/>
      <c r="AL370" s="33"/>
      <c r="AM370" s="33"/>
      <c r="AN370" s="33"/>
      <c r="AO370" s="33"/>
      <c r="AP370" s="33"/>
      <c r="AQ370" s="33"/>
      <c r="AR370" s="33"/>
      <c r="AS370" s="33"/>
      <c r="AT370" s="33"/>
      <c r="AU370" s="33"/>
      <c r="AV37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7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70" s="56" t="str">
        <f>_xlfn.CONCAT(IF(Parts[[#This Row],[title]]&lt;&gt;"",_xlfn.CONCAT(CHAR(10),"@PART[",Parts[[#This Row],[name]],"]:NEEDS[!002_CommunityPartsTitles]:AFTER[",Parts[[#This Row],[mod]],"] // ",_xlfn.CONCAT(S370," (",D370,")"),CHAR(10),"{",CHAR(10),"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7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70" s="41" t="str">
        <f>_xlfn.CONCAT(IF(Parts[[#This Row],[title]]&lt;&gt;"",_xlfn.CONCAT("#LOC_KTT_",A370,"_",C370,"_Title = ",Parts[[#This Row],[title]],CHAR(10)),""),IF(Parts[[#This Row],[engineName]]&lt;&gt;"",_xlfn.CONCAT("#LOC_KTT_",Parts[[#This Row],[mod]],"_",Parts[[#This Row],[name]],"_EngineName = ",Parts[[#This Row],[engineName]]),""))</f>
        <v/>
      </c>
      <c r="BA370" s="39" t="e">
        <f ca="1">MIN(Parts[[#This Row],[techTier]]+1,MAX(INDIRECT(O370)))</f>
        <v>#REF!</v>
      </c>
      <c r="BB370" s="39" t="e">
        <f ca="1">MIN(Parts[[#This Row],[techTier]]+2,MAX(INDIRECT(O370)))</f>
        <v>#REF!</v>
      </c>
      <c r="BC370" s="55" t="str">
        <f>RIGHT(LEFT(Parts[[#This Row],[folder]],FIND(CHAR(1),SUBSTITUTE(Parts[[#This Row],[folder]],"/",CHAR(1),LEN(Parts[[#This Row],[folder]])-LEN(SUBSTITUTE(Parts[[#This Row],[folder]],"/",""))))-1),FIND(CHAR(1),SUBSTITUTE(Parts[[#This Row],[folder]],"/",CHAR(1),LEN(Parts[[#This Row],[folder]])-LEN(SUBSTITUTE(Parts[[#This Row],[folder]],"/",""))))-41)</f>
        <v>Squad/Parts/Electrical/z-4kBattery</v>
      </c>
    </row>
    <row r="371" spans="1:55" ht="29.5" x14ac:dyDescent="0.35">
      <c r="A371" t="s">
        <v>302</v>
      </c>
      <c r="B371" t="s">
        <v>2847</v>
      </c>
      <c r="C371" t="s">
        <v>2848</v>
      </c>
      <c r="D371" t="s">
        <v>2849</v>
      </c>
      <c r="E371" t="s">
        <v>1927</v>
      </c>
      <c r="F371" t="s">
        <v>1459</v>
      </c>
      <c r="G371" t="s">
        <v>2850</v>
      </c>
      <c r="H371" t="s">
        <v>2095</v>
      </c>
      <c r="I371" t="s">
        <v>1805</v>
      </c>
      <c r="J371" t="s">
        <v>1115</v>
      </c>
      <c r="K371" t="s">
        <v>110</v>
      </c>
      <c r="L371" s="32"/>
      <c r="M37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@PART[ionEngine]:AFTER[Squad] // IX-6315 "Dawn" Electric Propulsion System
	{
}</v>
      </c>
      <c r="N371" s="36">
        <f>_xlfn.XLOOKUP(_xlfn.CONCAT(O371,P371),Templates!$G$1:$G$2037,Templates!$A$1:$A$2037,"Not Found",0,1)</f>
        <v>0</v>
      </c>
      <c r="O371" s="34"/>
      <c r="P371" s="34"/>
      <c r="Q371" s="35"/>
      <c r="R371" s="49"/>
      <c r="S371" s="33"/>
      <c r="T371" s="33"/>
      <c r="U371" s="33"/>
      <c r="V371" s="33"/>
      <c r="W371" s="33"/>
      <c r="X371" s="33"/>
      <c r="Y371" s="33"/>
      <c r="Z371" s="33"/>
      <c r="AA371" s="33"/>
      <c r="AB371" s="33"/>
      <c r="AC371" s="33"/>
      <c r="AD371" s="33"/>
      <c r="AE371" s="33"/>
      <c r="AF371" s="33"/>
      <c r="AG371" s="33"/>
      <c r="AH371" s="33"/>
      <c r="AI37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71" s="33"/>
      <c r="AK371" s="33"/>
      <c r="AL371" s="33"/>
      <c r="AM371" s="33"/>
      <c r="AN371" s="33"/>
      <c r="AO371" s="33"/>
      <c r="AP371" s="33"/>
      <c r="AQ371" s="33"/>
      <c r="AR371" s="33"/>
      <c r="AS371" s="33"/>
      <c r="AT371" s="33"/>
      <c r="AU371" s="33"/>
      <c r="AV37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7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71" s="56" t="str">
        <f>_xlfn.CONCAT(IF(Parts[[#This Row],[title]]&lt;&gt;"",_xlfn.CONCAT(CHAR(10),"@PART[",Parts[[#This Row],[name]],"]:NEEDS[!002_CommunityPartsTitles]:AFTER[",Parts[[#This Row],[mod]],"] // ",_xlfn.CONCAT(S371," (",D371,")"),CHAR(10),"{",CHAR(10),"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7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71" s="41" t="str">
        <f>_xlfn.CONCAT(IF(Parts[[#This Row],[title]]&lt;&gt;"",_xlfn.CONCAT("#LOC_KTT_",A371,"_",C371,"_Title = ",Parts[[#This Row],[title]],CHAR(10)),""),IF(Parts[[#This Row],[engineName]]&lt;&gt;"",_xlfn.CONCAT("#LOC_KTT_",Parts[[#This Row],[mod]],"_",Parts[[#This Row],[name]],"_EngineName = ",Parts[[#This Row],[engineName]]),""))</f>
        <v/>
      </c>
      <c r="BA371" s="39" t="e">
        <f ca="1">MIN(Parts[[#This Row],[techTier]]+1,MAX(INDIRECT(O371)))</f>
        <v>#REF!</v>
      </c>
      <c r="BB371" s="39" t="e">
        <f ca="1">MIN(Parts[[#This Row],[techTier]]+2,MAX(INDIRECT(O371)))</f>
        <v>#REF!</v>
      </c>
      <c r="BC371" s="55" t="str">
        <f>RIGHT(LEFT(Parts[[#This Row],[folder]],FIND(CHAR(1),SUBSTITUTE(Parts[[#This Row],[folder]],"/",CHAR(1),LEN(Parts[[#This Row],[folder]])-LEN(SUBSTITUTE(Parts[[#This Row],[folder]],"/",""))))-1),FIND(CHAR(1),SUBSTITUTE(Parts[[#This Row],[folder]],"/",CHAR(1),LEN(Parts[[#This Row],[folder]])-LEN(SUBSTITUTE(Parts[[#This Row],[folder]],"/",""))))-41)</f>
        <v>Squad/Parts/Engine/ionEngine</v>
      </c>
    </row>
    <row r="372" spans="1:55" ht="29.5" x14ac:dyDescent="0.35">
      <c r="A372" t="s">
        <v>302</v>
      </c>
      <c r="B372" t="s">
        <v>2851</v>
      </c>
      <c r="C372" t="s">
        <v>1469</v>
      </c>
      <c r="D372" t="s">
        <v>1470</v>
      </c>
      <c r="E372" t="s">
        <v>1458</v>
      </c>
      <c r="F372" t="s">
        <v>1459</v>
      </c>
      <c r="G372" t="s">
        <v>2852</v>
      </c>
      <c r="H372" t="s">
        <v>1550</v>
      </c>
      <c r="I372" t="s">
        <v>2305</v>
      </c>
      <c r="J372" t="s">
        <v>1116</v>
      </c>
      <c r="K372" t="s">
        <v>65</v>
      </c>
      <c r="L372" s="32"/>
      <c r="M37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@PART[turboJet]:AFTER[Squad] // J-404 "Panther" Afterburning Turbofan
	{
}</v>
      </c>
      <c r="N372" s="36">
        <f>_xlfn.XLOOKUP(_xlfn.CONCAT(O372,P372),Templates!$G$1:$G$2037,Templates!$A$1:$A$2037,"Not Found",0,1)</f>
        <v>0</v>
      </c>
      <c r="O372" s="34"/>
      <c r="P372" s="34"/>
      <c r="Q372" s="35"/>
      <c r="R372" s="49"/>
      <c r="S372" s="33"/>
      <c r="T372" s="33"/>
      <c r="U372" s="33"/>
      <c r="V372" s="33"/>
      <c r="W372" s="33"/>
      <c r="X372" s="33"/>
      <c r="Y372" s="33"/>
      <c r="Z372" s="33"/>
      <c r="AA372" s="33"/>
      <c r="AB372" s="33"/>
      <c r="AC372" s="33"/>
      <c r="AD372" s="33"/>
      <c r="AE372" s="33"/>
      <c r="AF372" s="33"/>
      <c r="AG372" s="33"/>
      <c r="AH372" s="33"/>
      <c r="AI37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72" s="33"/>
      <c r="AK372" s="33"/>
      <c r="AL372" s="33"/>
      <c r="AM372" s="33"/>
      <c r="AN372" s="33"/>
      <c r="AO372" s="33"/>
      <c r="AP372" s="33"/>
      <c r="AQ372" s="33"/>
      <c r="AR372" s="33"/>
      <c r="AS372" s="33"/>
      <c r="AT372" s="33"/>
      <c r="AU372" s="33"/>
      <c r="AV37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7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72" s="56" t="str">
        <f>_xlfn.CONCAT(IF(Parts[[#This Row],[title]]&lt;&gt;"",_xlfn.CONCAT(CHAR(10),"@PART[",Parts[[#This Row],[name]],"]:NEEDS[!002_CommunityPartsTitles]:AFTER[",Parts[[#This Row],[mod]],"] // ",_xlfn.CONCAT(S372," (",D372,")"),CHAR(10),"{",CHAR(10),"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7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72" s="41" t="str">
        <f>_xlfn.CONCAT(IF(Parts[[#This Row],[title]]&lt;&gt;"",_xlfn.CONCAT("#LOC_KTT_",A372,"_",C372,"_Title = ",Parts[[#This Row],[title]],CHAR(10)),""),IF(Parts[[#This Row],[engineName]]&lt;&gt;"",_xlfn.CONCAT("#LOC_KTT_",Parts[[#This Row],[mod]],"_",Parts[[#This Row],[name]],"_EngineName = ",Parts[[#This Row],[engineName]]),""))</f>
        <v/>
      </c>
      <c r="BA372" s="39" t="e">
        <f ca="1">MIN(Parts[[#This Row],[techTier]]+1,MAX(INDIRECT(O372)))</f>
        <v>#REF!</v>
      </c>
      <c r="BB372" s="39" t="e">
        <f ca="1">MIN(Parts[[#This Row],[techTier]]+2,MAX(INDIRECT(O372)))</f>
        <v>#REF!</v>
      </c>
      <c r="BC372" s="55" t="str">
        <f>RIGHT(LEFT(Parts[[#This Row],[folder]],FIND(CHAR(1),SUBSTITUTE(Parts[[#This Row],[folder]],"/",CHAR(1),LEN(Parts[[#This Row],[folder]])-LEN(SUBSTITUTE(Parts[[#This Row],[folder]],"/",""))))-1),FIND(CHAR(1),SUBSTITUTE(Parts[[#This Row],[folder]],"/",CHAR(1),LEN(Parts[[#This Row],[folder]])-LEN(SUBSTITUTE(Parts[[#This Row],[folder]],"/",""))))-41)</f>
        <v>Squad/Parts/Engine/jetEngines</v>
      </c>
    </row>
    <row r="373" spans="1:55" ht="29.5" x14ac:dyDescent="0.35">
      <c r="A373" t="s">
        <v>302</v>
      </c>
      <c r="B373" t="s">
        <v>2853</v>
      </c>
      <c r="C373" t="s">
        <v>2854</v>
      </c>
      <c r="D373" t="s">
        <v>2855</v>
      </c>
      <c r="E373" t="s">
        <v>1458</v>
      </c>
      <c r="F373" t="s">
        <v>1459</v>
      </c>
      <c r="G373" t="s">
        <v>2309</v>
      </c>
      <c r="H373" t="s">
        <v>1817</v>
      </c>
      <c r="I373" t="s">
        <v>539</v>
      </c>
      <c r="J373" t="s">
        <v>1116</v>
      </c>
      <c r="K373" t="s">
        <v>43</v>
      </c>
      <c r="L373" s="32"/>
      <c r="M37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@PART[JetEngine]:AFTER[Squad] // J-33 "Wheesley" Turbofan Engine
	{
}</v>
      </c>
      <c r="N373" s="36">
        <f>_xlfn.XLOOKUP(_xlfn.CONCAT(O373,P373),Templates!$G$1:$G$2037,Templates!$A$1:$A$2037,"Not Found",0,1)</f>
        <v>0</v>
      </c>
      <c r="O373" s="34"/>
      <c r="P373" s="34"/>
      <c r="Q373" s="35"/>
      <c r="R373" s="49"/>
      <c r="S373" s="33"/>
      <c r="T373" s="33"/>
      <c r="U373" s="33"/>
      <c r="V373" s="33"/>
      <c r="W373" s="33"/>
      <c r="X373" s="33"/>
      <c r="Y373" s="33"/>
      <c r="Z373" s="33"/>
      <c r="AA373" s="33"/>
      <c r="AB373" s="33"/>
      <c r="AC373" s="33"/>
      <c r="AD373" s="33"/>
      <c r="AE373" s="33"/>
      <c r="AF373" s="33"/>
      <c r="AG373" s="33"/>
      <c r="AH373" s="33"/>
      <c r="AI37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73" s="33"/>
      <c r="AK373" s="33"/>
      <c r="AL373" s="33"/>
      <c r="AM373" s="33"/>
      <c r="AN373" s="33"/>
      <c r="AO373" s="33"/>
      <c r="AP373" s="33"/>
      <c r="AQ373" s="33"/>
      <c r="AR373" s="33"/>
      <c r="AS373" s="33"/>
      <c r="AT373" s="33"/>
      <c r="AU373" s="33"/>
      <c r="AV37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7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73" s="56" t="str">
        <f>_xlfn.CONCAT(IF(Parts[[#This Row],[title]]&lt;&gt;"",_xlfn.CONCAT(CHAR(10),"@PART[",Parts[[#This Row],[name]],"]:NEEDS[!002_CommunityPartsTitles]:AFTER[",Parts[[#This Row],[mod]],"] // ",_xlfn.CONCAT(S373," (",D373,")"),CHAR(10),"{",CHAR(10),"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7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73" s="41" t="str">
        <f>_xlfn.CONCAT(IF(Parts[[#This Row],[title]]&lt;&gt;"",_xlfn.CONCAT("#LOC_KTT_",A373,"_",C373,"_Title = ",Parts[[#This Row],[title]],CHAR(10)),""),IF(Parts[[#This Row],[engineName]]&lt;&gt;"",_xlfn.CONCAT("#LOC_KTT_",Parts[[#This Row],[mod]],"_",Parts[[#This Row],[name]],"_EngineName = ",Parts[[#This Row],[engineName]]),""))</f>
        <v/>
      </c>
      <c r="BA373" s="39" t="e">
        <f ca="1">MIN(Parts[[#This Row],[techTier]]+1,MAX(INDIRECT(O373)))</f>
        <v>#REF!</v>
      </c>
      <c r="BB373" s="39" t="e">
        <f ca="1">MIN(Parts[[#This Row],[techTier]]+2,MAX(INDIRECT(O373)))</f>
        <v>#REF!</v>
      </c>
      <c r="BC373" s="55" t="str">
        <f>RIGHT(LEFT(Parts[[#This Row],[folder]],FIND(CHAR(1),SUBSTITUTE(Parts[[#This Row],[folder]],"/",CHAR(1),LEN(Parts[[#This Row],[folder]])-LEN(SUBSTITUTE(Parts[[#This Row],[folder]],"/",""))))-1),FIND(CHAR(1),SUBSTITUTE(Parts[[#This Row],[folder]],"/",CHAR(1),LEN(Parts[[#This Row],[folder]])-LEN(SUBSTITUTE(Parts[[#This Row],[folder]],"/",""))))-41)</f>
        <v>Squad/Parts/Engine/jetEngines</v>
      </c>
    </row>
    <row r="374" spans="1:55" ht="29.5" x14ac:dyDescent="0.35">
      <c r="A374" t="s">
        <v>302</v>
      </c>
      <c r="B374" t="s">
        <v>2856</v>
      </c>
      <c r="C374" t="s">
        <v>2857</v>
      </c>
      <c r="D374" t="s">
        <v>2858</v>
      </c>
      <c r="E374" t="s">
        <v>1458</v>
      </c>
      <c r="F374" t="s">
        <v>1459</v>
      </c>
      <c r="G374" t="s">
        <v>2721</v>
      </c>
      <c r="H374" t="s">
        <v>2673</v>
      </c>
      <c r="I374" t="s">
        <v>545</v>
      </c>
      <c r="J374" t="s">
        <v>1606</v>
      </c>
      <c r="K374" t="s">
        <v>92</v>
      </c>
      <c r="L374" s="32"/>
      <c r="M37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@PART[turboFanSize2]:AFTER[Squad] // J-90 "Goliath" Turbofan Engine
	{
}</v>
      </c>
      <c r="N374" s="36">
        <f>_xlfn.XLOOKUP(_xlfn.CONCAT(O374,P374),Templates!$G$1:$G$2037,Templates!$A$1:$A$2037,"Not Found",0,1)</f>
        <v>0</v>
      </c>
      <c r="O374" s="34"/>
      <c r="P374" s="34"/>
      <c r="Q374" s="35"/>
      <c r="R374" s="49"/>
      <c r="S374" s="33"/>
      <c r="T374" s="33"/>
      <c r="U374" s="33"/>
      <c r="V374" s="33"/>
      <c r="W374" s="33"/>
      <c r="X374" s="33"/>
      <c r="Y374" s="33"/>
      <c r="Z374" s="33"/>
      <c r="AA374" s="33"/>
      <c r="AB374" s="33"/>
      <c r="AC374" s="33"/>
      <c r="AD374" s="33"/>
      <c r="AE374" s="33"/>
      <c r="AF374" s="33"/>
      <c r="AG374" s="33"/>
      <c r="AH374" s="33"/>
      <c r="AI37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74" s="33"/>
      <c r="AK374" s="33"/>
      <c r="AL374" s="33"/>
      <c r="AM374" s="33"/>
      <c r="AN374" s="33"/>
      <c r="AO374" s="33"/>
      <c r="AP374" s="33"/>
      <c r="AQ374" s="33"/>
      <c r="AR374" s="33"/>
      <c r="AS374" s="33"/>
      <c r="AT374" s="33"/>
      <c r="AU374" s="33"/>
      <c r="AV37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7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74" s="56" t="str">
        <f>_xlfn.CONCAT(IF(Parts[[#This Row],[title]]&lt;&gt;"",_xlfn.CONCAT(CHAR(10),"@PART[",Parts[[#This Row],[name]],"]:NEEDS[!002_CommunityPartsTitles]:AFTER[",Parts[[#This Row],[mod]],"] // ",_xlfn.CONCAT(S374," (",D374,")"),CHAR(10),"{",CHAR(10),"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7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74" s="41" t="str">
        <f>_xlfn.CONCAT(IF(Parts[[#This Row],[title]]&lt;&gt;"",_xlfn.CONCAT("#LOC_KTT_",A374,"_",C374,"_Title = ",Parts[[#This Row],[title]],CHAR(10)),""),IF(Parts[[#This Row],[engineName]]&lt;&gt;"",_xlfn.CONCAT("#LOC_KTT_",Parts[[#This Row],[mod]],"_",Parts[[#This Row],[name]],"_EngineName = ",Parts[[#This Row],[engineName]]),""))</f>
        <v/>
      </c>
      <c r="BA374" s="39" t="e">
        <f ca="1">MIN(Parts[[#This Row],[techTier]]+1,MAX(INDIRECT(O374)))</f>
        <v>#REF!</v>
      </c>
      <c r="BB374" s="39" t="e">
        <f ca="1">MIN(Parts[[#This Row],[techTier]]+2,MAX(INDIRECT(O374)))</f>
        <v>#REF!</v>
      </c>
      <c r="BC374" s="55" t="str">
        <f>RIGHT(LEFT(Parts[[#This Row],[folder]],FIND(CHAR(1),SUBSTITUTE(Parts[[#This Row],[folder]],"/",CHAR(1),LEN(Parts[[#This Row],[folder]])-LEN(SUBSTITUTE(Parts[[#This Row],[folder]],"/",""))))-1),FIND(CHAR(1),SUBSTITUTE(Parts[[#This Row],[folder]],"/",CHAR(1),LEN(Parts[[#This Row],[folder]])-LEN(SUBSTITUTE(Parts[[#This Row],[folder]],"/",""))))-41)</f>
        <v>Squad/Parts/Engine/jetEngines</v>
      </c>
    </row>
    <row r="375" spans="1:55" ht="29.5" x14ac:dyDescent="0.35">
      <c r="A375" t="s">
        <v>302</v>
      </c>
      <c r="B375" t="s">
        <v>2859</v>
      </c>
      <c r="C375" t="s">
        <v>2860</v>
      </c>
      <c r="D375" t="s">
        <v>2861</v>
      </c>
      <c r="E375" t="s">
        <v>1458</v>
      </c>
      <c r="F375" t="s">
        <v>1459</v>
      </c>
      <c r="G375" t="s">
        <v>2862</v>
      </c>
      <c r="H375" t="s">
        <v>1683</v>
      </c>
      <c r="I375" t="s">
        <v>1546</v>
      </c>
      <c r="J375" t="s">
        <v>1116</v>
      </c>
      <c r="K375" t="s">
        <v>131</v>
      </c>
      <c r="L375" s="32"/>
      <c r="M37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@PART[turboFanEngine]:AFTER[Squad] // J-X4 "Whiplash" Turbo Ramjet Engine
	{
}</v>
      </c>
      <c r="N375" s="36">
        <f>_xlfn.XLOOKUP(_xlfn.CONCAT(O375,P375),Templates!$G$1:$G$2037,Templates!$A$1:$A$2037,"Not Found",0,1)</f>
        <v>0</v>
      </c>
      <c r="O375" s="34"/>
      <c r="P375" s="34"/>
      <c r="Q375" s="35"/>
      <c r="R375" s="49"/>
      <c r="S375" s="33"/>
      <c r="T375" s="33"/>
      <c r="U375" s="33"/>
      <c r="V375" s="33"/>
      <c r="W375" s="33"/>
      <c r="X375" s="33"/>
      <c r="Y375" s="33"/>
      <c r="Z375" s="33"/>
      <c r="AA375" s="33"/>
      <c r="AB375" s="33"/>
      <c r="AC375" s="33"/>
      <c r="AD375" s="33"/>
      <c r="AE375" s="33"/>
      <c r="AF375" s="33"/>
      <c r="AG375" s="33"/>
      <c r="AH375" s="33"/>
      <c r="AI37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75" s="33"/>
      <c r="AK375" s="33"/>
      <c r="AL375" s="33"/>
      <c r="AM375" s="33"/>
      <c r="AN375" s="33"/>
      <c r="AO375" s="33"/>
      <c r="AP375" s="33"/>
      <c r="AQ375" s="33"/>
      <c r="AR375" s="33"/>
      <c r="AS375" s="33"/>
      <c r="AT375" s="33"/>
      <c r="AU375" s="33"/>
      <c r="AV37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7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75" s="56" t="str">
        <f>_xlfn.CONCAT(IF(Parts[[#This Row],[title]]&lt;&gt;"",_xlfn.CONCAT(CHAR(10),"@PART[",Parts[[#This Row],[name]],"]:NEEDS[!002_CommunityPartsTitles]:AFTER[",Parts[[#This Row],[mod]],"] // ",_xlfn.CONCAT(S375," (",D375,")"),CHAR(10),"{",CHAR(10),"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7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75" s="41" t="str">
        <f>_xlfn.CONCAT(IF(Parts[[#This Row],[title]]&lt;&gt;"",_xlfn.CONCAT("#LOC_KTT_",A375,"_",C375,"_Title = ",Parts[[#This Row],[title]],CHAR(10)),""),IF(Parts[[#This Row],[engineName]]&lt;&gt;"",_xlfn.CONCAT("#LOC_KTT_",Parts[[#This Row],[mod]],"_",Parts[[#This Row],[name]],"_EngineName = ",Parts[[#This Row],[engineName]]),""))</f>
        <v/>
      </c>
      <c r="BA375" s="39" t="e">
        <f ca="1">MIN(Parts[[#This Row],[techTier]]+1,MAX(INDIRECT(O375)))</f>
        <v>#REF!</v>
      </c>
      <c r="BB375" s="39" t="e">
        <f ca="1">MIN(Parts[[#This Row],[techTier]]+2,MAX(INDIRECT(O375)))</f>
        <v>#REF!</v>
      </c>
      <c r="BC375" s="55" t="str">
        <f>RIGHT(LEFT(Parts[[#This Row],[folder]],FIND(CHAR(1),SUBSTITUTE(Parts[[#This Row],[folder]],"/",CHAR(1),LEN(Parts[[#This Row],[folder]])-LEN(SUBSTITUTE(Parts[[#This Row],[folder]],"/",""))))-1),FIND(CHAR(1),SUBSTITUTE(Parts[[#This Row],[folder]],"/",CHAR(1),LEN(Parts[[#This Row],[folder]])-LEN(SUBSTITUTE(Parts[[#This Row],[folder]],"/",""))))-41)</f>
        <v>Squad/Parts/Engine/jetEngines</v>
      </c>
    </row>
    <row r="376" spans="1:55" ht="29.5" x14ac:dyDescent="0.35">
      <c r="A376" t="s">
        <v>302</v>
      </c>
      <c r="B376" t="s">
        <v>2863</v>
      </c>
      <c r="C376" t="s">
        <v>2864</v>
      </c>
      <c r="D376" t="s">
        <v>2865</v>
      </c>
      <c r="E376" t="s">
        <v>2068</v>
      </c>
      <c r="F376" t="s">
        <v>1877</v>
      </c>
      <c r="G376" t="s">
        <v>536</v>
      </c>
      <c r="H376" t="s">
        <v>1598</v>
      </c>
      <c r="I376" t="s">
        <v>2010</v>
      </c>
      <c r="J376" t="s">
        <v>1606</v>
      </c>
      <c r="K376" t="s">
        <v>56</v>
      </c>
      <c r="L376" s="32"/>
      <c r="M37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@PART[smallRadialEngine]:AFTER[Squad] // 24-77 "Twitch" Liquid Fuel Engine
	{
}</v>
      </c>
      <c r="N376" s="36">
        <f>_xlfn.XLOOKUP(_xlfn.CONCAT(O376,P376),Templates!$G$1:$G$2037,Templates!$A$1:$A$2037,"Not Found",0,1)</f>
        <v>0</v>
      </c>
      <c r="O376" s="34"/>
      <c r="P376" s="34"/>
      <c r="Q376" s="35"/>
      <c r="R376" s="49"/>
      <c r="S376" s="33"/>
      <c r="T376" s="33"/>
      <c r="U376" s="33"/>
      <c r="V376" s="33"/>
      <c r="W376" s="33"/>
      <c r="X376" s="33"/>
      <c r="Y376" s="33"/>
      <c r="Z376" s="33"/>
      <c r="AA376" s="33"/>
      <c r="AB376" s="33"/>
      <c r="AC376" s="33"/>
      <c r="AD376" s="33"/>
      <c r="AE376" s="33"/>
      <c r="AF376" s="33"/>
      <c r="AG376" s="33"/>
      <c r="AH376" s="33"/>
      <c r="AI37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76" s="33"/>
      <c r="AK376" s="33"/>
      <c r="AL376" s="33"/>
      <c r="AM376" s="33"/>
      <c r="AN376" s="33"/>
      <c r="AO376" s="33"/>
      <c r="AP376" s="33"/>
      <c r="AQ376" s="33"/>
      <c r="AR376" s="33"/>
      <c r="AS376" s="33"/>
      <c r="AT376" s="33"/>
      <c r="AU376" s="33"/>
      <c r="AV37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7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76" s="56" t="str">
        <f>_xlfn.CONCAT(IF(Parts[[#This Row],[title]]&lt;&gt;"",_xlfn.CONCAT(CHAR(10),"@PART[",Parts[[#This Row],[name]],"]:NEEDS[!002_CommunityPartsTitles]:AFTER[",Parts[[#This Row],[mod]],"] // ",_xlfn.CONCAT(S376," (",D376,")"),CHAR(10),"{",CHAR(10),"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7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76" s="41" t="str">
        <f>_xlfn.CONCAT(IF(Parts[[#This Row],[title]]&lt;&gt;"",_xlfn.CONCAT("#LOC_KTT_",A376,"_",C376,"_Title = ",Parts[[#This Row],[title]],CHAR(10)),""),IF(Parts[[#This Row],[engineName]]&lt;&gt;"",_xlfn.CONCAT("#LOC_KTT_",Parts[[#This Row],[mod]],"_",Parts[[#This Row],[name]],"_EngineName = ",Parts[[#This Row],[engineName]]),""))</f>
        <v/>
      </c>
      <c r="BA376" s="39" t="e">
        <f ca="1">MIN(Parts[[#This Row],[techTier]]+1,MAX(INDIRECT(O376)))</f>
        <v>#REF!</v>
      </c>
      <c r="BB376" s="39" t="e">
        <f ca="1">MIN(Parts[[#This Row],[techTier]]+2,MAX(INDIRECT(O376)))</f>
        <v>#REF!</v>
      </c>
      <c r="BC376" s="55" t="str">
        <f>RIGHT(LEFT(Parts[[#This Row],[folder]],FIND(CHAR(1),SUBSTITUTE(Parts[[#This Row],[folder]],"/",CHAR(1),LEN(Parts[[#This Row],[folder]])-LEN(SUBSTITUTE(Parts[[#This Row],[folder]],"/",""))))-1),FIND(CHAR(1),SUBSTITUTE(Parts[[#This Row],[folder]],"/",CHAR(1),LEN(Parts[[#This Row],[folder]])-LEN(SUBSTITUTE(Parts[[#This Row],[folder]],"/",""))))-41)</f>
        <v>Squad/Parts/Engine/liquidEngine24-77</v>
      </c>
    </row>
    <row r="377" spans="1:55" ht="29.5" x14ac:dyDescent="0.35">
      <c r="A377" t="s">
        <v>302</v>
      </c>
      <c r="B377" t="s">
        <v>2866</v>
      </c>
      <c r="C377" t="s">
        <v>2867</v>
      </c>
      <c r="D377" t="s">
        <v>2865</v>
      </c>
      <c r="E377" t="s">
        <v>2068</v>
      </c>
      <c r="F377" t="s">
        <v>1459</v>
      </c>
      <c r="G377" t="s">
        <v>2868</v>
      </c>
      <c r="H377" t="s">
        <v>2869</v>
      </c>
      <c r="I377" t="s">
        <v>1620</v>
      </c>
      <c r="J377" t="s">
        <v>1606</v>
      </c>
      <c r="K377" t="s">
        <v>56</v>
      </c>
      <c r="L377" s="32"/>
      <c r="M37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@PART[smallRadialEngine_v2]:AFTER[Squad] // 24-77 "Twitch" Liquid Fuel Engine
	{
}</v>
      </c>
      <c r="N377" s="36">
        <f>_xlfn.XLOOKUP(_xlfn.CONCAT(O377,P377),Templates!$G$1:$G$2037,Templates!$A$1:$A$2037,"Not Found",0,1)</f>
        <v>0</v>
      </c>
      <c r="O377" s="34"/>
      <c r="P377" s="34"/>
      <c r="Q377" s="35"/>
      <c r="R377" s="49"/>
      <c r="S377" s="33"/>
      <c r="T377" s="33"/>
      <c r="U377" s="33"/>
      <c r="V377" s="33"/>
      <c r="W377" s="33"/>
      <c r="X377" s="33"/>
      <c r="Y377" s="33"/>
      <c r="Z377" s="33"/>
      <c r="AA377" s="33"/>
      <c r="AB377" s="33"/>
      <c r="AC377" s="33"/>
      <c r="AD377" s="33"/>
      <c r="AE377" s="33"/>
      <c r="AF377" s="33"/>
      <c r="AG377" s="33"/>
      <c r="AH377" s="33"/>
      <c r="AI37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77" s="33"/>
      <c r="AK377" s="33"/>
      <c r="AL377" s="33"/>
      <c r="AM377" s="33"/>
      <c r="AN377" s="33"/>
      <c r="AO377" s="33"/>
      <c r="AP377" s="33"/>
      <c r="AQ377" s="33"/>
      <c r="AR377" s="33"/>
      <c r="AS377" s="33"/>
      <c r="AT377" s="33"/>
      <c r="AU377" s="33"/>
      <c r="AV37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7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77" s="56" t="str">
        <f>_xlfn.CONCAT(IF(Parts[[#This Row],[title]]&lt;&gt;"",_xlfn.CONCAT(CHAR(10),"@PART[",Parts[[#This Row],[name]],"]:NEEDS[!002_CommunityPartsTitles]:AFTER[",Parts[[#This Row],[mod]],"] // ",_xlfn.CONCAT(S377," (",D377,")"),CHAR(10),"{",CHAR(10),"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7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77" s="41" t="str">
        <f>_xlfn.CONCAT(IF(Parts[[#This Row],[title]]&lt;&gt;"",_xlfn.CONCAT("#LOC_KTT_",A377,"_",C377,"_Title = ",Parts[[#This Row],[title]],CHAR(10)),""),IF(Parts[[#This Row],[engineName]]&lt;&gt;"",_xlfn.CONCAT("#LOC_KTT_",Parts[[#This Row],[mod]],"_",Parts[[#This Row],[name]],"_EngineName = ",Parts[[#This Row],[engineName]]),""))</f>
        <v/>
      </c>
      <c r="BA377" s="39" t="e">
        <f ca="1">MIN(Parts[[#This Row],[techTier]]+1,MAX(INDIRECT(O377)))</f>
        <v>#REF!</v>
      </c>
      <c r="BB377" s="39" t="e">
        <f ca="1">MIN(Parts[[#This Row],[techTier]]+2,MAX(INDIRECT(O377)))</f>
        <v>#REF!</v>
      </c>
      <c r="BC377" s="55" t="str">
        <f>RIGHT(LEFT(Parts[[#This Row],[folder]],FIND(CHAR(1),SUBSTITUTE(Parts[[#This Row],[folder]],"/",CHAR(1),LEN(Parts[[#This Row],[folder]])-LEN(SUBSTITUTE(Parts[[#This Row],[folder]],"/",""))))-1),FIND(CHAR(1),SUBSTITUTE(Parts[[#This Row],[folder]],"/",CHAR(1),LEN(Parts[[#This Row],[folder]])-LEN(SUBSTITUTE(Parts[[#This Row],[folder]],"/",""))))-41)</f>
        <v>Squad/Parts/Engine/liquidEngine24-77_v2</v>
      </c>
    </row>
    <row r="378" spans="1:55" ht="29.5" x14ac:dyDescent="0.35">
      <c r="A378" t="s">
        <v>302</v>
      </c>
      <c r="B378" t="s">
        <v>2870</v>
      </c>
      <c r="C378" t="s">
        <v>2871</v>
      </c>
      <c r="D378" t="s">
        <v>2872</v>
      </c>
      <c r="E378" t="s">
        <v>2068</v>
      </c>
      <c r="F378" t="s">
        <v>1459</v>
      </c>
      <c r="G378" t="s">
        <v>1822</v>
      </c>
      <c r="H378" t="s">
        <v>1727</v>
      </c>
      <c r="I378" t="s">
        <v>1728</v>
      </c>
      <c r="J378" t="s">
        <v>1115</v>
      </c>
      <c r="K378" t="s">
        <v>33</v>
      </c>
      <c r="L378" s="32"/>
      <c r="M37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@PART[liquidEngineMini_v2]:AFTER[Squad] // 48-7S "Spark" Liquid Fuel Engine
	{
}</v>
      </c>
      <c r="N378" s="36">
        <f>_xlfn.XLOOKUP(_xlfn.CONCAT(O378,P378),Templates!$G$1:$G$2037,Templates!$A$1:$A$2037,"Not Found",0,1)</f>
        <v>0</v>
      </c>
      <c r="O378" s="34"/>
      <c r="P378" s="34"/>
      <c r="Q378" s="35"/>
      <c r="R378" s="49"/>
      <c r="S378" s="33"/>
      <c r="T378" s="33"/>
      <c r="U378" s="33"/>
      <c r="V378" s="33"/>
      <c r="W378" s="33"/>
      <c r="X378" s="33"/>
      <c r="Y378" s="33"/>
      <c r="Z378" s="33"/>
      <c r="AA378" s="33"/>
      <c r="AB378" s="33"/>
      <c r="AC378" s="33"/>
      <c r="AD378" s="33"/>
      <c r="AE378" s="33"/>
      <c r="AF378" s="33"/>
      <c r="AG378" s="33"/>
      <c r="AH378" s="33"/>
      <c r="AI37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78" s="33"/>
      <c r="AK378" s="33"/>
      <c r="AL378" s="33"/>
      <c r="AM378" s="33"/>
      <c r="AN378" s="33"/>
      <c r="AO378" s="33"/>
      <c r="AP378" s="33"/>
      <c r="AQ378" s="33"/>
      <c r="AR378" s="33"/>
      <c r="AS378" s="33"/>
      <c r="AT378" s="33"/>
      <c r="AU378" s="33"/>
      <c r="AV37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7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78" s="56" t="str">
        <f>_xlfn.CONCAT(IF(Parts[[#This Row],[title]]&lt;&gt;"",_xlfn.CONCAT(CHAR(10),"@PART[",Parts[[#This Row],[name]],"]:NEEDS[!002_CommunityPartsTitles]:AFTER[",Parts[[#This Row],[mod]],"] // ",_xlfn.CONCAT(S378," (",D378,")"),CHAR(10),"{",CHAR(10),"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7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78" s="41" t="str">
        <f>_xlfn.CONCAT(IF(Parts[[#This Row],[title]]&lt;&gt;"",_xlfn.CONCAT("#LOC_KTT_",A378,"_",C378,"_Title = ",Parts[[#This Row],[title]],CHAR(10)),""),IF(Parts[[#This Row],[engineName]]&lt;&gt;"",_xlfn.CONCAT("#LOC_KTT_",Parts[[#This Row],[mod]],"_",Parts[[#This Row],[name]],"_EngineName = ",Parts[[#This Row],[engineName]]),""))</f>
        <v/>
      </c>
      <c r="BA378" s="39" t="e">
        <f ca="1">MIN(Parts[[#This Row],[techTier]]+1,MAX(INDIRECT(O378)))</f>
        <v>#REF!</v>
      </c>
      <c r="BB378" s="39" t="e">
        <f ca="1">MIN(Parts[[#This Row],[techTier]]+2,MAX(INDIRECT(O378)))</f>
        <v>#REF!</v>
      </c>
      <c r="BC378" s="55" t="str">
        <f>RIGHT(LEFT(Parts[[#This Row],[folder]],FIND(CHAR(1),SUBSTITUTE(Parts[[#This Row],[folder]],"/",CHAR(1),LEN(Parts[[#This Row],[folder]])-LEN(SUBSTITUTE(Parts[[#This Row],[folder]],"/",""))))-1),FIND(CHAR(1),SUBSTITUTE(Parts[[#This Row],[folder]],"/",CHAR(1),LEN(Parts[[#This Row],[folder]])-LEN(SUBSTITUTE(Parts[[#This Row],[folder]],"/",""))))-41)</f>
        <v>Squad/Parts/Engine/liquidEngine48-7S_v2</v>
      </c>
    </row>
    <row r="379" spans="1:55" ht="29.5" x14ac:dyDescent="0.35">
      <c r="A379" t="s">
        <v>302</v>
      </c>
      <c r="B379" t="s">
        <v>2873</v>
      </c>
      <c r="C379" t="s">
        <v>2874</v>
      </c>
      <c r="D379" t="s">
        <v>2875</v>
      </c>
      <c r="E379" t="s">
        <v>1458</v>
      </c>
      <c r="F379" t="s">
        <v>1459</v>
      </c>
      <c r="G379" t="s">
        <v>2876</v>
      </c>
      <c r="H379" t="s">
        <v>2877</v>
      </c>
      <c r="I379" t="s">
        <v>1741</v>
      </c>
      <c r="J379" t="s">
        <v>2878</v>
      </c>
      <c r="K379" t="s">
        <v>131</v>
      </c>
      <c r="L379" s="32"/>
      <c r="M37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@PART[toroidalAerospike]:AFTER[Squad] // T-1 Toroidal Aerospike "Dart" Liquid Fuel Engine
	{
}</v>
      </c>
      <c r="N379" s="36">
        <f>_xlfn.XLOOKUP(_xlfn.CONCAT(O379,P379),Templates!$G$1:$G$2037,Templates!$A$1:$A$2037,"Not Found",0,1)</f>
        <v>0</v>
      </c>
      <c r="O379" s="34"/>
      <c r="P379" s="34"/>
      <c r="Q379" s="35"/>
      <c r="R379" s="49"/>
      <c r="S379" s="33"/>
      <c r="T379" s="33"/>
      <c r="U379" s="33"/>
      <c r="V379" s="33"/>
      <c r="W379" s="33"/>
      <c r="X379" s="33"/>
      <c r="Y379" s="33"/>
      <c r="Z379" s="33"/>
      <c r="AA379" s="33"/>
      <c r="AB379" s="33"/>
      <c r="AC379" s="33"/>
      <c r="AD379" s="33"/>
      <c r="AE379" s="33"/>
      <c r="AF379" s="33"/>
      <c r="AG379" s="33"/>
      <c r="AH379" s="33"/>
      <c r="AI37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79" s="33"/>
      <c r="AK379" s="33"/>
      <c r="AL379" s="33"/>
      <c r="AM379" s="33"/>
      <c r="AN379" s="33"/>
      <c r="AO379" s="33"/>
      <c r="AP379" s="33"/>
      <c r="AQ379" s="33"/>
      <c r="AR379" s="33"/>
      <c r="AS379" s="33"/>
      <c r="AT379" s="33"/>
      <c r="AU379" s="33"/>
      <c r="AV37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7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79" s="56" t="str">
        <f>_xlfn.CONCAT(IF(Parts[[#This Row],[title]]&lt;&gt;"",_xlfn.CONCAT(CHAR(10),"@PART[",Parts[[#This Row],[name]],"]:NEEDS[!002_CommunityPartsTitles]:AFTER[",Parts[[#This Row],[mod]],"] // ",_xlfn.CONCAT(S379," (",D379,")"),CHAR(10),"{",CHAR(10),"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7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79" s="41" t="str">
        <f>_xlfn.CONCAT(IF(Parts[[#This Row],[title]]&lt;&gt;"",_xlfn.CONCAT("#LOC_KTT_",A379,"_",C379,"_Title = ",Parts[[#This Row],[title]],CHAR(10)),""),IF(Parts[[#This Row],[engineName]]&lt;&gt;"",_xlfn.CONCAT("#LOC_KTT_",Parts[[#This Row],[mod]],"_",Parts[[#This Row],[name]],"_EngineName = ",Parts[[#This Row],[engineName]]),""))</f>
        <v/>
      </c>
      <c r="BA379" s="39" t="e">
        <f ca="1">MIN(Parts[[#This Row],[techTier]]+1,MAX(INDIRECT(O379)))</f>
        <v>#REF!</v>
      </c>
      <c r="BB379" s="39" t="e">
        <f ca="1">MIN(Parts[[#This Row],[techTier]]+2,MAX(INDIRECT(O379)))</f>
        <v>#REF!</v>
      </c>
      <c r="BC379" s="55" t="str">
        <f>RIGHT(LEFT(Parts[[#This Row],[folder]],FIND(CHAR(1),SUBSTITUTE(Parts[[#This Row],[folder]],"/",CHAR(1),LEN(Parts[[#This Row],[folder]])-LEN(SUBSTITUTE(Parts[[#This Row],[folder]],"/",""))))-1),FIND(CHAR(1),SUBSTITUTE(Parts[[#This Row],[folder]],"/",CHAR(1),LEN(Parts[[#This Row],[folder]])-LEN(SUBSTITUTE(Parts[[#This Row],[folder]],"/",""))))-41)</f>
        <v>Squad/Parts/Engine/liquidEngineAerospike</v>
      </c>
    </row>
    <row r="380" spans="1:55" ht="29.5" x14ac:dyDescent="0.35">
      <c r="A380" t="s">
        <v>302</v>
      </c>
      <c r="B380" t="s">
        <v>2879</v>
      </c>
      <c r="C380" t="s">
        <v>2880</v>
      </c>
      <c r="D380" t="s">
        <v>2881</v>
      </c>
      <c r="E380" t="s">
        <v>2081</v>
      </c>
      <c r="F380" t="s">
        <v>1459</v>
      </c>
      <c r="G380" t="s">
        <v>1704</v>
      </c>
      <c r="H380" t="s">
        <v>2882</v>
      </c>
      <c r="I380" t="s">
        <v>1605</v>
      </c>
      <c r="J380" t="s">
        <v>1606</v>
      </c>
      <c r="K380" t="s">
        <v>56</v>
      </c>
      <c r="L380" s="32"/>
      <c r="M38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@PART[radialEngineMini_v2]:AFTER[Squad] // LV-1R "Spider" Liquid Fuel Engine
	{
}</v>
      </c>
      <c r="N380" s="36">
        <f>_xlfn.XLOOKUP(_xlfn.CONCAT(O380,P380),Templates!$G$1:$G$2037,Templates!$A$1:$A$2037,"Not Found",0,1)</f>
        <v>0</v>
      </c>
      <c r="O380" s="34"/>
      <c r="P380" s="34"/>
      <c r="Q380" s="35"/>
      <c r="R380" s="49"/>
      <c r="S380" s="33"/>
      <c r="T380" s="33"/>
      <c r="U380" s="33"/>
      <c r="V380" s="33"/>
      <c r="W380" s="33"/>
      <c r="X380" s="33"/>
      <c r="Y380" s="33"/>
      <c r="Z380" s="33"/>
      <c r="AA380" s="33"/>
      <c r="AB380" s="33"/>
      <c r="AC380" s="33"/>
      <c r="AD380" s="33"/>
      <c r="AE380" s="33"/>
      <c r="AF380" s="33"/>
      <c r="AG380" s="33"/>
      <c r="AH380" s="33"/>
      <c r="AI38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80" s="33"/>
      <c r="AK380" s="33"/>
      <c r="AL380" s="33"/>
      <c r="AM380" s="33"/>
      <c r="AN380" s="33"/>
      <c r="AO380" s="33"/>
      <c r="AP380" s="33"/>
      <c r="AQ380" s="33"/>
      <c r="AR380" s="33"/>
      <c r="AS380" s="33"/>
      <c r="AT380" s="33"/>
      <c r="AU380" s="33"/>
      <c r="AV38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8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80" s="56" t="str">
        <f>_xlfn.CONCAT(IF(Parts[[#This Row],[title]]&lt;&gt;"",_xlfn.CONCAT(CHAR(10),"@PART[",Parts[[#This Row],[name]],"]:NEEDS[!002_CommunityPartsTitles]:AFTER[",Parts[[#This Row],[mod]],"] // ",_xlfn.CONCAT(S380," (",D380,")"),CHAR(10),"{",CHAR(10),"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8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80" s="41" t="str">
        <f>_xlfn.CONCAT(IF(Parts[[#This Row],[title]]&lt;&gt;"",_xlfn.CONCAT("#LOC_KTT_",A380,"_",C380,"_Title = ",Parts[[#This Row],[title]],CHAR(10)),""),IF(Parts[[#This Row],[engineName]]&lt;&gt;"",_xlfn.CONCAT("#LOC_KTT_",Parts[[#This Row],[mod]],"_",Parts[[#This Row],[name]],"_EngineName = ",Parts[[#This Row],[engineName]]),""))</f>
        <v/>
      </c>
      <c r="BA380" s="39" t="e">
        <f ca="1">MIN(Parts[[#This Row],[techTier]]+1,MAX(INDIRECT(O380)))</f>
        <v>#REF!</v>
      </c>
      <c r="BB380" s="39" t="e">
        <f ca="1">MIN(Parts[[#This Row],[techTier]]+2,MAX(INDIRECT(O380)))</f>
        <v>#REF!</v>
      </c>
      <c r="BC380" s="55" t="str">
        <f>RIGHT(LEFT(Parts[[#This Row],[folder]],FIND(CHAR(1),SUBSTITUTE(Parts[[#This Row],[folder]],"/",CHAR(1),LEN(Parts[[#This Row],[folder]])-LEN(SUBSTITUTE(Parts[[#This Row],[folder]],"/",""))))-1),FIND(CHAR(1),SUBSTITUTE(Parts[[#This Row],[folder]],"/",CHAR(1),LEN(Parts[[#This Row],[folder]])-LEN(SUBSTITUTE(Parts[[#This Row],[folder]],"/",""))))-41)</f>
        <v>Squad/Parts/Engine/liquidEngineLV-1_v2</v>
      </c>
    </row>
    <row r="381" spans="1:55" ht="29.5" x14ac:dyDescent="0.35">
      <c r="A381" t="s">
        <v>302</v>
      </c>
      <c r="B381" t="s">
        <v>2883</v>
      </c>
      <c r="C381" t="s">
        <v>2884</v>
      </c>
      <c r="D381" t="s">
        <v>2885</v>
      </c>
      <c r="E381" t="s">
        <v>2081</v>
      </c>
      <c r="F381" t="s">
        <v>1459</v>
      </c>
      <c r="G381" t="s">
        <v>1523</v>
      </c>
      <c r="H381" t="s">
        <v>2139</v>
      </c>
      <c r="I381" t="s">
        <v>1605</v>
      </c>
      <c r="J381" t="s">
        <v>2000</v>
      </c>
      <c r="K381" t="s">
        <v>33</v>
      </c>
      <c r="L381" s="32"/>
      <c r="M38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@PART[microEngine_v2]:AFTER[Squad] // LV-1 "Ant" Liquid Fuel Engine
	{
}</v>
      </c>
      <c r="N381" s="36">
        <f>_xlfn.XLOOKUP(_xlfn.CONCAT(O381,P381),Templates!$G$1:$G$2037,Templates!$A$1:$A$2037,"Not Found",0,1)</f>
        <v>0</v>
      </c>
      <c r="O381" s="34"/>
      <c r="P381" s="34"/>
      <c r="Q381" s="35"/>
      <c r="R381" s="49"/>
      <c r="S381" s="33"/>
      <c r="T381" s="33"/>
      <c r="U381" s="33"/>
      <c r="V381" s="33"/>
      <c r="W381" s="33"/>
      <c r="X381" s="33"/>
      <c r="Y381" s="33"/>
      <c r="Z381" s="33"/>
      <c r="AA381" s="33"/>
      <c r="AB381" s="33"/>
      <c r="AC381" s="33"/>
      <c r="AD381" s="33"/>
      <c r="AE381" s="33"/>
      <c r="AF381" s="33"/>
      <c r="AG381" s="33"/>
      <c r="AH381" s="33"/>
      <c r="AI38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81" s="33"/>
      <c r="AK381" s="33"/>
      <c r="AL381" s="33"/>
      <c r="AM381" s="33"/>
      <c r="AN381" s="33"/>
      <c r="AO381" s="33"/>
      <c r="AP381" s="33"/>
      <c r="AQ381" s="33"/>
      <c r="AR381" s="33"/>
      <c r="AS381" s="33"/>
      <c r="AT381" s="33"/>
      <c r="AU381" s="33"/>
      <c r="AV38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8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81" s="56" t="str">
        <f>_xlfn.CONCAT(IF(Parts[[#This Row],[title]]&lt;&gt;"",_xlfn.CONCAT(CHAR(10),"@PART[",Parts[[#This Row],[name]],"]:NEEDS[!002_CommunityPartsTitles]:AFTER[",Parts[[#This Row],[mod]],"] // ",_xlfn.CONCAT(S381," (",D381,")"),CHAR(10),"{",CHAR(10),"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8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81" s="41" t="str">
        <f>_xlfn.CONCAT(IF(Parts[[#This Row],[title]]&lt;&gt;"",_xlfn.CONCAT("#LOC_KTT_",A381,"_",C381,"_Title = ",Parts[[#This Row],[title]],CHAR(10)),""),IF(Parts[[#This Row],[engineName]]&lt;&gt;"",_xlfn.CONCAT("#LOC_KTT_",Parts[[#This Row],[mod]],"_",Parts[[#This Row],[name]],"_EngineName = ",Parts[[#This Row],[engineName]]),""))</f>
        <v/>
      </c>
      <c r="BA381" s="39" t="e">
        <f ca="1">MIN(Parts[[#This Row],[techTier]]+1,MAX(INDIRECT(O381)))</f>
        <v>#REF!</v>
      </c>
      <c r="BB381" s="39" t="e">
        <f ca="1">MIN(Parts[[#This Row],[techTier]]+2,MAX(INDIRECT(O381)))</f>
        <v>#REF!</v>
      </c>
      <c r="BC381" s="55" t="str">
        <f>RIGHT(LEFT(Parts[[#This Row],[folder]],FIND(CHAR(1),SUBSTITUTE(Parts[[#This Row],[folder]],"/",CHAR(1),LEN(Parts[[#This Row],[folder]])-LEN(SUBSTITUTE(Parts[[#This Row],[folder]],"/",""))))-1),FIND(CHAR(1),SUBSTITUTE(Parts[[#This Row],[folder]],"/",CHAR(1),LEN(Parts[[#This Row],[folder]])-LEN(SUBSTITUTE(Parts[[#This Row],[folder]],"/",""))))-41)</f>
        <v>Squad/Parts/Engine/liquidEngineLV-1_v2</v>
      </c>
    </row>
    <row r="382" spans="1:55" ht="29.5" x14ac:dyDescent="0.35">
      <c r="A382" t="s">
        <v>302</v>
      </c>
      <c r="B382" t="s">
        <v>2886</v>
      </c>
      <c r="C382" t="s">
        <v>2887</v>
      </c>
      <c r="D382" t="s">
        <v>2888</v>
      </c>
      <c r="E382" t="s">
        <v>2081</v>
      </c>
      <c r="F382" t="s">
        <v>1459</v>
      </c>
      <c r="G382" t="s">
        <v>2082</v>
      </c>
      <c r="H382" t="s">
        <v>2889</v>
      </c>
      <c r="I382" t="s">
        <v>537</v>
      </c>
      <c r="J382" t="s">
        <v>2878</v>
      </c>
      <c r="K382" t="s">
        <v>21</v>
      </c>
      <c r="L382" s="32"/>
      <c r="M38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@PART[liquidEngine3_v2]:AFTER[Squad] // LV-909 "Terrier" Liquid Fuel Engine
	{
}</v>
      </c>
      <c r="N382" s="36">
        <f>_xlfn.XLOOKUP(_xlfn.CONCAT(O382,P382),Templates!$G$1:$G$2037,Templates!$A$1:$A$2037,"Not Found",0,1)</f>
        <v>0</v>
      </c>
      <c r="O382" s="34"/>
      <c r="P382" s="34"/>
      <c r="Q382" s="35"/>
      <c r="R382" s="49"/>
      <c r="S382" s="33"/>
      <c r="T382" s="33"/>
      <c r="U382" s="33"/>
      <c r="V382" s="33"/>
      <c r="W382" s="33"/>
      <c r="X382" s="33"/>
      <c r="Y382" s="33"/>
      <c r="Z382" s="33"/>
      <c r="AA382" s="33"/>
      <c r="AB382" s="33"/>
      <c r="AC382" s="33"/>
      <c r="AD382" s="33"/>
      <c r="AE382" s="33"/>
      <c r="AF382" s="33"/>
      <c r="AG382" s="33"/>
      <c r="AH382" s="33"/>
      <c r="AI38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82" s="33"/>
      <c r="AK382" s="33"/>
      <c r="AL382" s="33"/>
      <c r="AM382" s="33"/>
      <c r="AN382" s="33"/>
      <c r="AO382" s="33"/>
      <c r="AP382" s="33"/>
      <c r="AQ382" s="33"/>
      <c r="AR382" s="33"/>
      <c r="AS382" s="33"/>
      <c r="AT382" s="33"/>
      <c r="AU382" s="33"/>
      <c r="AV38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8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82" s="56" t="str">
        <f>_xlfn.CONCAT(IF(Parts[[#This Row],[title]]&lt;&gt;"",_xlfn.CONCAT(CHAR(10),"@PART[",Parts[[#This Row],[name]],"]:NEEDS[!002_CommunityPartsTitles]:AFTER[",Parts[[#This Row],[mod]],"] // ",_xlfn.CONCAT(S382," (",D382,")"),CHAR(10),"{",CHAR(10),"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8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82" s="41" t="str">
        <f>_xlfn.CONCAT(IF(Parts[[#This Row],[title]]&lt;&gt;"",_xlfn.CONCAT("#LOC_KTT_",A382,"_",C382,"_Title = ",Parts[[#This Row],[title]],CHAR(10)),""),IF(Parts[[#This Row],[engineName]]&lt;&gt;"",_xlfn.CONCAT("#LOC_KTT_",Parts[[#This Row],[mod]],"_",Parts[[#This Row],[name]],"_EngineName = ",Parts[[#This Row],[engineName]]),""))</f>
        <v/>
      </c>
      <c r="BA382" s="39" t="e">
        <f ca="1">MIN(Parts[[#This Row],[techTier]]+1,MAX(INDIRECT(O382)))</f>
        <v>#REF!</v>
      </c>
      <c r="BB382" s="39" t="e">
        <f ca="1">MIN(Parts[[#This Row],[techTier]]+2,MAX(INDIRECT(O382)))</f>
        <v>#REF!</v>
      </c>
      <c r="BC382" s="55" t="str">
        <f>RIGHT(LEFT(Parts[[#This Row],[folder]],FIND(CHAR(1),SUBSTITUTE(Parts[[#This Row],[folder]],"/",CHAR(1),LEN(Parts[[#This Row],[folder]])-LEN(SUBSTITUTE(Parts[[#This Row],[folder]],"/",""))))-1),FIND(CHAR(1),SUBSTITUTE(Parts[[#This Row],[folder]],"/",CHAR(1),LEN(Parts[[#This Row],[folder]])-LEN(SUBSTITUTE(Parts[[#This Row],[folder]],"/",""))))-41)</f>
        <v>Squad/Parts/Engine/liquidEngineLV-909_v2</v>
      </c>
    </row>
    <row r="383" spans="1:55" ht="29.5" x14ac:dyDescent="0.35">
      <c r="A383" t="s">
        <v>302</v>
      </c>
      <c r="B383" t="s">
        <v>2890</v>
      </c>
      <c r="C383" t="s">
        <v>2891</v>
      </c>
      <c r="D383" t="s">
        <v>2892</v>
      </c>
      <c r="E383" t="s">
        <v>2068</v>
      </c>
      <c r="F383" t="s">
        <v>1459</v>
      </c>
      <c r="G383" t="s">
        <v>2893</v>
      </c>
      <c r="H383" t="s">
        <v>2710</v>
      </c>
      <c r="I383" t="s">
        <v>542</v>
      </c>
      <c r="J383" t="s">
        <v>1116</v>
      </c>
      <c r="K383" t="s">
        <v>80</v>
      </c>
      <c r="L383" s="32"/>
      <c r="M38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@PART[nuclearEngine]:AFTER[Squad] // LV-N "Nerv" Atomic Rocket Motor
	{
}</v>
      </c>
      <c r="N383" s="36">
        <f>_xlfn.XLOOKUP(_xlfn.CONCAT(O383,P383),Templates!$G$1:$G$2037,Templates!$A$1:$A$2037,"Not Found",0,1)</f>
        <v>0</v>
      </c>
      <c r="O383" s="34"/>
      <c r="P383" s="34"/>
      <c r="Q383" s="35"/>
      <c r="R383" s="49"/>
      <c r="S383" s="33"/>
      <c r="T383" s="33"/>
      <c r="U383" s="33"/>
      <c r="V383" s="33"/>
      <c r="W383" s="33"/>
      <c r="X383" s="33"/>
      <c r="Y383" s="33"/>
      <c r="Z383" s="33"/>
      <c r="AA383" s="33"/>
      <c r="AB383" s="33"/>
      <c r="AC383" s="33"/>
      <c r="AD383" s="33"/>
      <c r="AE383" s="33"/>
      <c r="AF383" s="33"/>
      <c r="AG383" s="33"/>
      <c r="AH383" s="33"/>
      <c r="AI38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83" s="33"/>
      <c r="AK383" s="33"/>
      <c r="AL383" s="33"/>
      <c r="AM383" s="33"/>
      <c r="AN383" s="33"/>
      <c r="AO383" s="33"/>
      <c r="AP383" s="33"/>
      <c r="AQ383" s="33"/>
      <c r="AR383" s="33"/>
      <c r="AS383" s="33"/>
      <c r="AT383" s="33"/>
      <c r="AU383" s="33"/>
      <c r="AV38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8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83" s="56" t="str">
        <f>_xlfn.CONCAT(IF(Parts[[#This Row],[title]]&lt;&gt;"",_xlfn.CONCAT(CHAR(10),"@PART[",Parts[[#This Row],[name]],"]:NEEDS[!002_CommunityPartsTitles]:AFTER[",Parts[[#This Row],[mod]],"] // ",_xlfn.CONCAT(S383," (",D383,")"),CHAR(10),"{",CHAR(10),"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8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83" s="41" t="str">
        <f>_xlfn.CONCAT(IF(Parts[[#This Row],[title]]&lt;&gt;"",_xlfn.CONCAT("#LOC_KTT_",A383,"_",C383,"_Title = ",Parts[[#This Row],[title]],CHAR(10)),""),IF(Parts[[#This Row],[engineName]]&lt;&gt;"",_xlfn.CONCAT("#LOC_KTT_",Parts[[#This Row],[mod]],"_",Parts[[#This Row],[name]],"_EngineName = ",Parts[[#This Row],[engineName]]),""))</f>
        <v/>
      </c>
      <c r="BA383" s="39" t="e">
        <f ca="1">MIN(Parts[[#This Row],[techTier]]+1,MAX(INDIRECT(O383)))</f>
        <v>#REF!</v>
      </c>
      <c r="BB383" s="39" t="e">
        <f ca="1">MIN(Parts[[#This Row],[techTier]]+2,MAX(INDIRECT(O383)))</f>
        <v>#REF!</v>
      </c>
      <c r="BC383" s="55" t="str">
        <f>RIGHT(LEFT(Parts[[#This Row],[folder]],FIND(CHAR(1),SUBSTITUTE(Parts[[#This Row],[folder]],"/",CHAR(1),LEN(Parts[[#This Row],[folder]])-LEN(SUBSTITUTE(Parts[[#This Row],[folder]],"/",""))))-1),FIND(CHAR(1),SUBSTITUTE(Parts[[#This Row],[folder]],"/",CHAR(1),LEN(Parts[[#This Row],[folder]])-LEN(SUBSTITUTE(Parts[[#This Row],[folder]],"/",""))))-41)</f>
        <v>Squad/Parts/Engine/liquidEngineLV-N</v>
      </c>
    </row>
    <row r="384" spans="1:55" ht="29.5" x14ac:dyDescent="0.35">
      <c r="A384" t="s">
        <v>302</v>
      </c>
      <c r="B384" t="s">
        <v>2894</v>
      </c>
      <c r="C384" t="s">
        <v>2895</v>
      </c>
      <c r="D384" t="s">
        <v>2896</v>
      </c>
      <c r="E384" t="s">
        <v>2081</v>
      </c>
      <c r="F384" t="s">
        <v>1459</v>
      </c>
      <c r="G384" t="s">
        <v>1950</v>
      </c>
      <c r="H384" t="s">
        <v>1746</v>
      </c>
      <c r="I384" t="s">
        <v>1841</v>
      </c>
      <c r="J384" t="s">
        <v>2878</v>
      </c>
      <c r="K384" t="s">
        <v>11</v>
      </c>
      <c r="L384" s="32"/>
      <c r="M38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@PART[liquidEngine]:AFTER[Squad] // LV-T30 "Reliant" Liquid Fuel Engine
	{
}</v>
      </c>
      <c r="N384" s="36">
        <f>_xlfn.XLOOKUP(_xlfn.CONCAT(O384,P384),Templates!$G$1:$G$2037,Templates!$A$1:$A$2037,"Not Found",0,1)</f>
        <v>0</v>
      </c>
      <c r="O384" s="34"/>
      <c r="P384" s="34"/>
      <c r="Q384" s="35"/>
      <c r="R384" s="49"/>
      <c r="S384" s="33"/>
      <c r="T384" s="33"/>
      <c r="U384" s="33"/>
      <c r="V384" s="33"/>
      <c r="W384" s="33"/>
      <c r="X384" s="33"/>
      <c r="Y384" s="33"/>
      <c r="Z384" s="33"/>
      <c r="AA384" s="33"/>
      <c r="AB384" s="33"/>
      <c r="AC384" s="33"/>
      <c r="AD384" s="33"/>
      <c r="AE384" s="33"/>
      <c r="AF384" s="33"/>
      <c r="AG384" s="33"/>
      <c r="AH384" s="33"/>
      <c r="AI38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84" s="33"/>
      <c r="AK384" s="33"/>
      <c r="AL384" s="33"/>
      <c r="AM384" s="33"/>
      <c r="AN384" s="33"/>
      <c r="AO384" s="33"/>
      <c r="AP384" s="33"/>
      <c r="AQ384" s="33"/>
      <c r="AR384" s="33"/>
      <c r="AS384" s="33"/>
      <c r="AT384" s="33"/>
      <c r="AU384" s="33"/>
      <c r="AV38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8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84" s="56" t="str">
        <f>_xlfn.CONCAT(IF(Parts[[#This Row],[title]]&lt;&gt;"",_xlfn.CONCAT(CHAR(10),"@PART[",Parts[[#This Row],[name]],"]:NEEDS[!002_CommunityPartsTitles]:AFTER[",Parts[[#This Row],[mod]],"] // ",_xlfn.CONCAT(S384," (",D384,")"),CHAR(10),"{",CHAR(10),"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8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84" s="41" t="str">
        <f>_xlfn.CONCAT(IF(Parts[[#This Row],[title]]&lt;&gt;"",_xlfn.CONCAT("#LOC_KTT_",A384,"_",C384,"_Title = ",Parts[[#This Row],[title]],CHAR(10)),""),IF(Parts[[#This Row],[engineName]]&lt;&gt;"",_xlfn.CONCAT("#LOC_KTT_",Parts[[#This Row],[mod]],"_",Parts[[#This Row],[name]],"_EngineName = ",Parts[[#This Row],[engineName]]),""))</f>
        <v/>
      </c>
      <c r="BA384" s="39" t="e">
        <f ca="1">MIN(Parts[[#This Row],[techTier]]+1,MAX(INDIRECT(O384)))</f>
        <v>#REF!</v>
      </c>
      <c r="BB384" s="39" t="e">
        <f ca="1">MIN(Parts[[#This Row],[techTier]]+2,MAX(INDIRECT(O384)))</f>
        <v>#REF!</v>
      </c>
      <c r="BC384" s="55" t="str">
        <f>RIGHT(LEFT(Parts[[#This Row],[folder]],FIND(CHAR(1),SUBSTITUTE(Parts[[#This Row],[folder]],"/",CHAR(1),LEN(Parts[[#This Row],[folder]])-LEN(SUBSTITUTE(Parts[[#This Row],[folder]],"/",""))))-1),FIND(CHAR(1),SUBSTITUTE(Parts[[#This Row],[folder]],"/",CHAR(1),LEN(Parts[[#This Row],[folder]])-LEN(SUBSTITUTE(Parts[[#This Row],[folder]],"/",""))))-41)</f>
        <v>Squad/Parts/Engine/liquidEngineLV-T30</v>
      </c>
    </row>
    <row r="385" spans="1:55" ht="29.5" x14ac:dyDescent="0.35">
      <c r="A385" t="s">
        <v>302</v>
      </c>
      <c r="B385" t="s">
        <v>2897</v>
      </c>
      <c r="C385" t="s">
        <v>2898</v>
      </c>
      <c r="D385" t="s">
        <v>2899</v>
      </c>
      <c r="E385" t="s">
        <v>2081</v>
      </c>
      <c r="F385" t="s">
        <v>1459</v>
      </c>
      <c r="G385" t="s">
        <v>1709</v>
      </c>
      <c r="H385" t="s">
        <v>1529</v>
      </c>
      <c r="I385" t="s">
        <v>539</v>
      </c>
      <c r="J385" t="s">
        <v>2878</v>
      </c>
      <c r="K385" t="s">
        <v>4</v>
      </c>
      <c r="L385" s="32"/>
      <c r="M38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@PART[liquidEngine2]:AFTER[Squad] // LV-T45 "Swivel" Liquid Fuel Engine
	{
}</v>
      </c>
      <c r="N385" s="36">
        <f>_xlfn.XLOOKUP(_xlfn.CONCAT(O385,P385),Templates!$G$1:$G$2037,Templates!$A$1:$A$2037,"Not Found",0,1)</f>
        <v>0</v>
      </c>
      <c r="O385" s="34"/>
      <c r="P385" s="34"/>
      <c r="Q385" s="35"/>
      <c r="R385" s="49"/>
      <c r="S385" s="33"/>
      <c r="T385" s="33"/>
      <c r="U385" s="33"/>
      <c r="V385" s="33"/>
      <c r="W385" s="33"/>
      <c r="X385" s="33"/>
      <c r="Y385" s="33"/>
      <c r="Z385" s="33"/>
      <c r="AA385" s="33"/>
      <c r="AB385" s="33"/>
      <c r="AC385" s="33"/>
      <c r="AD385" s="33"/>
      <c r="AE385" s="33"/>
      <c r="AF385" s="33"/>
      <c r="AG385" s="33"/>
      <c r="AH385" s="33"/>
      <c r="AI38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85" s="33"/>
      <c r="AK385" s="33"/>
      <c r="AL385" s="33"/>
      <c r="AM385" s="33"/>
      <c r="AN385" s="33"/>
      <c r="AO385" s="33"/>
      <c r="AP385" s="33"/>
      <c r="AQ385" s="33"/>
      <c r="AR385" s="33"/>
      <c r="AS385" s="33"/>
      <c r="AT385" s="33"/>
      <c r="AU385" s="33"/>
      <c r="AV38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8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85" s="56" t="str">
        <f>_xlfn.CONCAT(IF(Parts[[#This Row],[title]]&lt;&gt;"",_xlfn.CONCAT(CHAR(10),"@PART[",Parts[[#This Row],[name]],"]:NEEDS[!002_CommunityPartsTitles]:AFTER[",Parts[[#This Row],[mod]],"] // ",_xlfn.CONCAT(S385," (",D385,")"),CHAR(10),"{",CHAR(10),"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8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85" s="41" t="str">
        <f>_xlfn.CONCAT(IF(Parts[[#This Row],[title]]&lt;&gt;"",_xlfn.CONCAT("#LOC_KTT_",A385,"_",C385,"_Title = ",Parts[[#This Row],[title]],CHAR(10)),""),IF(Parts[[#This Row],[engineName]]&lt;&gt;"",_xlfn.CONCAT("#LOC_KTT_",Parts[[#This Row],[mod]],"_",Parts[[#This Row],[name]],"_EngineName = ",Parts[[#This Row],[engineName]]),""))</f>
        <v/>
      </c>
      <c r="BA385" s="39" t="e">
        <f ca="1">MIN(Parts[[#This Row],[techTier]]+1,MAX(INDIRECT(O385)))</f>
        <v>#REF!</v>
      </c>
      <c r="BB385" s="39" t="e">
        <f ca="1">MIN(Parts[[#This Row],[techTier]]+2,MAX(INDIRECT(O385)))</f>
        <v>#REF!</v>
      </c>
      <c r="BC385" s="55" t="str">
        <f>RIGHT(LEFT(Parts[[#This Row],[folder]],FIND(CHAR(1),SUBSTITUTE(Parts[[#This Row],[folder]],"/",CHAR(1),LEN(Parts[[#This Row],[folder]])-LEN(SUBSTITUTE(Parts[[#This Row],[folder]],"/",""))))-1),FIND(CHAR(1),SUBSTITUTE(Parts[[#This Row],[folder]],"/",CHAR(1),LEN(Parts[[#This Row],[folder]])-LEN(SUBSTITUTE(Parts[[#This Row],[folder]],"/",""))))-41)</f>
        <v>Squad/Parts/Engine/liquidEngineLV-T45</v>
      </c>
    </row>
    <row r="386" spans="1:55" ht="29.5" x14ac:dyDescent="0.35">
      <c r="A386" t="s">
        <v>302</v>
      </c>
      <c r="B386" t="s">
        <v>2900</v>
      </c>
      <c r="C386" t="s">
        <v>2901</v>
      </c>
      <c r="D386" t="s">
        <v>2902</v>
      </c>
      <c r="E386" t="s">
        <v>2068</v>
      </c>
      <c r="F386" t="s">
        <v>1459</v>
      </c>
      <c r="G386" t="s">
        <v>2903</v>
      </c>
      <c r="H386" t="s">
        <v>2904</v>
      </c>
      <c r="I386" t="s">
        <v>548</v>
      </c>
      <c r="J386" t="s">
        <v>1118</v>
      </c>
      <c r="K386" t="s">
        <v>59</v>
      </c>
      <c r="L386" s="32"/>
      <c r="M38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@PART[liquidEngineMainsail_v2]:AFTER[Squad] // RE-M3 "Mainsail" Liquid Fuel Engine
	{
}</v>
      </c>
      <c r="N386" s="36">
        <f>_xlfn.XLOOKUP(_xlfn.CONCAT(O386,P386),Templates!$G$1:$G$2037,Templates!$A$1:$A$2037,"Not Found",0,1)</f>
        <v>0</v>
      </c>
      <c r="O386" s="34"/>
      <c r="P386" s="34"/>
      <c r="Q386" s="35"/>
      <c r="R386" s="49"/>
      <c r="S386" s="33"/>
      <c r="T386" s="33"/>
      <c r="U386" s="33"/>
      <c r="V386" s="33"/>
      <c r="W386" s="33"/>
      <c r="X386" s="33"/>
      <c r="Y386" s="33"/>
      <c r="Z386" s="33"/>
      <c r="AA386" s="33"/>
      <c r="AB386" s="33"/>
      <c r="AC386" s="33"/>
      <c r="AD386" s="33"/>
      <c r="AE386" s="33"/>
      <c r="AF386" s="33"/>
      <c r="AG386" s="33"/>
      <c r="AH386" s="33"/>
      <c r="AI38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86" s="33"/>
      <c r="AK386" s="33"/>
      <c r="AL386" s="33"/>
      <c r="AM386" s="33"/>
      <c r="AN386" s="33"/>
      <c r="AO386" s="33"/>
      <c r="AP386" s="33"/>
      <c r="AQ386" s="33"/>
      <c r="AR386" s="33"/>
      <c r="AS386" s="33"/>
      <c r="AT386" s="33"/>
      <c r="AU386" s="33"/>
      <c r="AV38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8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86" s="56" t="str">
        <f>_xlfn.CONCAT(IF(Parts[[#This Row],[title]]&lt;&gt;"",_xlfn.CONCAT(CHAR(10),"@PART[",Parts[[#This Row],[name]],"]:NEEDS[!002_CommunityPartsTitles]:AFTER[",Parts[[#This Row],[mod]],"] // ",_xlfn.CONCAT(S386," (",D386,")"),CHAR(10),"{",CHAR(10),"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8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86" s="41" t="str">
        <f>_xlfn.CONCAT(IF(Parts[[#This Row],[title]]&lt;&gt;"",_xlfn.CONCAT("#LOC_KTT_",A386,"_",C386,"_Title = ",Parts[[#This Row],[title]],CHAR(10)),""),IF(Parts[[#This Row],[engineName]]&lt;&gt;"",_xlfn.CONCAT("#LOC_KTT_",Parts[[#This Row],[mod]],"_",Parts[[#This Row],[name]],"_EngineName = ",Parts[[#This Row],[engineName]]),""))</f>
        <v/>
      </c>
      <c r="BA386" s="39" t="e">
        <f ca="1">MIN(Parts[[#This Row],[techTier]]+1,MAX(INDIRECT(O386)))</f>
        <v>#REF!</v>
      </c>
      <c r="BB386" s="39" t="e">
        <f ca="1">MIN(Parts[[#This Row],[techTier]]+2,MAX(INDIRECT(O386)))</f>
        <v>#REF!</v>
      </c>
      <c r="BC386" s="55" t="str">
        <f>RIGHT(LEFT(Parts[[#This Row],[folder]],FIND(CHAR(1),SUBSTITUTE(Parts[[#This Row],[folder]],"/",CHAR(1),LEN(Parts[[#This Row],[folder]])-LEN(SUBSTITUTE(Parts[[#This Row],[folder]],"/",""))))-1),FIND(CHAR(1),SUBSTITUTE(Parts[[#This Row],[folder]],"/",CHAR(1),LEN(Parts[[#This Row],[folder]])-LEN(SUBSTITUTE(Parts[[#This Row],[folder]],"/",""))))-41)</f>
        <v>Squad/Parts/Engine/liquidEngineMainsail_v2</v>
      </c>
    </row>
    <row r="387" spans="1:55" ht="29.5" x14ac:dyDescent="0.35">
      <c r="A387" t="s">
        <v>302</v>
      </c>
      <c r="B387" t="s">
        <v>2905</v>
      </c>
      <c r="C387" t="s">
        <v>2906</v>
      </c>
      <c r="D387" t="s">
        <v>2907</v>
      </c>
      <c r="E387" t="s">
        <v>2068</v>
      </c>
      <c r="F387" t="s">
        <v>1459</v>
      </c>
      <c r="G387" t="s">
        <v>1709</v>
      </c>
      <c r="H387" t="s">
        <v>2384</v>
      </c>
      <c r="I387" t="s">
        <v>1747</v>
      </c>
      <c r="J387" t="s">
        <v>1606</v>
      </c>
      <c r="K387" t="s">
        <v>21</v>
      </c>
      <c r="L387" s="32"/>
      <c r="M38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@PART[radialLiquidEngine1-2]:AFTER[Squad] // Mk-55 "Thud" Liquid Fuel Engine
	{
}</v>
      </c>
      <c r="N387" s="36">
        <f>_xlfn.XLOOKUP(_xlfn.CONCAT(O387,P387),Templates!$G$1:$G$2037,Templates!$A$1:$A$2037,"Not Found",0,1)</f>
        <v>0</v>
      </c>
      <c r="O387" s="34"/>
      <c r="P387" s="34"/>
      <c r="Q387" s="35"/>
      <c r="R387" s="49"/>
      <c r="S387" s="33"/>
      <c r="T387" s="33"/>
      <c r="U387" s="33"/>
      <c r="V387" s="33"/>
      <c r="W387" s="33"/>
      <c r="X387" s="33"/>
      <c r="Y387" s="33"/>
      <c r="Z387" s="33"/>
      <c r="AA387" s="33"/>
      <c r="AB387" s="33"/>
      <c r="AC387" s="33"/>
      <c r="AD387" s="33"/>
      <c r="AE387" s="33"/>
      <c r="AF387" s="33"/>
      <c r="AG387" s="33"/>
      <c r="AH387" s="33"/>
      <c r="AI38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87" s="33"/>
      <c r="AK387" s="33"/>
      <c r="AL387" s="33"/>
      <c r="AM387" s="33"/>
      <c r="AN387" s="33"/>
      <c r="AO387" s="33"/>
      <c r="AP387" s="33"/>
      <c r="AQ387" s="33"/>
      <c r="AR387" s="33"/>
      <c r="AS387" s="33"/>
      <c r="AT387" s="33"/>
      <c r="AU387" s="33"/>
      <c r="AV38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8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87" s="56" t="str">
        <f>_xlfn.CONCAT(IF(Parts[[#This Row],[title]]&lt;&gt;"",_xlfn.CONCAT(CHAR(10),"@PART[",Parts[[#This Row],[name]],"]:NEEDS[!002_CommunityPartsTitles]:AFTER[",Parts[[#This Row],[mod]],"] // ",_xlfn.CONCAT(S387," (",D387,")"),CHAR(10),"{",CHAR(10),"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8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87" s="41" t="str">
        <f>_xlfn.CONCAT(IF(Parts[[#This Row],[title]]&lt;&gt;"",_xlfn.CONCAT("#LOC_KTT_",A387,"_",C387,"_Title = ",Parts[[#This Row],[title]],CHAR(10)),""),IF(Parts[[#This Row],[engineName]]&lt;&gt;"",_xlfn.CONCAT("#LOC_KTT_",Parts[[#This Row],[mod]],"_",Parts[[#This Row],[name]],"_EngineName = ",Parts[[#This Row],[engineName]]),""))</f>
        <v/>
      </c>
      <c r="BA387" s="39" t="e">
        <f ca="1">MIN(Parts[[#This Row],[techTier]]+1,MAX(INDIRECT(O387)))</f>
        <v>#REF!</v>
      </c>
      <c r="BB387" s="39" t="e">
        <f ca="1">MIN(Parts[[#This Row],[techTier]]+2,MAX(INDIRECT(O387)))</f>
        <v>#REF!</v>
      </c>
      <c r="BC387" s="55" t="str">
        <f>RIGHT(LEFT(Parts[[#This Row],[folder]],FIND(CHAR(1),SUBSTITUTE(Parts[[#This Row],[folder]],"/",CHAR(1),LEN(Parts[[#This Row],[folder]])-LEN(SUBSTITUTE(Parts[[#This Row],[folder]],"/",""))))-1),FIND(CHAR(1),SUBSTITUTE(Parts[[#This Row],[folder]],"/",CHAR(1),LEN(Parts[[#This Row],[folder]])-LEN(SUBSTITUTE(Parts[[#This Row],[folder]],"/",""))))-41)</f>
        <v>Squad/Parts/Engine/liquidEngineMk55</v>
      </c>
    </row>
    <row r="388" spans="1:55" ht="29.5" x14ac:dyDescent="0.35">
      <c r="A388" t="s">
        <v>302</v>
      </c>
      <c r="B388" t="s">
        <v>2908</v>
      </c>
      <c r="C388" t="s">
        <v>2909</v>
      </c>
      <c r="D388" t="s">
        <v>2910</v>
      </c>
      <c r="E388" t="s">
        <v>2068</v>
      </c>
      <c r="F388" t="s">
        <v>1459</v>
      </c>
      <c r="G388" t="s">
        <v>2911</v>
      </c>
      <c r="H388" t="s">
        <v>2530</v>
      </c>
      <c r="I388" t="s">
        <v>2912</v>
      </c>
      <c r="J388" t="s">
        <v>1118</v>
      </c>
      <c r="K388" t="s">
        <v>36</v>
      </c>
      <c r="L388" s="32"/>
      <c r="M38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@PART[liquidEngine2-2_v2]:AFTER[Squad] // RE-L10 "Poodle" Liquid Fuel Engine
	{
}</v>
      </c>
      <c r="N388" s="36">
        <f>_xlfn.XLOOKUP(_xlfn.CONCAT(O388,P388),Templates!$G$1:$G$2037,Templates!$A$1:$A$2037,"Not Found",0,1)</f>
        <v>0</v>
      </c>
      <c r="O388" s="34"/>
      <c r="P388" s="34"/>
      <c r="Q388" s="35"/>
      <c r="R388" s="49"/>
      <c r="S388" s="33"/>
      <c r="T388" s="33"/>
      <c r="U388" s="33"/>
      <c r="V388" s="33"/>
      <c r="W388" s="33"/>
      <c r="X388" s="33"/>
      <c r="Y388" s="33"/>
      <c r="Z388" s="33"/>
      <c r="AA388" s="33"/>
      <c r="AB388" s="33"/>
      <c r="AC388" s="33"/>
      <c r="AD388" s="33"/>
      <c r="AE388" s="33"/>
      <c r="AF388" s="33"/>
      <c r="AG388" s="33"/>
      <c r="AH388" s="33"/>
      <c r="AI38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88" s="33"/>
      <c r="AK388" s="33"/>
      <c r="AL388" s="33"/>
      <c r="AM388" s="33"/>
      <c r="AN388" s="33"/>
      <c r="AO388" s="33"/>
      <c r="AP388" s="33"/>
      <c r="AQ388" s="33"/>
      <c r="AR388" s="33"/>
      <c r="AS388" s="33"/>
      <c r="AT388" s="33"/>
      <c r="AU388" s="33"/>
      <c r="AV38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8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88" s="56" t="str">
        <f>_xlfn.CONCAT(IF(Parts[[#This Row],[title]]&lt;&gt;"",_xlfn.CONCAT(CHAR(10),"@PART[",Parts[[#This Row],[name]],"]:NEEDS[!002_CommunityPartsTitles]:AFTER[",Parts[[#This Row],[mod]],"] // ",_xlfn.CONCAT(S388," (",D388,")"),CHAR(10),"{",CHAR(10),"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8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88" s="41" t="str">
        <f>_xlfn.CONCAT(IF(Parts[[#This Row],[title]]&lt;&gt;"",_xlfn.CONCAT("#LOC_KTT_",A388,"_",C388,"_Title = ",Parts[[#This Row],[title]],CHAR(10)),""),IF(Parts[[#This Row],[engineName]]&lt;&gt;"",_xlfn.CONCAT("#LOC_KTT_",Parts[[#This Row],[mod]],"_",Parts[[#This Row],[name]],"_EngineName = ",Parts[[#This Row],[engineName]]),""))</f>
        <v/>
      </c>
      <c r="BA388" s="39" t="e">
        <f ca="1">MIN(Parts[[#This Row],[techTier]]+1,MAX(INDIRECT(O388)))</f>
        <v>#REF!</v>
      </c>
      <c r="BB388" s="39" t="e">
        <f ca="1">MIN(Parts[[#This Row],[techTier]]+2,MAX(INDIRECT(O388)))</f>
        <v>#REF!</v>
      </c>
      <c r="BC388" s="55" t="str">
        <f>RIGHT(LEFT(Parts[[#This Row],[folder]],FIND(CHAR(1),SUBSTITUTE(Parts[[#This Row],[folder]],"/",CHAR(1),LEN(Parts[[#This Row],[folder]])-LEN(SUBSTITUTE(Parts[[#This Row],[folder]],"/",""))))-1),FIND(CHAR(1),SUBSTITUTE(Parts[[#This Row],[folder]],"/",CHAR(1),LEN(Parts[[#This Row],[folder]])-LEN(SUBSTITUTE(Parts[[#This Row],[folder]],"/",""))))-41)</f>
        <v>Squad/Parts/Engine/liquidEnginePoodle_v2</v>
      </c>
    </row>
    <row r="389" spans="1:55" ht="29.5" x14ac:dyDescent="0.35">
      <c r="A389" t="s">
        <v>302</v>
      </c>
      <c r="B389" t="s">
        <v>2913</v>
      </c>
      <c r="C389" t="s">
        <v>2914</v>
      </c>
      <c r="D389" t="s">
        <v>2915</v>
      </c>
      <c r="E389" t="s">
        <v>2068</v>
      </c>
      <c r="F389" t="s">
        <v>1459</v>
      </c>
      <c r="G389" t="s">
        <v>2519</v>
      </c>
      <c r="H389" t="s">
        <v>2916</v>
      </c>
      <c r="I389" t="s">
        <v>542</v>
      </c>
      <c r="J389" t="s">
        <v>1118</v>
      </c>
      <c r="K389" t="s">
        <v>36</v>
      </c>
      <c r="L389" s="32"/>
      <c r="M38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@PART[engineLargeSkipper_v2]:AFTER[Squad] // RE-I5 "Skipper" Liquid Fuel Engine
	{
}</v>
      </c>
      <c r="N389" s="36">
        <f>_xlfn.XLOOKUP(_xlfn.CONCAT(O389,P389),Templates!$G$1:$G$2037,Templates!$A$1:$A$2037,"Not Found",0,1)</f>
        <v>0</v>
      </c>
      <c r="O389" s="34"/>
      <c r="P389" s="34"/>
      <c r="Q389" s="35"/>
      <c r="R389" s="49"/>
      <c r="S389" s="33"/>
      <c r="T389" s="33"/>
      <c r="U389" s="33"/>
      <c r="V389" s="33"/>
      <c r="W389" s="33"/>
      <c r="X389" s="33"/>
      <c r="Y389" s="33"/>
      <c r="Z389" s="33"/>
      <c r="AA389" s="33"/>
      <c r="AB389" s="33"/>
      <c r="AC389" s="33"/>
      <c r="AD389" s="33"/>
      <c r="AE389" s="33"/>
      <c r="AF389" s="33"/>
      <c r="AG389" s="33"/>
      <c r="AH389" s="33"/>
      <c r="AI38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89" s="33"/>
      <c r="AK389" s="33"/>
      <c r="AL389" s="33"/>
      <c r="AM389" s="33"/>
      <c r="AN389" s="33"/>
      <c r="AO389" s="33"/>
      <c r="AP389" s="33"/>
      <c r="AQ389" s="33"/>
      <c r="AR389" s="33"/>
      <c r="AS389" s="33"/>
      <c r="AT389" s="33"/>
      <c r="AU389" s="33"/>
      <c r="AV38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8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89" s="56" t="str">
        <f>_xlfn.CONCAT(IF(Parts[[#This Row],[title]]&lt;&gt;"",_xlfn.CONCAT(CHAR(10),"@PART[",Parts[[#This Row],[name]],"]:NEEDS[!002_CommunityPartsTitles]:AFTER[",Parts[[#This Row],[mod]],"] // ",_xlfn.CONCAT(S389," (",D389,")"),CHAR(10),"{",CHAR(10),"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8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89" s="41" t="str">
        <f>_xlfn.CONCAT(IF(Parts[[#This Row],[title]]&lt;&gt;"",_xlfn.CONCAT("#LOC_KTT_",A389,"_",C389,"_Title = ",Parts[[#This Row],[title]],CHAR(10)),""),IF(Parts[[#This Row],[engineName]]&lt;&gt;"",_xlfn.CONCAT("#LOC_KTT_",Parts[[#This Row],[mod]],"_",Parts[[#This Row],[name]],"_EngineName = ",Parts[[#This Row],[engineName]]),""))</f>
        <v/>
      </c>
      <c r="BA389" s="39" t="e">
        <f ca="1">MIN(Parts[[#This Row],[techTier]]+1,MAX(INDIRECT(O389)))</f>
        <v>#REF!</v>
      </c>
      <c r="BB389" s="39" t="e">
        <f ca="1">MIN(Parts[[#This Row],[techTier]]+2,MAX(INDIRECT(O389)))</f>
        <v>#REF!</v>
      </c>
      <c r="BC389" s="55" t="str">
        <f>RIGHT(LEFT(Parts[[#This Row],[folder]],FIND(CHAR(1),SUBSTITUTE(Parts[[#This Row],[folder]],"/",CHAR(1),LEN(Parts[[#This Row],[folder]])-LEN(SUBSTITUTE(Parts[[#This Row],[folder]],"/",""))))-1),FIND(CHAR(1),SUBSTITUTE(Parts[[#This Row],[folder]],"/",CHAR(1),LEN(Parts[[#This Row],[folder]])-LEN(SUBSTITUTE(Parts[[#This Row],[folder]],"/",""))))-41)</f>
        <v>Squad/Parts/Engine/liquidEngineSkipper_v2</v>
      </c>
    </row>
    <row r="390" spans="1:55" ht="29.5" x14ac:dyDescent="0.35">
      <c r="A390" t="s">
        <v>302</v>
      </c>
      <c r="B390" t="s">
        <v>2917</v>
      </c>
      <c r="C390" t="s">
        <v>2918</v>
      </c>
      <c r="D390" t="s">
        <v>2919</v>
      </c>
      <c r="E390" t="s">
        <v>1871</v>
      </c>
      <c r="F390" t="s">
        <v>1459</v>
      </c>
      <c r="G390" t="s">
        <v>2920</v>
      </c>
      <c r="H390" t="s">
        <v>2862</v>
      </c>
      <c r="I390" t="s">
        <v>2921</v>
      </c>
      <c r="J390" t="s">
        <v>2922</v>
      </c>
      <c r="K390" t="s">
        <v>125</v>
      </c>
      <c r="L390" s="32"/>
      <c r="M39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@PART[SSME]:AFTER[Squad] // S3 KS-25 "Vector" Liquid Fuel Engine
	{
}</v>
      </c>
      <c r="N390" s="36">
        <f>_xlfn.XLOOKUP(_xlfn.CONCAT(O390,P390),Templates!$G$1:$G$2037,Templates!$A$1:$A$2037,"Not Found",0,1)</f>
        <v>0</v>
      </c>
      <c r="O390" s="34"/>
      <c r="P390" s="34"/>
      <c r="Q390" s="35"/>
      <c r="R390" s="49"/>
      <c r="S390" s="33"/>
      <c r="T390" s="33"/>
      <c r="U390" s="33"/>
      <c r="V390" s="33"/>
      <c r="W390" s="33"/>
      <c r="X390" s="33"/>
      <c r="Y390" s="33"/>
      <c r="Z390" s="33"/>
      <c r="AA390" s="33"/>
      <c r="AB390" s="33"/>
      <c r="AC390" s="33"/>
      <c r="AD390" s="33"/>
      <c r="AE390" s="33"/>
      <c r="AF390" s="33"/>
      <c r="AG390" s="33"/>
      <c r="AH390" s="33"/>
      <c r="AI39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90" s="33"/>
      <c r="AK390" s="33"/>
      <c r="AL390" s="33"/>
      <c r="AM390" s="33"/>
      <c r="AN390" s="33"/>
      <c r="AO390" s="33"/>
      <c r="AP390" s="33"/>
      <c r="AQ390" s="33"/>
      <c r="AR390" s="33"/>
      <c r="AS390" s="33"/>
      <c r="AT390" s="33"/>
      <c r="AU390" s="33"/>
      <c r="AV39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9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90" s="56" t="str">
        <f>_xlfn.CONCAT(IF(Parts[[#This Row],[title]]&lt;&gt;"",_xlfn.CONCAT(CHAR(10),"@PART[",Parts[[#This Row],[name]],"]:NEEDS[!002_CommunityPartsTitles]:AFTER[",Parts[[#This Row],[mod]],"] // ",_xlfn.CONCAT(S390," (",D390,")"),CHAR(10),"{",CHAR(10),"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9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90" s="41" t="str">
        <f>_xlfn.CONCAT(IF(Parts[[#This Row],[title]]&lt;&gt;"",_xlfn.CONCAT("#LOC_KTT_",A390,"_",C390,"_Title = ",Parts[[#This Row],[title]],CHAR(10)),""),IF(Parts[[#This Row],[engineName]]&lt;&gt;"",_xlfn.CONCAT("#LOC_KTT_",Parts[[#This Row],[mod]],"_",Parts[[#This Row],[name]],"_EngineName = ",Parts[[#This Row],[engineName]]),""))</f>
        <v/>
      </c>
      <c r="BA390" s="39" t="e">
        <f ca="1">MIN(Parts[[#This Row],[techTier]]+1,MAX(INDIRECT(O390)))</f>
        <v>#REF!</v>
      </c>
      <c r="BB390" s="39" t="e">
        <f ca="1">MIN(Parts[[#This Row],[techTier]]+2,MAX(INDIRECT(O390)))</f>
        <v>#REF!</v>
      </c>
      <c r="BC390" s="55" t="str">
        <f>RIGHT(LEFT(Parts[[#This Row],[folder]],FIND(CHAR(1),SUBSTITUTE(Parts[[#This Row],[folder]],"/",CHAR(1),LEN(Parts[[#This Row],[folder]])-LEN(SUBSTITUTE(Parts[[#This Row],[folder]],"/",""))))-1),FIND(CHAR(1),SUBSTITUTE(Parts[[#This Row],[folder]],"/",CHAR(1),LEN(Parts[[#This Row],[folder]])-LEN(SUBSTITUTE(Parts[[#This Row],[folder]],"/",""))))-41)</f>
        <v>Squad/Parts/Engine/liquidEngineSSME</v>
      </c>
    </row>
    <row r="391" spans="1:55" ht="29.5" x14ac:dyDescent="0.35">
      <c r="A391" t="s">
        <v>302</v>
      </c>
      <c r="B391" t="s">
        <v>2923</v>
      </c>
      <c r="C391" t="s">
        <v>2924</v>
      </c>
      <c r="D391" t="s">
        <v>2925</v>
      </c>
      <c r="E391" t="s">
        <v>1871</v>
      </c>
      <c r="F391" t="s">
        <v>1459</v>
      </c>
      <c r="G391" t="s">
        <v>2095</v>
      </c>
      <c r="H391" t="s">
        <v>2696</v>
      </c>
      <c r="I391" t="s">
        <v>545</v>
      </c>
      <c r="J391" t="s">
        <v>2173</v>
      </c>
      <c r="K391" t="s">
        <v>36</v>
      </c>
      <c r="L391" s="32"/>
      <c r="M39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@PART[MassiveBooster]:AFTER[Squad] // S1 SRB-KD25k "Kickback" Solid Fuel Booster
	{
}</v>
      </c>
      <c r="N391" s="36">
        <f>_xlfn.XLOOKUP(_xlfn.CONCAT(O391,P391),Templates!$G$1:$G$2037,Templates!$A$1:$A$2037,"Not Found",0,1)</f>
        <v>0</v>
      </c>
      <c r="O391" s="34"/>
      <c r="P391" s="34"/>
      <c r="Q391" s="35"/>
      <c r="R391" s="49"/>
      <c r="S391" s="33"/>
      <c r="T391" s="33"/>
      <c r="U391" s="33"/>
      <c r="V391" s="33"/>
      <c r="W391" s="33"/>
      <c r="X391" s="33"/>
      <c r="Y391" s="33"/>
      <c r="Z391" s="33"/>
      <c r="AA391" s="33"/>
      <c r="AB391" s="33"/>
      <c r="AC391" s="33"/>
      <c r="AD391" s="33"/>
      <c r="AE391" s="33"/>
      <c r="AF391" s="33"/>
      <c r="AG391" s="33"/>
      <c r="AH391" s="33"/>
      <c r="AI39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91" s="33"/>
      <c r="AK391" s="33"/>
      <c r="AL391" s="33"/>
      <c r="AM391" s="33"/>
      <c r="AN391" s="33"/>
      <c r="AO391" s="33"/>
      <c r="AP391" s="33"/>
      <c r="AQ391" s="33"/>
      <c r="AR391" s="33"/>
      <c r="AS391" s="33"/>
      <c r="AT391" s="33"/>
      <c r="AU391" s="33"/>
      <c r="AV39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9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91" s="56" t="str">
        <f>_xlfn.CONCAT(IF(Parts[[#This Row],[title]]&lt;&gt;"",_xlfn.CONCAT(CHAR(10),"@PART[",Parts[[#This Row],[name]],"]:NEEDS[!002_CommunityPartsTitles]:AFTER[",Parts[[#This Row],[mod]],"] // ",_xlfn.CONCAT(S391," (",D391,")"),CHAR(10),"{",CHAR(10),"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9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91" s="41" t="str">
        <f>_xlfn.CONCAT(IF(Parts[[#This Row],[title]]&lt;&gt;"",_xlfn.CONCAT("#LOC_KTT_",A391,"_",C391,"_Title = ",Parts[[#This Row],[title]],CHAR(10)),""),IF(Parts[[#This Row],[engineName]]&lt;&gt;"",_xlfn.CONCAT("#LOC_KTT_",Parts[[#This Row],[mod]],"_",Parts[[#This Row],[name]],"_EngineName = ",Parts[[#This Row],[engineName]]),""))</f>
        <v/>
      </c>
      <c r="BA391" s="39" t="e">
        <f ca="1">MIN(Parts[[#This Row],[techTier]]+1,MAX(INDIRECT(O391)))</f>
        <v>#REF!</v>
      </c>
      <c r="BB391" s="39" t="e">
        <f ca="1">MIN(Parts[[#This Row],[techTier]]+2,MAX(INDIRECT(O391)))</f>
        <v>#REF!</v>
      </c>
      <c r="BC391" s="55" t="str">
        <f>RIGHT(LEFT(Parts[[#This Row],[folder]],FIND(CHAR(1),SUBSTITUTE(Parts[[#This Row],[folder]],"/",CHAR(1),LEN(Parts[[#This Row],[folder]])-LEN(SUBSTITUTE(Parts[[#This Row],[folder]],"/",""))))-1),FIND(CHAR(1),SUBSTITUTE(Parts[[#This Row],[folder]],"/",CHAR(1),LEN(Parts[[#This Row],[folder]])-LEN(SUBSTITUTE(Parts[[#This Row],[folder]],"/",""))))-41)</f>
        <v>Squad/Parts/Engine/MassiveSRB</v>
      </c>
    </row>
    <row r="392" spans="1:55" ht="29.5" x14ac:dyDescent="0.35">
      <c r="A392" t="s">
        <v>302</v>
      </c>
      <c r="B392" t="s">
        <v>2926</v>
      </c>
      <c r="C392" t="s">
        <v>2927</v>
      </c>
      <c r="D392" t="s">
        <v>2928</v>
      </c>
      <c r="E392" t="s">
        <v>1458</v>
      </c>
      <c r="F392" t="s">
        <v>1459</v>
      </c>
      <c r="G392" t="s">
        <v>1550</v>
      </c>
      <c r="H392" t="s">
        <v>1684</v>
      </c>
      <c r="I392" t="s">
        <v>1805</v>
      </c>
      <c r="J392" t="s">
        <v>1115</v>
      </c>
      <c r="K392" t="s">
        <v>27</v>
      </c>
      <c r="L392" s="32"/>
      <c r="M39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@PART[miniJetEngine]:AFTER[Squad] // J-20 "Juno" Basic Jet Engine
	{
}</v>
      </c>
      <c r="N392" s="36">
        <f>_xlfn.XLOOKUP(_xlfn.CONCAT(O392,P392),Templates!$G$1:$G$2037,Templates!$A$1:$A$2037,"Not Found",0,1)</f>
        <v>0</v>
      </c>
      <c r="O392" s="34"/>
      <c r="P392" s="34"/>
      <c r="Q392" s="35"/>
      <c r="R392" s="49"/>
      <c r="S392" s="33"/>
      <c r="T392" s="33"/>
      <c r="U392" s="33"/>
      <c r="V392" s="33"/>
      <c r="W392" s="33"/>
      <c r="X392" s="33"/>
      <c r="Y392" s="33"/>
      <c r="Z392" s="33"/>
      <c r="AA392" s="33"/>
      <c r="AB392" s="33"/>
      <c r="AC392" s="33"/>
      <c r="AD392" s="33"/>
      <c r="AE392" s="33"/>
      <c r="AF392" s="33"/>
      <c r="AG392" s="33"/>
      <c r="AH392" s="33"/>
      <c r="AI39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92" s="33"/>
      <c r="AK392" s="33"/>
      <c r="AL392" s="33"/>
      <c r="AM392" s="33"/>
      <c r="AN392" s="33"/>
      <c r="AO392" s="33"/>
      <c r="AP392" s="33"/>
      <c r="AQ392" s="33"/>
      <c r="AR392" s="33"/>
      <c r="AS392" s="33"/>
      <c r="AT392" s="33"/>
      <c r="AU392" s="33"/>
      <c r="AV39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9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92" s="56" t="str">
        <f>_xlfn.CONCAT(IF(Parts[[#This Row],[title]]&lt;&gt;"",_xlfn.CONCAT(CHAR(10),"@PART[",Parts[[#This Row],[name]],"]:NEEDS[!002_CommunityPartsTitles]:AFTER[",Parts[[#This Row],[mod]],"] // ",_xlfn.CONCAT(S392," (",D392,")"),CHAR(10),"{",CHAR(10),"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9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92" s="41" t="str">
        <f>_xlfn.CONCAT(IF(Parts[[#This Row],[title]]&lt;&gt;"",_xlfn.CONCAT("#LOC_KTT_",A392,"_",C392,"_Title = ",Parts[[#This Row],[title]],CHAR(10)),""),IF(Parts[[#This Row],[engineName]]&lt;&gt;"",_xlfn.CONCAT("#LOC_KTT_",Parts[[#This Row],[mod]],"_",Parts[[#This Row],[name]],"_EngineName = ",Parts[[#This Row],[engineName]]),""))</f>
        <v/>
      </c>
      <c r="BA392" s="39" t="e">
        <f ca="1">MIN(Parts[[#This Row],[techTier]]+1,MAX(INDIRECT(O392)))</f>
        <v>#REF!</v>
      </c>
      <c r="BB392" s="39" t="e">
        <f ca="1">MIN(Parts[[#This Row],[techTier]]+2,MAX(INDIRECT(O392)))</f>
        <v>#REF!</v>
      </c>
      <c r="BC392" s="55" t="str">
        <f>RIGHT(LEFT(Parts[[#This Row],[folder]],FIND(CHAR(1),SUBSTITUTE(Parts[[#This Row],[folder]],"/",CHAR(1),LEN(Parts[[#This Row],[folder]])-LEN(SUBSTITUTE(Parts[[#This Row],[folder]],"/",""))))-1),FIND(CHAR(1),SUBSTITUTE(Parts[[#This Row],[folder]],"/",CHAR(1),LEN(Parts[[#This Row],[folder]])-LEN(SUBSTITUTE(Parts[[#This Row],[folder]],"/",""))))-41)</f>
        <v>Squad/Parts/Engine/miniJet</v>
      </c>
    </row>
    <row r="393" spans="1:55" ht="29.5" x14ac:dyDescent="0.35">
      <c r="A393" t="s">
        <v>302</v>
      </c>
      <c r="B393" t="s">
        <v>2929</v>
      </c>
      <c r="C393" t="s">
        <v>2930</v>
      </c>
      <c r="D393" t="s">
        <v>2931</v>
      </c>
      <c r="E393" t="s">
        <v>2105</v>
      </c>
      <c r="F393" t="s">
        <v>1459</v>
      </c>
      <c r="G393" t="s">
        <v>2405</v>
      </c>
      <c r="H393" t="s">
        <v>1581</v>
      </c>
      <c r="I393" t="s">
        <v>2010</v>
      </c>
      <c r="J393" t="s">
        <v>1606</v>
      </c>
      <c r="K393" t="s">
        <v>56</v>
      </c>
      <c r="L393" s="32"/>
      <c r="M39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@PART[omsEngine]:AFTER[Squad] // O-10 "Puff" MonoPropellant Fuel Engine
	{
}</v>
      </c>
      <c r="N393" s="36">
        <f>_xlfn.XLOOKUP(_xlfn.CONCAT(O393,P393),Templates!$G$1:$G$2037,Templates!$A$1:$A$2037,"Not Found",0,1)</f>
        <v>0</v>
      </c>
      <c r="O393" s="34"/>
      <c r="P393" s="34"/>
      <c r="Q393" s="35"/>
      <c r="R393" s="49"/>
      <c r="S393" s="33"/>
      <c r="T393" s="33"/>
      <c r="U393" s="33"/>
      <c r="V393" s="33"/>
      <c r="W393" s="33"/>
      <c r="X393" s="33"/>
      <c r="Y393" s="33"/>
      <c r="Z393" s="33"/>
      <c r="AA393" s="33"/>
      <c r="AB393" s="33"/>
      <c r="AC393" s="33"/>
      <c r="AD393" s="33"/>
      <c r="AE393" s="33"/>
      <c r="AF393" s="33"/>
      <c r="AG393" s="33"/>
      <c r="AH393" s="33"/>
      <c r="AI39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93" s="33"/>
      <c r="AK393" s="33"/>
      <c r="AL393" s="33"/>
      <c r="AM393" s="33"/>
      <c r="AN393" s="33"/>
      <c r="AO393" s="33"/>
      <c r="AP393" s="33"/>
      <c r="AQ393" s="33"/>
      <c r="AR393" s="33"/>
      <c r="AS393" s="33"/>
      <c r="AT393" s="33"/>
      <c r="AU393" s="33"/>
      <c r="AV39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9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93" s="56" t="str">
        <f>_xlfn.CONCAT(IF(Parts[[#This Row],[title]]&lt;&gt;"",_xlfn.CONCAT(CHAR(10),"@PART[",Parts[[#This Row],[name]],"]:NEEDS[!002_CommunityPartsTitles]:AFTER[",Parts[[#This Row],[mod]],"] // ",_xlfn.CONCAT(S393," (",D393,")"),CHAR(10),"{",CHAR(10),"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9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93" s="41" t="str">
        <f>_xlfn.CONCAT(IF(Parts[[#This Row],[title]]&lt;&gt;"",_xlfn.CONCAT("#LOC_KTT_",A393,"_",C393,"_Title = ",Parts[[#This Row],[title]],CHAR(10)),""),IF(Parts[[#This Row],[engineName]]&lt;&gt;"",_xlfn.CONCAT("#LOC_KTT_",Parts[[#This Row],[mod]],"_",Parts[[#This Row],[name]],"_EngineName = ",Parts[[#This Row],[engineName]]),""))</f>
        <v/>
      </c>
      <c r="BA393" s="39" t="e">
        <f ca="1">MIN(Parts[[#This Row],[techTier]]+1,MAX(INDIRECT(O393)))</f>
        <v>#REF!</v>
      </c>
      <c r="BB393" s="39" t="e">
        <f ca="1">MIN(Parts[[#This Row],[techTier]]+2,MAX(INDIRECT(O393)))</f>
        <v>#REF!</v>
      </c>
      <c r="BC393" s="55" t="str">
        <f>RIGHT(LEFT(Parts[[#This Row],[folder]],FIND(CHAR(1),SUBSTITUTE(Parts[[#This Row],[folder]],"/",CHAR(1),LEN(Parts[[#This Row],[folder]])-LEN(SUBSTITUTE(Parts[[#This Row],[folder]],"/",""))))-1),FIND(CHAR(1),SUBSTITUTE(Parts[[#This Row],[folder]],"/",CHAR(1),LEN(Parts[[#This Row],[folder]])-LEN(SUBSTITUTE(Parts[[#This Row],[folder]],"/",""))))-41)</f>
        <v>Squad/Parts/Engine/OMSEngine</v>
      </c>
    </row>
    <row r="394" spans="1:55" ht="29.5" x14ac:dyDescent="0.35">
      <c r="A394" t="s">
        <v>302</v>
      </c>
      <c r="B394" t="s">
        <v>2932</v>
      </c>
      <c r="C394" t="s">
        <v>2933</v>
      </c>
      <c r="D394" t="s">
        <v>2934</v>
      </c>
      <c r="E394" t="s">
        <v>2935</v>
      </c>
      <c r="F394" t="s">
        <v>1459</v>
      </c>
      <c r="G394" t="s">
        <v>2936</v>
      </c>
      <c r="H394" t="s">
        <v>1779</v>
      </c>
      <c r="I394" t="s">
        <v>1563</v>
      </c>
      <c r="J394" t="s">
        <v>1116</v>
      </c>
      <c r="K394" t="s">
        <v>161</v>
      </c>
      <c r="L394" s="32"/>
      <c r="M39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@PART[RAPIER]:AFTER[Squad] // CR-7 R.A.P.I.E.R. Engine
	{
}</v>
      </c>
      <c r="N394" s="36">
        <f>_xlfn.XLOOKUP(_xlfn.CONCAT(O394,P394),Templates!$G$1:$G$2037,Templates!$A$1:$A$2037,"Not Found",0,1)</f>
        <v>0</v>
      </c>
      <c r="O394" s="34"/>
      <c r="P394" s="34"/>
      <c r="Q394" s="35"/>
      <c r="R394" s="49"/>
      <c r="S394" s="33"/>
      <c r="T394" s="33"/>
      <c r="U394" s="33"/>
      <c r="V394" s="33"/>
      <c r="W394" s="33"/>
      <c r="X394" s="33"/>
      <c r="Y394" s="33"/>
      <c r="Z394" s="33"/>
      <c r="AA394" s="33"/>
      <c r="AB394" s="33"/>
      <c r="AC394" s="33"/>
      <c r="AD394" s="33"/>
      <c r="AE394" s="33"/>
      <c r="AF394" s="33"/>
      <c r="AG394" s="33"/>
      <c r="AH394" s="33"/>
      <c r="AI39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94" s="33"/>
      <c r="AK394" s="33"/>
      <c r="AL394" s="33"/>
      <c r="AM394" s="33"/>
      <c r="AN394" s="33"/>
      <c r="AO394" s="33"/>
      <c r="AP394" s="33"/>
      <c r="AQ394" s="33"/>
      <c r="AR394" s="33"/>
      <c r="AS394" s="33"/>
      <c r="AT394" s="33"/>
      <c r="AU394" s="33"/>
      <c r="AV39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9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94" s="56" t="str">
        <f>_xlfn.CONCAT(IF(Parts[[#This Row],[title]]&lt;&gt;"",_xlfn.CONCAT(CHAR(10),"@PART[",Parts[[#This Row],[name]],"]:NEEDS[!002_CommunityPartsTitles]:AFTER[",Parts[[#This Row],[mod]],"] // ",_xlfn.CONCAT(S394," (",D394,")"),CHAR(10),"{",CHAR(10),"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9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94" s="41" t="str">
        <f>_xlfn.CONCAT(IF(Parts[[#This Row],[title]]&lt;&gt;"",_xlfn.CONCAT("#LOC_KTT_",A394,"_",C394,"_Title = ",Parts[[#This Row],[title]],CHAR(10)),""),IF(Parts[[#This Row],[engineName]]&lt;&gt;"",_xlfn.CONCAT("#LOC_KTT_",Parts[[#This Row],[mod]],"_",Parts[[#This Row],[name]],"_EngineName = ",Parts[[#This Row],[engineName]]),""))</f>
        <v/>
      </c>
      <c r="BA394" s="39" t="e">
        <f ca="1">MIN(Parts[[#This Row],[techTier]]+1,MAX(INDIRECT(O394)))</f>
        <v>#REF!</v>
      </c>
      <c r="BB394" s="39" t="e">
        <f ca="1">MIN(Parts[[#This Row],[techTier]]+2,MAX(INDIRECT(O394)))</f>
        <v>#REF!</v>
      </c>
      <c r="BC394" s="55" t="str">
        <f>RIGHT(LEFT(Parts[[#This Row],[folder]],FIND(CHAR(1),SUBSTITUTE(Parts[[#This Row],[folder]],"/",CHAR(1),LEN(Parts[[#This Row],[folder]])-LEN(SUBSTITUTE(Parts[[#This Row],[folder]],"/",""))))-1),FIND(CHAR(1),SUBSTITUTE(Parts[[#This Row],[folder]],"/",CHAR(1),LEN(Parts[[#This Row],[folder]])-LEN(SUBSTITUTE(Parts[[#This Row],[folder]],"/",""))))-41)</f>
        <v>Squad/Parts/Engine/rapierEngine</v>
      </c>
    </row>
    <row r="395" spans="1:55" ht="29.5" x14ac:dyDescent="0.35">
      <c r="A395" t="s">
        <v>302</v>
      </c>
      <c r="B395" t="s">
        <v>2937</v>
      </c>
      <c r="C395" t="s">
        <v>1487</v>
      </c>
      <c r="D395" t="s">
        <v>2938</v>
      </c>
      <c r="E395" t="s">
        <v>2029</v>
      </c>
      <c r="F395" t="s">
        <v>1459</v>
      </c>
      <c r="G395" t="s">
        <v>1529</v>
      </c>
      <c r="H395" t="s">
        <v>1598</v>
      </c>
      <c r="I395" t="s">
        <v>1899</v>
      </c>
      <c r="J395" t="s">
        <v>2173</v>
      </c>
      <c r="K395" t="s">
        <v>4</v>
      </c>
      <c r="L395" s="32"/>
      <c r="M39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@PART[solidBooster_v2]:AFTER[Squad] // RT-10 "Hammer" Solid Fuel Booster
	{
}</v>
      </c>
      <c r="N395" s="36">
        <f>_xlfn.XLOOKUP(_xlfn.CONCAT(O395,P395),Templates!$G$1:$G$2037,Templates!$A$1:$A$2037,"Not Found",0,1)</f>
        <v>0</v>
      </c>
      <c r="O395" s="34"/>
      <c r="P395" s="34"/>
      <c r="Q395" s="35"/>
      <c r="R395" s="49"/>
      <c r="S395" s="33"/>
      <c r="T395" s="33"/>
      <c r="U395" s="33"/>
      <c r="V395" s="33"/>
      <c r="W395" s="33"/>
      <c r="X395" s="33"/>
      <c r="Y395" s="33"/>
      <c r="Z395" s="33"/>
      <c r="AA395" s="33"/>
      <c r="AB395" s="33"/>
      <c r="AC395" s="33"/>
      <c r="AD395" s="33"/>
      <c r="AE395" s="33"/>
      <c r="AF395" s="33"/>
      <c r="AG395" s="33"/>
      <c r="AH395" s="33"/>
      <c r="AI39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95" s="33"/>
      <c r="AK395" s="33"/>
      <c r="AL395" s="33"/>
      <c r="AM395" s="33"/>
      <c r="AN395" s="33"/>
      <c r="AO395" s="33"/>
      <c r="AP395" s="33"/>
      <c r="AQ395" s="33"/>
      <c r="AR395" s="33"/>
      <c r="AS395" s="33"/>
      <c r="AT395" s="33"/>
      <c r="AU395" s="33"/>
      <c r="AV39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9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95" s="56" t="str">
        <f>_xlfn.CONCAT(IF(Parts[[#This Row],[title]]&lt;&gt;"",_xlfn.CONCAT(CHAR(10),"@PART[",Parts[[#This Row],[name]],"]:NEEDS[!002_CommunityPartsTitles]:AFTER[",Parts[[#This Row],[mod]],"] // ",_xlfn.CONCAT(S395," (",D395,")"),CHAR(10),"{",CHAR(10),"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9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95" s="41" t="str">
        <f>_xlfn.CONCAT(IF(Parts[[#This Row],[title]]&lt;&gt;"",_xlfn.CONCAT("#LOC_KTT_",A395,"_",C395,"_Title = ",Parts[[#This Row],[title]],CHAR(10)),""),IF(Parts[[#This Row],[engineName]]&lt;&gt;"",_xlfn.CONCAT("#LOC_KTT_",Parts[[#This Row],[mod]],"_",Parts[[#This Row],[name]],"_EngineName = ",Parts[[#This Row],[engineName]]),""))</f>
        <v/>
      </c>
      <c r="BA395" s="39" t="e">
        <f ca="1">MIN(Parts[[#This Row],[techTier]]+1,MAX(INDIRECT(O395)))</f>
        <v>#REF!</v>
      </c>
      <c r="BB395" s="39" t="e">
        <f ca="1">MIN(Parts[[#This Row],[techTier]]+2,MAX(INDIRECT(O395)))</f>
        <v>#REF!</v>
      </c>
      <c r="BC395" s="55" t="str">
        <f>RIGHT(LEFT(Parts[[#This Row],[folder]],FIND(CHAR(1),SUBSTITUTE(Parts[[#This Row],[folder]],"/",CHAR(1),LEN(Parts[[#This Row],[folder]])-LEN(SUBSTITUTE(Parts[[#This Row],[folder]],"/",""))))-1),FIND(CHAR(1),SUBSTITUTE(Parts[[#This Row],[folder]],"/",CHAR(1),LEN(Parts[[#This Row],[folder]])-LEN(SUBSTITUTE(Parts[[#This Row],[folder]],"/",""))))-41)</f>
        <v>Squad/Parts/Engine/Size1_SRBs</v>
      </c>
    </row>
    <row r="396" spans="1:55" ht="29.5" x14ac:dyDescent="0.35">
      <c r="A396" t="s">
        <v>302</v>
      </c>
      <c r="B396" t="s">
        <v>2939</v>
      </c>
      <c r="C396" t="s">
        <v>2940</v>
      </c>
      <c r="D396" t="s">
        <v>2941</v>
      </c>
      <c r="E396" t="s">
        <v>2029</v>
      </c>
      <c r="F396" t="s">
        <v>1459</v>
      </c>
      <c r="G396" t="s">
        <v>536</v>
      </c>
      <c r="H396" t="s">
        <v>1610</v>
      </c>
      <c r="I396" t="s">
        <v>1649</v>
      </c>
      <c r="J396" t="s">
        <v>2173</v>
      </c>
      <c r="K396" t="s">
        <v>0</v>
      </c>
      <c r="L396" s="32"/>
      <c r="M39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@PART[solidBooster_sm_v2]:AFTER[Squad] // RT-5 "Flea" Solid Fuel Booster
	{
}</v>
      </c>
      <c r="N396" s="36">
        <f>_xlfn.XLOOKUP(_xlfn.CONCAT(O396,P396),Templates!$G$1:$G$2037,Templates!$A$1:$A$2037,"Not Found",0,1)</f>
        <v>0</v>
      </c>
      <c r="O396" s="34"/>
      <c r="P396" s="34"/>
      <c r="Q396" s="35"/>
      <c r="R396" s="49"/>
      <c r="S396" s="33"/>
      <c r="T396" s="33"/>
      <c r="U396" s="33"/>
      <c r="V396" s="33"/>
      <c r="W396" s="33"/>
      <c r="X396" s="33"/>
      <c r="Y396" s="33"/>
      <c r="Z396" s="33"/>
      <c r="AA396" s="33"/>
      <c r="AB396" s="33"/>
      <c r="AC396" s="33"/>
      <c r="AD396" s="33"/>
      <c r="AE396" s="33"/>
      <c r="AF396" s="33"/>
      <c r="AG396" s="33"/>
      <c r="AH396" s="33"/>
      <c r="AI39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96" s="33"/>
      <c r="AK396" s="33"/>
      <c r="AL396" s="33"/>
      <c r="AM396" s="33"/>
      <c r="AN396" s="33"/>
      <c r="AO396" s="33"/>
      <c r="AP396" s="33"/>
      <c r="AQ396" s="33"/>
      <c r="AR396" s="33"/>
      <c r="AS396" s="33"/>
      <c r="AT396" s="33"/>
      <c r="AU396" s="33"/>
      <c r="AV39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9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96" s="56" t="str">
        <f>_xlfn.CONCAT(IF(Parts[[#This Row],[title]]&lt;&gt;"",_xlfn.CONCAT(CHAR(10),"@PART[",Parts[[#This Row],[name]],"]:NEEDS[!002_CommunityPartsTitles]:AFTER[",Parts[[#This Row],[mod]],"] // ",_xlfn.CONCAT(S396," (",D396,")"),CHAR(10),"{",CHAR(10),"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9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96" s="41" t="str">
        <f>_xlfn.CONCAT(IF(Parts[[#This Row],[title]]&lt;&gt;"",_xlfn.CONCAT("#LOC_KTT_",A396,"_",C396,"_Title = ",Parts[[#This Row],[title]],CHAR(10)),""),IF(Parts[[#This Row],[engineName]]&lt;&gt;"",_xlfn.CONCAT("#LOC_KTT_",Parts[[#This Row],[mod]],"_",Parts[[#This Row],[name]],"_EngineName = ",Parts[[#This Row],[engineName]]),""))</f>
        <v/>
      </c>
      <c r="BA396" s="39" t="e">
        <f ca="1">MIN(Parts[[#This Row],[techTier]]+1,MAX(INDIRECT(O396)))</f>
        <v>#REF!</v>
      </c>
      <c r="BB396" s="39" t="e">
        <f ca="1">MIN(Parts[[#This Row],[techTier]]+2,MAX(INDIRECT(O396)))</f>
        <v>#REF!</v>
      </c>
      <c r="BC396" s="55" t="str">
        <f>RIGHT(LEFT(Parts[[#This Row],[folder]],FIND(CHAR(1),SUBSTITUTE(Parts[[#This Row],[folder]],"/",CHAR(1),LEN(Parts[[#This Row],[folder]])-LEN(SUBSTITUTE(Parts[[#This Row],[folder]],"/",""))))-1),FIND(CHAR(1),SUBSTITUTE(Parts[[#This Row],[folder]],"/",CHAR(1),LEN(Parts[[#This Row],[folder]])-LEN(SUBSTITUTE(Parts[[#This Row],[folder]],"/",""))))-41)</f>
        <v>Squad/Parts/Engine/Size1_SRBs</v>
      </c>
    </row>
    <row r="397" spans="1:55" ht="29.5" x14ac:dyDescent="0.35">
      <c r="A397" t="s">
        <v>302</v>
      </c>
      <c r="B397" t="s">
        <v>2942</v>
      </c>
      <c r="C397" t="s">
        <v>2943</v>
      </c>
      <c r="D397" t="s">
        <v>2944</v>
      </c>
      <c r="E397" t="s">
        <v>1871</v>
      </c>
      <c r="F397" t="s">
        <v>1877</v>
      </c>
      <c r="G397" t="s">
        <v>536</v>
      </c>
      <c r="H397" t="s">
        <v>2945</v>
      </c>
      <c r="I397" t="s">
        <v>557</v>
      </c>
      <c r="J397" t="s">
        <v>2124</v>
      </c>
      <c r="K397" t="s">
        <v>59</v>
      </c>
      <c r="L397" s="32"/>
      <c r="M39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@PART[Size2LFB]:AFTER[Squad] // LFB KR-1x2 "Twin-Boar" Liquid Fuel Engine
	{
}</v>
      </c>
      <c r="N397" s="36">
        <f>_xlfn.XLOOKUP(_xlfn.CONCAT(O397,P397),Templates!$G$1:$G$2037,Templates!$A$1:$A$2037,"Not Found",0,1)</f>
        <v>0</v>
      </c>
      <c r="O397" s="34"/>
      <c r="P397" s="34"/>
      <c r="Q397" s="35"/>
      <c r="R397" s="49"/>
      <c r="S397" s="33"/>
      <c r="T397" s="33"/>
      <c r="U397" s="33"/>
      <c r="V397" s="33"/>
      <c r="W397" s="33"/>
      <c r="X397" s="33"/>
      <c r="Y397" s="33"/>
      <c r="Z397" s="33"/>
      <c r="AA397" s="33"/>
      <c r="AB397" s="33"/>
      <c r="AC397" s="33"/>
      <c r="AD397" s="33"/>
      <c r="AE397" s="33"/>
      <c r="AF397" s="33"/>
      <c r="AG397" s="33"/>
      <c r="AH397" s="33"/>
      <c r="AI39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97" s="33"/>
      <c r="AK397" s="33"/>
      <c r="AL397" s="33"/>
      <c r="AM397" s="33"/>
      <c r="AN397" s="33"/>
      <c r="AO397" s="33"/>
      <c r="AP397" s="33"/>
      <c r="AQ397" s="33"/>
      <c r="AR397" s="33"/>
      <c r="AS397" s="33"/>
      <c r="AT397" s="33"/>
      <c r="AU397" s="33"/>
      <c r="AV39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9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97" s="56" t="str">
        <f>_xlfn.CONCAT(IF(Parts[[#This Row],[title]]&lt;&gt;"",_xlfn.CONCAT(CHAR(10),"@PART[",Parts[[#This Row],[name]],"]:NEEDS[!002_CommunityPartsTitles]:AFTER[",Parts[[#This Row],[mod]],"] // ",_xlfn.CONCAT(S397," (",D397,")"),CHAR(10),"{",CHAR(10),"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9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97" s="41" t="str">
        <f>_xlfn.CONCAT(IF(Parts[[#This Row],[title]]&lt;&gt;"",_xlfn.CONCAT("#LOC_KTT_",A397,"_",C397,"_Title = ",Parts[[#This Row],[title]],CHAR(10)),""),IF(Parts[[#This Row],[engineName]]&lt;&gt;"",_xlfn.CONCAT("#LOC_KTT_",Parts[[#This Row],[mod]],"_",Parts[[#This Row],[name]],"_EngineName = ",Parts[[#This Row],[engineName]]),""))</f>
        <v/>
      </c>
      <c r="BA397" s="39" t="e">
        <f ca="1">MIN(Parts[[#This Row],[techTier]]+1,MAX(INDIRECT(O397)))</f>
        <v>#REF!</v>
      </c>
      <c r="BB397" s="39" t="e">
        <f ca="1">MIN(Parts[[#This Row],[techTier]]+2,MAX(INDIRECT(O397)))</f>
        <v>#REF!</v>
      </c>
      <c r="BC397" s="55" t="str">
        <f>RIGHT(LEFT(Parts[[#This Row],[folder]],FIND(CHAR(1),SUBSTITUTE(Parts[[#This Row],[folder]],"/",CHAR(1),LEN(Parts[[#This Row],[folder]])-LEN(SUBSTITUTE(Parts[[#This Row],[folder]],"/",""))))-1),FIND(CHAR(1),SUBSTITUTE(Parts[[#This Row],[folder]],"/",CHAR(1),LEN(Parts[[#This Row],[folder]])-LEN(SUBSTITUTE(Parts[[#This Row],[folder]],"/",""))))-41)</f>
        <v>Squad/Parts/Engine/Size2LFB</v>
      </c>
    </row>
    <row r="398" spans="1:55" ht="29.5" x14ac:dyDescent="0.35">
      <c r="A398" t="s">
        <v>302</v>
      </c>
      <c r="B398" t="s">
        <v>2946</v>
      </c>
      <c r="C398" t="s">
        <v>2947</v>
      </c>
      <c r="D398" t="s">
        <v>2944</v>
      </c>
      <c r="E398" t="s">
        <v>1871</v>
      </c>
      <c r="F398" t="s">
        <v>1459</v>
      </c>
      <c r="G398" t="s">
        <v>2948</v>
      </c>
      <c r="H398" t="s">
        <v>2945</v>
      </c>
      <c r="I398" t="s">
        <v>557</v>
      </c>
      <c r="J398" t="s">
        <v>2124</v>
      </c>
      <c r="K398" t="s">
        <v>59</v>
      </c>
      <c r="L398" s="32"/>
      <c r="M39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@PART[Size2LFB_v2]:AFTER[Squad] // LFB KR-1x2 "Twin-Boar" Liquid Fuel Engine
	{
}</v>
      </c>
      <c r="N398" s="36">
        <f>_xlfn.XLOOKUP(_xlfn.CONCAT(O398,P398),Templates!$G$1:$G$2037,Templates!$A$1:$A$2037,"Not Found",0,1)</f>
        <v>0</v>
      </c>
      <c r="O398" s="34"/>
      <c r="P398" s="34"/>
      <c r="Q398" s="35"/>
      <c r="R398" s="49"/>
      <c r="S398" s="33"/>
      <c r="T398" s="33"/>
      <c r="U398" s="33"/>
      <c r="V398" s="33"/>
      <c r="W398" s="33"/>
      <c r="X398" s="33"/>
      <c r="Y398" s="33"/>
      <c r="Z398" s="33"/>
      <c r="AA398" s="33"/>
      <c r="AB398" s="33"/>
      <c r="AC398" s="33"/>
      <c r="AD398" s="33"/>
      <c r="AE398" s="33"/>
      <c r="AF398" s="33"/>
      <c r="AG398" s="33"/>
      <c r="AH398" s="33"/>
      <c r="AI39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98" s="33"/>
      <c r="AK398" s="33"/>
      <c r="AL398" s="33"/>
      <c r="AM398" s="33"/>
      <c r="AN398" s="33"/>
      <c r="AO398" s="33"/>
      <c r="AP398" s="33"/>
      <c r="AQ398" s="33"/>
      <c r="AR398" s="33"/>
      <c r="AS398" s="33"/>
      <c r="AT398" s="33"/>
      <c r="AU398" s="33"/>
      <c r="AV39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9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98" s="56" t="str">
        <f>_xlfn.CONCAT(IF(Parts[[#This Row],[title]]&lt;&gt;"",_xlfn.CONCAT(CHAR(10),"@PART[",Parts[[#This Row],[name]],"]:NEEDS[!002_CommunityPartsTitles]:AFTER[",Parts[[#This Row],[mod]],"] // ",_xlfn.CONCAT(S398," (",D398,")"),CHAR(10),"{",CHAR(10),"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9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98" s="41" t="str">
        <f>_xlfn.CONCAT(IF(Parts[[#This Row],[title]]&lt;&gt;"",_xlfn.CONCAT("#LOC_KTT_",A398,"_",C398,"_Title = ",Parts[[#This Row],[title]],CHAR(10)),""),IF(Parts[[#This Row],[engineName]]&lt;&gt;"",_xlfn.CONCAT("#LOC_KTT_",Parts[[#This Row],[mod]],"_",Parts[[#This Row],[name]],"_EngineName = ",Parts[[#This Row],[engineName]]),""))</f>
        <v/>
      </c>
      <c r="BA398" s="39" t="e">
        <f ca="1">MIN(Parts[[#This Row],[techTier]]+1,MAX(INDIRECT(O398)))</f>
        <v>#REF!</v>
      </c>
      <c r="BB398" s="39" t="e">
        <f ca="1">MIN(Parts[[#This Row],[techTier]]+2,MAX(INDIRECT(O398)))</f>
        <v>#REF!</v>
      </c>
      <c r="BC398" s="55" t="str">
        <f>RIGHT(LEFT(Parts[[#This Row],[folder]],FIND(CHAR(1),SUBSTITUTE(Parts[[#This Row],[folder]],"/",CHAR(1),LEN(Parts[[#This Row],[folder]])-LEN(SUBSTITUTE(Parts[[#This Row],[folder]],"/",""))))-1),FIND(CHAR(1),SUBSTITUTE(Parts[[#This Row],[folder]],"/",CHAR(1),LEN(Parts[[#This Row],[folder]])-LEN(SUBSTITUTE(Parts[[#This Row],[folder]],"/",""))))-41)</f>
        <v>Squad/Parts/Engine/Size2LFB_v2</v>
      </c>
    </row>
    <row r="399" spans="1:55" ht="29.5" x14ac:dyDescent="0.35">
      <c r="A399" t="s">
        <v>302</v>
      </c>
      <c r="B399" t="s">
        <v>2949</v>
      </c>
      <c r="C399" t="s">
        <v>2950</v>
      </c>
      <c r="D399" t="s">
        <v>2951</v>
      </c>
      <c r="E399" t="s">
        <v>1871</v>
      </c>
      <c r="F399" t="s">
        <v>1459</v>
      </c>
      <c r="G399" t="s">
        <v>2952</v>
      </c>
      <c r="H399" t="s">
        <v>2953</v>
      </c>
      <c r="I399" t="s">
        <v>2954</v>
      </c>
      <c r="J399" t="s">
        <v>1119</v>
      </c>
      <c r="K399" t="s">
        <v>125</v>
      </c>
      <c r="L399" s="32"/>
      <c r="M39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@PART[Size3AdvancedEngine]:AFTER[Squad] // Kerbodyne KR-2L+ "Rhino" Liquid Fuel Engine
	{
}</v>
      </c>
      <c r="N399" s="36">
        <f>_xlfn.XLOOKUP(_xlfn.CONCAT(O399,P399),Templates!$G$1:$G$2037,Templates!$A$1:$A$2037,"Not Found",0,1)</f>
        <v>0</v>
      </c>
      <c r="O399" s="34"/>
      <c r="P399" s="34"/>
      <c r="Q399" s="35"/>
      <c r="R399" s="49"/>
      <c r="S399" s="33"/>
      <c r="T399" s="33"/>
      <c r="U399" s="33"/>
      <c r="V399" s="33"/>
      <c r="W399" s="33"/>
      <c r="X399" s="33"/>
      <c r="Y399" s="33"/>
      <c r="Z399" s="33"/>
      <c r="AA399" s="33"/>
      <c r="AB399" s="33"/>
      <c r="AC399" s="33"/>
      <c r="AD399" s="33"/>
      <c r="AE399" s="33"/>
      <c r="AF399" s="33"/>
      <c r="AG399" s="33"/>
      <c r="AH399" s="33"/>
      <c r="AI39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399" s="33"/>
      <c r="AK399" s="33"/>
      <c r="AL399" s="33"/>
      <c r="AM399" s="33"/>
      <c r="AN399" s="33"/>
      <c r="AO399" s="33"/>
      <c r="AP399" s="33"/>
      <c r="AQ399" s="33"/>
      <c r="AR399" s="33"/>
      <c r="AS399" s="33"/>
      <c r="AT399" s="33"/>
      <c r="AU399" s="33"/>
      <c r="AV39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39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399" s="56" t="str">
        <f>_xlfn.CONCAT(IF(Parts[[#This Row],[title]]&lt;&gt;"",_xlfn.CONCAT(CHAR(10),"@PART[",Parts[[#This Row],[name]],"]:NEEDS[!002_CommunityPartsTitles]:AFTER[",Parts[[#This Row],[mod]],"] // ",_xlfn.CONCAT(S399," (",D399,")"),CHAR(10),"{",CHAR(10),"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39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399" s="41" t="str">
        <f>_xlfn.CONCAT(IF(Parts[[#This Row],[title]]&lt;&gt;"",_xlfn.CONCAT("#LOC_KTT_",A399,"_",C399,"_Title = ",Parts[[#This Row],[title]],CHAR(10)),""),IF(Parts[[#This Row],[engineName]]&lt;&gt;"",_xlfn.CONCAT("#LOC_KTT_",Parts[[#This Row],[mod]],"_",Parts[[#This Row],[name]],"_EngineName = ",Parts[[#This Row],[engineName]]),""))</f>
        <v/>
      </c>
      <c r="BA399" s="39" t="e">
        <f ca="1">MIN(Parts[[#This Row],[techTier]]+1,MAX(INDIRECT(O399)))</f>
        <v>#REF!</v>
      </c>
      <c r="BB399" s="39" t="e">
        <f ca="1">MIN(Parts[[#This Row],[techTier]]+2,MAX(INDIRECT(O399)))</f>
        <v>#REF!</v>
      </c>
      <c r="BC399" s="55" t="str">
        <f>RIGHT(LEFT(Parts[[#This Row],[folder]],FIND(CHAR(1),SUBSTITUTE(Parts[[#This Row],[folder]],"/",CHAR(1),LEN(Parts[[#This Row],[folder]])-LEN(SUBSTITUTE(Parts[[#This Row],[folder]],"/",""))))-1),FIND(CHAR(1),SUBSTITUTE(Parts[[#This Row],[folder]],"/",CHAR(1),LEN(Parts[[#This Row],[folder]])-LEN(SUBSTITUTE(Parts[[#This Row],[folder]],"/",""))))-41)</f>
        <v>Squad/Parts/Engine/Size3AdvancedEngine</v>
      </c>
    </row>
    <row r="400" spans="1:55" ht="29.5" x14ac:dyDescent="0.35">
      <c r="A400" t="s">
        <v>302</v>
      </c>
      <c r="B400" t="s">
        <v>2955</v>
      </c>
      <c r="C400" t="s">
        <v>2956</v>
      </c>
      <c r="D400" t="s">
        <v>2957</v>
      </c>
      <c r="E400" t="s">
        <v>1871</v>
      </c>
      <c r="F400" t="s">
        <v>1459</v>
      </c>
      <c r="G400" t="s">
        <v>2920</v>
      </c>
      <c r="H400" t="s">
        <v>2958</v>
      </c>
      <c r="I400" t="s">
        <v>1423</v>
      </c>
      <c r="J400" t="s">
        <v>1119</v>
      </c>
      <c r="K400" t="s">
        <v>125</v>
      </c>
      <c r="L400" s="32"/>
      <c r="M40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@PART[Size3EngineCluster]:AFTER[Squad] // S3 KS-25x4 "Mammoth" Liquid Fuel Engine
	{
}</v>
      </c>
      <c r="N400" s="36">
        <f>_xlfn.XLOOKUP(_xlfn.CONCAT(O400,P400),Templates!$G$1:$G$2037,Templates!$A$1:$A$2037,"Not Found",0,1)</f>
        <v>0</v>
      </c>
      <c r="O400" s="34"/>
      <c r="P400" s="34"/>
      <c r="Q400" s="35"/>
      <c r="R400" s="49"/>
      <c r="S400" s="33"/>
      <c r="T400" s="33"/>
      <c r="U400" s="33"/>
      <c r="V400" s="33"/>
      <c r="W400" s="33"/>
      <c r="X400" s="33"/>
      <c r="Y400" s="33"/>
      <c r="Z400" s="33"/>
      <c r="AA400" s="33"/>
      <c r="AB400" s="33"/>
      <c r="AC400" s="33"/>
      <c r="AD400" s="33"/>
      <c r="AE400" s="33"/>
      <c r="AF400" s="33"/>
      <c r="AG400" s="33"/>
      <c r="AH400" s="33"/>
      <c r="AI40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00" s="33"/>
      <c r="AK400" s="33"/>
      <c r="AL400" s="33"/>
      <c r="AM400" s="33"/>
      <c r="AN400" s="33"/>
      <c r="AO400" s="33"/>
      <c r="AP400" s="33"/>
      <c r="AQ400" s="33"/>
      <c r="AR400" s="33"/>
      <c r="AS400" s="33"/>
      <c r="AT400" s="33"/>
      <c r="AU400" s="33"/>
      <c r="AV40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0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00" s="56" t="str">
        <f>_xlfn.CONCAT(IF(Parts[[#This Row],[title]]&lt;&gt;"",_xlfn.CONCAT(CHAR(10),"@PART[",Parts[[#This Row],[name]],"]:NEEDS[!002_CommunityPartsTitles]:AFTER[",Parts[[#This Row],[mod]],"] // ",_xlfn.CONCAT(S400," (",D400,")"),CHAR(10),"{",CHAR(10),"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0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00" s="41" t="str">
        <f>_xlfn.CONCAT(IF(Parts[[#This Row],[title]]&lt;&gt;"",_xlfn.CONCAT("#LOC_KTT_",A400,"_",C400,"_Title = ",Parts[[#This Row],[title]],CHAR(10)),""),IF(Parts[[#This Row],[engineName]]&lt;&gt;"",_xlfn.CONCAT("#LOC_KTT_",Parts[[#This Row],[mod]],"_",Parts[[#This Row],[name]],"_EngineName = ",Parts[[#This Row],[engineName]]),""))</f>
        <v/>
      </c>
      <c r="BA400" s="39" t="e">
        <f ca="1">MIN(Parts[[#This Row],[techTier]]+1,MAX(INDIRECT(O400)))</f>
        <v>#REF!</v>
      </c>
      <c r="BB400" s="39" t="e">
        <f ca="1">MIN(Parts[[#This Row],[techTier]]+2,MAX(INDIRECT(O400)))</f>
        <v>#REF!</v>
      </c>
      <c r="BC400" s="55" t="str">
        <f>RIGHT(LEFT(Parts[[#This Row],[folder]],FIND(CHAR(1),SUBSTITUTE(Parts[[#This Row],[folder]],"/",CHAR(1),LEN(Parts[[#This Row],[folder]])-LEN(SUBSTITUTE(Parts[[#This Row],[folder]],"/",""))))-1),FIND(CHAR(1),SUBSTITUTE(Parts[[#This Row],[folder]],"/",CHAR(1),LEN(Parts[[#This Row],[folder]])-LEN(SUBSTITUTE(Parts[[#This Row],[folder]],"/",""))))-41)</f>
        <v>Squad/Parts/Engine/Size3EngineCluster</v>
      </c>
    </row>
    <row r="401" spans="1:55" ht="29.5" x14ac:dyDescent="0.35">
      <c r="A401" t="s">
        <v>302</v>
      </c>
      <c r="B401" t="s">
        <v>2959</v>
      </c>
      <c r="C401" t="s">
        <v>2960</v>
      </c>
      <c r="D401" t="s">
        <v>2961</v>
      </c>
      <c r="E401" t="s">
        <v>2068</v>
      </c>
      <c r="F401" t="s">
        <v>1459</v>
      </c>
      <c r="G401" t="s">
        <v>1822</v>
      </c>
      <c r="H401" t="s">
        <v>1642</v>
      </c>
      <c r="I401" t="s">
        <v>539</v>
      </c>
      <c r="J401" t="s">
        <v>2173</v>
      </c>
      <c r="K401" t="s">
        <v>11</v>
      </c>
      <c r="L401" s="32"/>
      <c r="M40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@PART[solidBooster1-1]:AFTER[Squad] // BACC "Thumper" Solid Fuel Booster
	{
}</v>
      </c>
      <c r="N401" s="36">
        <f>_xlfn.XLOOKUP(_xlfn.CONCAT(O401,P401),Templates!$G$1:$G$2037,Templates!$A$1:$A$2037,"Not Found",0,1)</f>
        <v>0</v>
      </c>
      <c r="O401" s="34"/>
      <c r="P401" s="34"/>
      <c r="Q401" s="35"/>
      <c r="R401" s="49"/>
      <c r="S401" s="33"/>
      <c r="T401" s="33"/>
      <c r="U401" s="33"/>
      <c r="V401" s="33"/>
      <c r="W401" s="33"/>
      <c r="X401" s="33"/>
      <c r="Y401" s="33"/>
      <c r="Z401" s="33"/>
      <c r="AA401" s="33"/>
      <c r="AB401" s="33"/>
      <c r="AC401" s="33"/>
      <c r="AD401" s="33"/>
      <c r="AE401" s="33"/>
      <c r="AF401" s="33"/>
      <c r="AG401" s="33"/>
      <c r="AH401" s="33"/>
      <c r="AI40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01" s="33"/>
      <c r="AK401" s="33"/>
      <c r="AL401" s="33"/>
      <c r="AM401" s="33"/>
      <c r="AN401" s="33"/>
      <c r="AO401" s="33"/>
      <c r="AP401" s="33"/>
      <c r="AQ401" s="33"/>
      <c r="AR401" s="33"/>
      <c r="AS401" s="33"/>
      <c r="AT401" s="33"/>
      <c r="AU401" s="33"/>
      <c r="AV40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0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01" s="56" t="str">
        <f>_xlfn.CONCAT(IF(Parts[[#This Row],[title]]&lt;&gt;"",_xlfn.CONCAT(CHAR(10),"@PART[",Parts[[#This Row],[name]],"]:NEEDS[!002_CommunityPartsTitles]:AFTER[",Parts[[#This Row],[mod]],"] // ",_xlfn.CONCAT(S401," (",D401,")"),CHAR(10),"{",CHAR(10),"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0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01" s="41" t="str">
        <f>_xlfn.CONCAT(IF(Parts[[#This Row],[title]]&lt;&gt;"",_xlfn.CONCAT("#LOC_KTT_",A401,"_",C401,"_Title = ",Parts[[#This Row],[title]],CHAR(10)),""),IF(Parts[[#This Row],[engineName]]&lt;&gt;"",_xlfn.CONCAT("#LOC_KTT_",Parts[[#This Row],[mod]],"_",Parts[[#This Row],[name]],"_EngineName = ",Parts[[#This Row],[engineName]]),""))</f>
        <v/>
      </c>
      <c r="BA401" s="39" t="e">
        <f ca="1">MIN(Parts[[#This Row],[techTier]]+1,MAX(INDIRECT(O401)))</f>
        <v>#REF!</v>
      </c>
      <c r="BB401" s="39" t="e">
        <f ca="1">MIN(Parts[[#This Row],[techTier]]+2,MAX(INDIRECT(O401)))</f>
        <v>#REF!</v>
      </c>
      <c r="BC401" s="55" t="str">
        <f>RIGHT(LEFT(Parts[[#This Row],[folder]],FIND(CHAR(1),SUBSTITUTE(Parts[[#This Row],[folder]],"/",CHAR(1),LEN(Parts[[#This Row],[folder]])-LEN(SUBSTITUTE(Parts[[#This Row],[folder]],"/",""))))-1),FIND(CHAR(1),SUBSTITUTE(Parts[[#This Row],[folder]],"/",CHAR(1),LEN(Parts[[#This Row],[folder]])-LEN(SUBSTITUTE(Parts[[#This Row],[folder]],"/",""))))-41)</f>
        <v>Squad/Parts/Engine/solidBoosterBACC</v>
      </c>
    </row>
    <row r="402" spans="1:55" ht="29.5" x14ac:dyDescent="0.35">
      <c r="A402" t="s">
        <v>302</v>
      </c>
      <c r="B402" t="s">
        <v>2962</v>
      </c>
      <c r="C402" t="s">
        <v>2963</v>
      </c>
      <c r="D402" t="s">
        <v>2964</v>
      </c>
      <c r="E402" t="s">
        <v>1871</v>
      </c>
      <c r="F402" t="s">
        <v>1459</v>
      </c>
      <c r="G402" t="s">
        <v>2965</v>
      </c>
      <c r="H402" t="s">
        <v>2852</v>
      </c>
      <c r="I402" t="s">
        <v>556</v>
      </c>
      <c r="J402" t="s">
        <v>2124</v>
      </c>
      <c r="K402" t="s">
        <v>59</v>
      </c>
      <c r="L402" s="32"/>
      <c r="M40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@PART[Thoroughbred]:AFTER[Squad] // S2-17 "Thoroughbred" Solid Fuel Booster
	{
}</v>
      </c>
      <c r="N402" s="36">
        <f>_xlfn.XLOOKUP(_xlfn.CONCAT(O402,P402),Templates!$G$1:$G$2037,Templates!$A$1:$A$2037,"Not Found",0,1)</f>
        <v>0</v>
      </c>
      <c r="O402" s="34"/>
      <c r="P402" s="34"/>
      <c r="Q402" s="35"/>
      <c r="R402" s="49"/>
      <c r="S402" s="33"/>
      <c r="T402" s="33"/>
      <c r="U402" s="33"/>
      <c r="V402" s="33"/>
      <c r="W402" s="33"/>
      <c r="X402" s="33"/>
      <c r="Y402" s="33"/>
      <c r="Z402" s="33"/>
      <c r="AA402" s="33"/>
      <c r="AB402" s="33"/>
      <c r="AC402" s="33"/>
      <c r="AD402" s="33"/>
      <c r="AE402" s="33"/>
      <c r="AF402" s="33"/>
      <c r="AG402" s="33"/>
      <c r="AH402" s="33"/>
      <c r="AI40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02" s="33"/>
      <c r="AK402" s="33"/>
      <c r="AL402" s="33"/>
      <c r="AM402" s="33"/>
      <c r="AN402" s="33"/>
      <c r="AO402" s="33"/>
      <c r="AP402" s="33"/>
      <c r="AQ402" s="33"/>
      <c r="AR402" s="33"/>
      <c r="AS402" s="33"/>
      <c r="AT402" s="33"/>
      <c r="AU402" s="33"/>
      <c r="AV40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0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02" s="56" t="str">
        <f>_xlfn.CONCAT(IF(Parts[[#This Row],[title]]&lt;&gt;"",_xlfn.CONCAT(CHAR(10),"@PART[",Parts[[#This Row],[name]],"]:NEEDS[!002_CommunityPartsTitles]:AFTER[",Parts[[#This Row],[mod]],"] // ",_xlfn.CONCAT(S402," (",D402,")"),CHAR(10),"{",CHAR(10),"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0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02" s="41" t="str">
        <f>_xlfn.CONCAT(IF(Parts[[#This Row],[title]]&lt;&gt;"",_xlfn.CONCAT("#LOC_KTT_",A402,"_",C402,"_Title = ",Parts[[#This Row],[title]],CHAR(10)),""),IF(Parts[[#This Row],[engineName]]&lt;&gt;"",_xlfn.CONCAT("#LOC_KTT_",Parts[[#This Row],[mod]],"_",Parts[[#This Row],[name]],"_EngineName = ",Parts[[#This Row],[engineName]]),""))</f>
        <v/>
      </c>
      <c r="BA402" s="39" t="e">
        <f ca="1">MIN(Parts[[#This Row],[techTier]]+1,MAX(INDIRECT(O402)))</f>
        <v>#REF!</v>
      </c>
      <c r="BB402" s="39" t="e">
        <f ca="1">MIN(Parts[[#This Row],[techTier]]+2,MAX(INDIRECT(O402)))</f>
        <v>#REF!</v>
      </c>
      <c r="BC402" s="55" t="str">
        <f>RIGHT(LEFT(Parts[[#This Row],[folder]],FIND(CHAR(1),SUBSTITUTE(Parts[[#This Row],[folder]],"/",CHAR(1),LEN(Parts[[#This Row],[folder]])-LEN(SUBSTITUTE(Parts[[#This Row],[folder]],"/",""))))-1),FIND(CHAR(1),SUBSTITUTE(Parts[[#This Row],[folder]],"/",CHAR(1),LEN(Parts[[#This Row],[folder]])-LEN(SUBSTITUTE(Parts[[#This Row],[folder]],"/",""))))-41)</f>
        <v>Squad/Parts/Engine/solidBoosterS2-17</v>
      </c>
    </row>
    <row r="403" spans="1:55" ht="29.5" x14ac:dyDescent="0.35">
      <c r="A403" t="s">
        <v>302</v>
      </c>
      <c r="B403" t="s">
        <v>2966</v>
      </c>
      <c r="C403" t="s">
        <v>2967</v>
      </c>
      <c r="D403" t="s">
        <v>2968</v>
      </c>
      <c r="E403" t="s">
        <v>1871</v>
      </c>
      <c r="F403" t="s">
        <v>1459</v>
      </c>
      <c r="G403" t="s">
        <v>2969</v>
      </c>
      <c r="H403" t="s">
        <v>2239</v>
      </c>
      <c r="I403" t="s">
        <v>2970</v>
      </c>
      <c r="J403" t="s">
        <v>2124</v>
      </c>
      <c r="K403" t="s">
        <v>125</v>
      </c>
      <c r="L403" s="32"/>
      <c r="M40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@PART[Clydesdale]:AFTER[Squad] // S2-33 "Clydesdale" Solid Fuel Booster
	{
}</v>
      </c>
      <c r="N403" s="36">
        <f>_xlfn.XLOOKUP(_xlfn.CONCAT(O403,P403),Templates!$G$1:$G$2037,Templates!$A$1:$A$2037,"Not Found",0,1)</f>
        <v>0</v>
      </c>
      <c r="O403" s="34"/>
      <c r="P403" s="34"/>
      <c r="Q403" s="35"/>
      <c r="R403" s="49"/>
      <c r="S403" s="33"/>
      <c r="T403" s="33"/>
      <c r="U403" s="33"/>
      <c r="V403" s="33"/>
      <c r="W403" s="33"/>
      <c r="X403" s="33"/>
      <c r="Y403" s="33"/>
      <c r="Z403" s="33"/>
      <c r="AA403" s="33"/>
      <c r="AB403" s="33"/>
      <c r="AC403" s="33"/>
      <c r="AD403" s="33"/>
      <c r="AE403" s="33"/>
      <c r="AF403" s="33"/>
      <c r="AG403" s="33"/>
      <c r="AH403" s="33"/>
      <c r="AI40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03" s="33"/>
      <c r="AK403" s="33"/>
      <c r="AL403" s="33"/>
      <c r="AM403" s="33"/>
      <c r="AN403" s="33"/>
      <c r="AO403" s="33"/>
      <c r="AP403" s="33"/>
      <c r="AQ403" s="33"/>
      <c r="AR403" s="33"/>
      <c r="AS403" s="33"/>
      <c r="AT403" s="33"/>
      <c r="AU403" s="33"/>
      <c r="AV40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0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03" s="56" t="str">
        <f>_xlfn.CONCAT(IF(Parts[[#This Row],[title]]&lt;&gt;"",_xlfn.CONCAT(CHAR(10),"@PART[",Parts[[#This Row],[name]],"]:NEEDS[!002_CommunityPartsTitles]:AFTER[",Parts[[#This Row],[mod]],"] // ",_xlfn.CONCAT(S403," (",D403,")"),CHAR(10),"{",CHAR(10),"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0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03" s="41" t="str">
        <f>_xlfn.CONCAT(IF(Parts[[#This Row],[title]]&lt;&gt;"",_xlfn.CONCAT("#LOC_KTT_",A403,"_",C403,"_Title = ",Parts[[#This Row],[title]],CHAR(10)),""),IF(Parts[[#This Row],[engineName]]&lt;&gt;"",_xlfn.CONCAT("#LOC_KTT_",Parts[[#This Row],[mod]],"_",Parts[[#This Row],[name]],"_EngineName = ",Parts[[#This Row],[engineName]]),""))</f>
        <v/>
      </c>
      <c r="BA403" s="39" t="e">
        <f ca="1">MIN(Parts[[#This Row],[techTier]]+1,MAX(INDIRECT(O403)))</f>
        <v>#REF!</v>
      </c>
      <c r="BB403" s="39" t="e">
        <f ca="1">MIN(Parts[[#This Row],[techTier]]+2,MAX(INDIRECT(O403)))</f>
        <v>#REF!</v>
      </c>
      <c r="BC403" s="55" t="str">
        <f>RIGHT(LEFT(Parts[[#This Row],[folder]],FIND(CHAR(1),SUBSTITUTE(Parts[[#This Row],[folder]],"/",CHAR(1),LEN(Parts[[#This Row],[folder]])-LEN(SUBSTITUTE(Parts[[#This Row],[folder]],"/",""))))-1),FIND(CHAR(1),SUBSTITUTE(Parts[[#This Row],[folder]],"/",CHAR(1),LEN(Parts[[#This Row],[folder]])-LEN(SUBSTITUTE(Parts[[#This Row],[folder]],"/",""))))-41)</f>
        <v>Squad/Parts/Engine/solidBoosterS2-33</v>
      </c>
    </row>
    <row r="404" spans="1:55" ht="29.5" x14ac:dyDescent="0.35">
      <c r="A404" t="s">
        <v>302</v>
      </c>
      <c r="B404" t="s">
        <v>2971</v>
      </c>
      <c r="C404" t="s">
        <v>2972</v>
      </c>
      <c r="D404" t="s">
        <v>2973</v>
      </c>
      <c r="E404" t="s">
        <v>2974</v>
      </c>
      <c r="F404" t="s">
        <v>1459</v>
      </c>
      <c r="G404" t="s">
        <v>1746</v>
      </c>
      <c r="H404" t="s">
        <v>1733</v>
      </c>
      <c r="I404" t="s">
        <v>1783</v>
      </c>
      <c r="J404" t="s">
        <v>1606</v>
      </c>
      <c r="K404" t="s">
        <v>56</v>
      </c>
      <c r="L404" s="32"/>
      <c r="M40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@PART[sepMotor1]:AFTER[Squad] // Sepratron I
	{
}</v>
      </c>
      <c r="N404" s="36">
        <f>_xlfn.XLOOKUP(_xlfn.CONCAT(O404,P404),Templates!$G$1:$G$2037,Templates!$A$1:$A$2037,"Not Found",0,1)</f>
        <v>0</v>
      </c>
      <c r="O404" s="34"/>
      <c r="P404" s="34"/>
      <c r="Q404" s="35"/>
      <c r="R404" s="49"/>
      <c r="S404" s="33"/>
      <c r="T404" s="33"/>
      <c r="U404" s="33"/>
      <c r="V404" s="33"/>
      <c r="W404" s="33"/>
      <c r="X404" s="33"/>
      <c r="Y404" s="33"/>
      <c r="Z404" s="33"/>
      <c r="AA404" s="33"/>
      <c r="AB404" s="33"/>
      <c r="AC404" s="33"/>
      <c r="AD404" s="33"/>
      <c r="AE404" s="33"/>
      <c r="AF404" s="33"/>
      <c r="AG404" s="33"/>
      <c r="AH404" s="33"/>
      <c r="AI40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04" s="33"/>
      <c r="AK404" s="33"/>
      <c r="AL404" s="33"/>
      <c r="AM404" s="33"/>
      <c r="AN404" s="33"/>
      <c r="AO404" s="33"/>
      <c r="AP404" s="33"/>
      <c r="AQ404" s="33"/>
      <c r="AR404" s="33"/>
      <c r="AS404" s="33"/>
      <c r="AT404" s="33"/>
      <c r="AU404" s="33"/>
      <c r="AV40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0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04" s="56" t="str">
        <f>_xlfn.CONCAT(IF(Parts[[#This Row],[title]]&lt;&gt;"",_xlfn.CONCAT(CHAR(10),"@PART[",Parts[[#This Row],[name]],"]:NEEDS[!002_CommunityPartsTitles]:AFTER[",Parts[[#This Row],[mod]],"] // ",_xlfn.CONCAT(S404," (",D404,")"),CHAR(10),"{",CHAR(10),"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0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04" s="41" t="str">
        <f>_xlfn.CONCAT(IF(Parts[[#This Row],[title]]&lt;&gt;"",_xlfn.CONCAT("#LOC_KTT_",A404,"_",C404,"_Title = ",Parts[[#This Row],[title]],CHAR(10)),""),IF(Parts[[#This Row],[engineName]]&lt;&gt;"",_xlfn.CONCAT("#LOC_KTT_",Parts[[#This Row],[mod]],"_",Parts[[#This Row],[name]],"_EngineName = ",Parts[[#This Row],[engineName]]),""))</f>
        <v/>
      </c>
      <c r="BA404" s="39" t="e">
        <f ca="1">MIN(Parts[[#This Row],[techTier]]+1,MAX(INDIRECT(O404)))</f>
        <v>#REF!</v>
      </c>
      <c r="BB404" s="39" t="e">
        <f ca="1">MIN(Parts[[#This Row],[techTier]]+2,MAX(INDIRECT(O404)))</f>
        <v>#REF!</v>
      </c>
      <c r="BC404" s="55" t="str">
        <f>RIGHT(LEFT(Parts[[#This Row],[folder]],FIND(CHAR(1),SUBSTITUTE(Parts[[#This Row],[folder]],"/",CHAR(1),LEN(Parts[[#This Row],[folder]])-LEN(SUBSTITUTE(Parts[[#This Row],[folder]],"/",""))))-1),FIND(CHAR(1),SUBSTITUTE(Parts[[#This Row],[folder]],"/",CHAR(1),LEN(Parts[[#This Row],[folder]])-LEN(SUBSTITUTE(Parts[[#This Row],[folder]],"/",""))))-41)</f>
        <v>Squad/Parts/Engine/solidBoosterSep</v>
      </c>
    </row>
    <row r="405" spans="1:55" ht="29.5" x14ac:dyDescent="0.35">
      <c r="A405" t="s">
        <v>302</v>
      </c>
      <c r="B405" t="s">
        <v>2975</v>
      </c>
      <c r="C405" t="s">
        <v>2976</v>
      </c>
      <c r="D405" t="s">
        <v>2977</v>
      </c>
      <c r="E405" t="s">
        <v>1871</v>
      </c>
      <c r="F405" t="s">
        <v>1459</v>
      </c>
      <c r="G405" t="s">
        <v>2082</v>
      </c>
      <c r="H405" t="s">
        <v>1581</v>
      </c>
      <c r="I405" t="s">
        <v>1568</v>
      </c>
      <c r="J405" t="s">
        <v>2000</v>
      </c>
      <c r="K405" t="s">
        <v>56</v>
      </c>
      <c r="L405" s="32"/>
      <c r="M40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@PART[Shrimp]:AFTER[Squad] // F3S0 "Shrimp" Solid Fuel Booster
	{
}</v>
      </c>
      <c r="N405" s="36">
        <f>_xlfn.XLOOKUP(_xlfn.CONCAT(O405,P405),Templates!$G$1:$G$2037,Templates!$A$1:$A$2037,"Not Found",0,1)</f>
        <v>0</v>
      </c>
      <c r="O405" s="34"/>
      <c r="P405" s="34"/>
      <c r="Q405" s="35"/>
      <c r="R405" s="49"/>
      <c r="S405" s="33"/>
      <c r="T405" s="33"/>
      <c r="U405" s="33"/>
      <c r="V405" s="33"/>
      <c r="W405" s="33"/>
      <c r="X405" s="33"/>
      <c r="Y405" s="33"/>
      <c r="Z405" s="33"/>
      <c r="AA405" s="33"/>
      <c r="AB405" s="33"/>
      <c r="AC405" s="33"/>
      <c r="AD405" s="33"/>
      <c r="AE405" s="33"/>
      <c r="AF405" s="33"/>
      <c r="AG405" s="33"/>
      <c r="AH405" s="33"/>
      <c r="AI40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05" s="33"/>
      <c r="AK405" s="33"/>
      <c r="AL405" s="33"/>
      <c r="AM405" s="33"/>
      <c r="AN405" s="33"/>
      <c r="AO405" s="33"/>
      <c r="AP405" s="33"/>
      <c r="AQ405" s="33"/>
      <c r="AR405" s="33"/>
      <c r="AS405" s="33"/>
      <c r="AT405" s="33"/>
      <c r="AU405" s="33"/>
      <c r="AV40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0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05" s="56" t="str">
        <f>_xlfn.CONCAT(IF(Parts[[#This Row],[title]]&lt;&gt;"",_xlfn.CONCAT(CHAR(10),"@PART[",Parts[[#This Row],[name]],"]:NEEDS[!002_CommunityPartsTitles]:AFTER[",Parts[[#This Row],[mod]],"] // ",_xlfn.CONCAT(S405," (",D405,")"),CHAR(10),"{",CHAR(10),"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0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05" s="41" t="str">
        <f>_xlfn.CONCAT(IF(Parts[[#This Row],[title]]&lt;&gt;"",_xlfn.CONCAT("#LOC_KTT_",A405,"_",C405,"_Title = ",Parts[[#This Row],[title]],CHAR(10)),""),IF(Parts[[#This Row],[engineName]]&lt;&gt;"",_xlfn.CONCAT("#LOC_KTT_",Parts[[#This Row],[mod]],"_",Parts[[#This Row],[name]],"_EngineName = ",Parts[[#This Row],[engineName]]),""))</f>
        <v/>
      </c>
      <c r="BA405" s="39" t="e">
        <f ca="1">MIN(Parts[[#This Row],[techTier]]+1,MAX(INDIRECT(O405)))</f>
        <v>#REF!</v>
      </c>
      <c r="BB405" s="39" t="e">
        <f ca="1">MIN(Parts[[#This Row],[techTier]]+2,MAX(INDIRECT(O405)))</f>
        <v>#REF!</v>
      </c>
      <c r="BC405" s="55" t="str">
        <f>RIGHT(LEFT(Parts[[#This Row],[folder]],FIND(CHAR(1),SUBSTITUTE(Parts[[#This Row],[folder]],"/",CHAR(1),LEN(Parts[[#This Row],[folder]])-LEN(SUBSTITUTE(Parts[[#This Row],[folder]],"/",""))))-1),FIND(CHAR(1),SUBSTITUTE(Parts[[#This Row],[folder]],"/",CHAR(1),LEN(Parts[[#This Row],[folder]])-LEN(SUBSTITUTE(Parts[[#This Row],[folder]],"/",""))))-41)</f>
        <v>Squad/Parts/Engine/SolidBoostersF</v>
      </c>
    </row>
    <row r="406" spans="1:55" ht="29.5" x14ac:dyDescent="0.35">
      <c r="A406" t="s">
        <v>302</v>
      </c>
      <c r="B406" t="s">
        <v>2978</v>
      </c>
      <c r="C406" t="s">
        <v>2979</v>
      </c>
      <c r="D406" t="s">
        <v>2980</v>
      </c>
      <c r="E406" t="s">
        <v>1871</v>
      </c>
      <c r="F406" t="s">
        <v>1459</v>
      </c>
      <c r="G406" t="s">
        <v>1529</v>
      </c>
      <c r="H406" t="s">
        <v>1733</v>
      </c>
      <c r="I406" t="s">
        <v>1694</v>
      </c>
      <c r="J406" t="s">
        <v>2000</v>
      </c>
      <c r="K406" t="s">
        <v>33</v>
      </c>
      <c r="L406" s="32"/>
      <c r="M40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@PART[Mite]:AFTER[Squad] // FM1 "Mite" Solid Fuel Booster
	{
}</v>
      </c>
      <c r="N406" s="36">
        <f>_xlfn.XLOOKUP(_xlfn.CONCAT(O406,P406),Templates!$G$1:$G$2037,Templates!$A$1:$A$2037,"Not Found",0,1)</f>
        <v>0</v>
      </c>
      <c r="O406" s="34"/>
      <c r="P406" s="34"/>
      <c r="Q406" s="35"/>
      <c r="R406" s="49"/>
      <c r="S406" s="33"/>
      <c r="T406" s="33"/>
      <c r="U406" s="33"/>
      <c r="V406" s="33"/>
      <c r="W406" s="33"/>
      <c r="X406" s="33"/>
      <c r="Y406" s="33"/>
      <c r="Z406" s="33"/>
      <c r="AA406" s="33"/>
      <c r="AB406" s="33"/>
      <c r="AC406" s="33"/>
      <c r="AD406" s="33"/>
      <c r="AE406" s="33"/>
      <c r="AF406" s="33"/>
      <c r="AG406" s="33"/>
      <c r="AH406" s="33"/>
      <c r="AI40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06" s="33"/>
      <c r="AK406" s="33"/>
      <c r="AL406" s="33"/>
      <c r="AM406" s="33"/>
      <c r="AN406" s="33"/>
      <c r="AO406" s="33"/>
      <c r="AP406" s="33"/>
      <c r="AQ406" s="33"/>
      <c r="AR406" s="33"/>
      <c r="AS406" s="33"/>
      <c r="AT406" s="33"/>
      <c r="AU406" s="33"/>
      <c r="AV40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0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06" s="56" t="str">
        <f>_xlfn.CONCAT(IF(Parts[[#This Row],[title]]&lt;&gt;"",_xlfn.CONCAT(CHAR(10),"@PART[",Parts[[#This Row],[name]],"]:NEEDS[!002_CommunityPartsTitles]:AFTER[",Parts[[#This Row],[mod]],"] // ",_xlfn.CONCAT(S406," (",D406,")"),CHAR(10),"{",CHAR(10),"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0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06" s="41" t="str">
        <f>_xlfn.CONCAT(IF(Parts[[#This Row],[title]]&lt;&gt;"",_xlfn.CONCAT("#LOC_KTT_",A406,"_",C406,"_Title = ",Parts[[#This Row],[title]],CHAR(10)),""),IF(Parts[[#This Row],[engineName]]&lt;&gt;"",_xlfn.CONCAT("#LOC_KTT_",Parts[[#This Row],[mod]],"_",Parts[[#This Row],[name]],"_EngineName = ",Parts[[#This Row],[engineName]]),""))</f>
        <v/>
      </c>
      <c r="BA406" s="39" t="e">
        <f ca="1">MIN(Parts[[#This Row],[techTier]]+1,MAX(INDIRECT(O406)))</f>
        <v>#REF!</v>
      </c>
      <c r="BB406" s="39" t="e">
        <f ca="1">MIN(Parts[[#This Row],[techTier]]+2,MAX(INDIRECT(O406)))</f>
        <v>#REF!</v>
      </c>
      <c r="BC406" s="55" t="str">
        <f>RIGHT(LEFT(Parts[[#This Row],[folder]],FIND(CHAR(1),SUBSTITUTE(Parts[[#This Row],[folder]],"/",CHAR(1),LEN(Parts[[#This Row],[folder]])-LEN(SUBSTITUTE(Parts[[#This Row],[folder]],"/",""))))-1),FIND(CHAR(1),SUBSTITUTE(Parts[[#This Row],[folder]],"/",CHAR(1),LEN(Parts[[#This Row],[folder]])-LEN(SUBSTITUTE(Parts[[#This Row],[folder]],"/",""))))-41)</f>
        <v>Squad/Parts/Engine/SolidBoostersF</v>
      </c>
    </row>
    <row r="407" spans="1:55" ht="29.5" x14ac:dyDescent="0.35">
      <c r="A407" t="s">
        <v>302</v>
      </c>
      <c r="B407" t="s">
        <v>2981</v>
      </c>
      <c r="C407" t="s">
        <v>2982</v>
      </c>
      <c r="D407" t="s">
        <v>2983</v>
      </c>
      <c r="E407" t="s">
        <v>1458</v>
      </c>
      <c r="F407" t="s">
        <v>1575</v>
      </c>
      <c r="G407" t="s">
        <v>2984</v>
      </c>
      <c r="H407" t="s">
        <v>2005</v>
      </c>
      <c r="I407" t="s">
        <v>2985</v>
      </c>
      <c r="J407" t="s">
        <v>2986</v>
      </c>
      <c r="K407" t="s">
        <v>132</v>
      </c>
      <c r="L407" s="32"/>
      <c r="M40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@PART[adapterMk3-Mk2]:AFTER[Squad] // Mk3 to Mk2 Adapter
	{
}</v>
      </c>
      <c r="N407" s="36">
        <f>_xlfn.XLOOKUP(_xlfn.CONCAT(O407,P407),Templates!$G$1:$G$2037,Templates!$A$1:$A$2037,"Not Found",0,1)</f>
        <v>0</v>
      </c>
      <c r="O407" s="34"/>
      <c r="P407" s="34"/>
      <c r="Q407" s="35"/>
      <c r="R407" s="49"/>
      <c r="S407" s="33"/>
      <c r="T407" s="33"/>
      <c r="U407" s="33"/>
      <c r="V407" s="33"/>
      <c r="W407" s="33"/>
      <c r="X407" s="33"/>
      <c r="Y407" s="33"/>
      <c r="Z407" s="33"/>
      <c r="AA407" s="33"/>
      <c r="AB407" s="33"/>
      <c r="AC407" s="33"/>
      <c r="AD407" s="33"/>
      <c r="AE407" s="33"/>
      <c r="AF407" s="33"/>
      <c r="AG407" s="33"/>
      <c r="AH407" s="33"/>
      <c r="AI40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07" s="33"/>
      <c r="AK407" s="33"/>
      <c r="AL407" s="33"/>
      <c r="AM407" s="33"/>
      <c r="AN407" s="33"/>
      <c r="AO407" s="33"/>
      <c r="AP407" s="33"/>
      <c r="AQ407" s="33"/>
      <c r="AR407" s="33"/>
      <c r="AS407" s="33"/>
      <c r="AT407" s="33"/>
      <c r="AU407" s="33"/>
      <c r="AV40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0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07" s="56" t="str">
        <f>_xlfn.CONCAT(IF(Parts[[#This Row],[title]]&lt;&gt;"",_xlfn.CONCAT(CHAR(10),"@PART[",Parts[[#This Row],[name]],"]:NEEDS[!002_CommunityPartsTitles]:AFTER[",Parts[[#This Row],[mod]],"] // ",_xlfn.CONCAT(S407," (",D407,")"),CHAR(10),"{",CHAR(10),"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0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07" s="41" t="str">
        <f>_xlfn.CONCAT(IF(Parts[[#This Row],[title]]&lt;&gt;"",_xlfn.CONCAT("#LOC_KTT_",A407,"_",C407,"_Title = ",Parts[[#This Row],[title]],CHAR(10)),""),IF(Parts[[#This Row],[engineName]]&lt;&gt;"",_xlfn.CONCAT("#LOC_KTT_",Parts[[#This Row],[mod]],"_",Parts[[#This Row],[name]],"_EngineName = ",Parts[[#This Row],[engineName]]),""))</f>
        <v/>
      </c>
      <c r="BA407" s="39" t="e">
        <f ca="1">MIN(Parts[[#This Row],[techTier]]+1,MAX(INDIRECT(O407)))</f>
        <v>#REF!</v>
      </c>
      <c r="BB407" s="39" t="e">
        <f ca="1">MIN(Parts[[#This Row],[techTier]]+2,MAX(INDIRECT(O407)))</f>
        <v>#REF!</v>
      </c>
      <c r="BC407" s="55" t="str">
        <f>RIGHT(LEFT(Parts[[#This Row],[folder]],FIND(CHAR(1),SUBSTITUTE(Parts[[#This Row],[folder]],"/",CHAR(1),LEN(Parts[[#This Row],[folder]])-LEN(SUBSTITUTE(Parts[[#This Row],[folder]],"/",""))))-1),FIND(CHAR(1),SUBSTITUTE(Parts[[#This Row],[folder]],"/",CHAR(1),LEN(Parts[[#This Row],[folder]])-LEN(SUBSTITUTE(Parts[[#This Row],[folder]],"/",""))))-41)</f>
        <v>Squad/Parts/FuelTank/adapterTanks</v>
      </c>
    </row>
    <row r="408" spans="1:55" ht="29.5" x14ac:dyDescent="0.35">
      <c r="A408" t="s">
        <v>302</v>
      </c>
      <c r="B408" t="s">
        <v>2987</v>
      </c>
      <c r="C408" t="s">
        <v>2988</v>
      </c>
      <c r="D408" t="s">
        <v>2989</v>
      </c>
      <c r="E408" t="s">
        <v>1458</v>
      </c>
      <c r="F408" t="s">
        <v>1755</v>
      </c>
      <c r="G408" t="s">
        <v>2984</v>
      </c>
      <c r="H408" t="s">
        <v>2405</v>
      </c>
      <c r="I408" t="s">
        <v>1551</v>
      </c>
      <c r="J408" t="s">
        <v>2990</v>
      </c>
      <c r="K408" t="s">
        <v>132</v>
      </c>
      <c r="L408" s="32"/>
      <c r="M40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@PART[adapterEngines]:AFTER[Squad] // Mk3 Engine Mount
	{
}</v>
      </c>
      <c r="N408" s="36">
        <f>_xlfn.XLOOKUP(_xlfn.CONCAT(O408,P408),Templates!$G$1:$G$2037,Templates!$A$1:$A$2037,"Not Found",0,1)</f>
        <v>0</v>
      </c>
      <c r="O408" s="34"/>
      <c r="P408" s="34"/>
      <c r="Q408" s="35"/>
      <c r="R408" s="49"/>
      <c r="S408" s="33"/>
      <c r="T408" s="33"/>
      <c r="U408" s="33"/>
      <c r="V408" s="33"/>
      <c r="W408" s="33"/>
      <c r="X408" s="33"/>
      <c r="Y408" s="33"/>
      <c r="Z408" s="33"/>
      <c r="AA408" s="33"/>
      <c r="AB408" s="33"/>
      <c r="AC408" s="33"/>
      <c r="AD408" s="33"/>
      <c r="AE408" s="33"/>
      <c r="AF408" s="33"/>
      <c r="AG408" s="33"/>
      <c r="AH408" s="33"/>
      <c r="AI40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08" s="33"/>
      <c r="AK408" s="33"/>
      <c r="AL408" s="33"/>
      <c r="AM408" s="33"/>
      <c r="AN408" s="33"/>
      <c r="AO408" s="33"/>
      <c r="AP408" s="33"/>
      <c r="AQ408" s="33"/>
      <c r="AR408" s="33"/>
      <c r="AS408" s="33"/>
      <c r="AT408" s="33"/>
      <c r="AU408" s="33"/>
      <c r="AV40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0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08" s="56" t="str">
        <f>_xlfn.CONCAT(IF(Parts[[#This Row],[title]]&lt;&gt;"",_xlfn.CONCAT(CHAR(10),"@PART[",Parts[[#This Row],[name]],"]:NEEDS[!002_CommunityPartsTitles]:AFTER[",Parts[[#This Row],[mod]],"] // ",_xlfn.CONCAT(S408," (",D408,")"),CHAR(10),"{",CHAR(10),"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0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08" s="41" t="str">
        <f>_xlfn.CONCAT(IF(Parts[[#This Row],[title]]&lt;&gt;"",_xlfn.CONCAT("#LOC_KTT_",A408,"_",C408,"_Title = ",Parts[[#This Row],[title]],CHAR(10)),""),IF(Parts[[#This Row],[engineName]]&lt;&gt;"",_xlfn.CONCAT("#LOC_KTT_",Parts[[#This Row],[mod]],"_",Parts[[#This Row],[name]],"_EngineName = ",Parts[[#This Row],[engineName]]),""))</f>
        <v/>
      </c>
      <c r="BA408" s="39" t="e">
        <f ca="1">MIN(Parts[[#This Row],[techTier]]+1,MAX(INDIRECT(O408)))</f>
        <v>#REF!</v>
      </c>
      <c r="BB408" s="39" t="e">
        <f ca="1">MIN(Parts[[#This Row],[techTier]]+2,MAX(INDIRECT(O408)))</f>
        <v>#REF!</v>
      </c>
      <c r="BC408" s="55" t="str">
        <f>RIGHT(LEFT(Parts[[#This Row],[folder]],FIND(CHAR(1),SUBSTITUTE(Parts[[#This Row],[folder]],"/",CHAR(1),LEN(Parts[[#This Row],[folder]])-LEN(SUBSTITUTE(Parts[[#This Row],[folder]],"/",""))))-1),FIND(CHAR(1),SUBSTITUTE(Parts[[#This Row],[folder]],"/",CHAR(1),LEN(Parts[[#This Row],[folder]])-LEN(SUBSTITUTE(Parts[[#This Row],[folder]],"/",""))))-41)</f>
        <v>Squad/Parts/FuelTank/adapterTanks</v>
      </c>
    </row>
    <row r="409" spans="1:55" ht="29.5" x14ac:dyDescent="0.35">
      <c r="A409" t="s">
        <v>302</v>
      </c>
      <c r="B409" t="s">
        <v>2991</v>
      </c>
      <c r="C409" t="s">
        <v>2992</v>
      </c>
      <c r="D409" t="s">
        <v>2993</v>
      </c>
      <c r="E409" t="s">
        <v>1458</v>
      </c>
      <c r="F409" t="s">
        <v>1575</v>
      </c>
      <c r="G409" t="s">
        <v>2984</v>
      </c>
      <c r="H409" t="s">
        <v>2405</v>
      </c>
      <c r="I409" t="s">
        <v>2994</v>
      </c>
      <c r="J409" t="s">
        <v>2995</v>
      </c>
      <c r="K409" t="s">
        <v>92</v>
      </c>
      <c r="L409" s="32"/>
      <c r="M40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@PART[adapterMk3-Size2]:AFTER[Squad] // Mk3 to 2.5m Adapter
	{
}</v>
      </c>
      <c r="N409" s="36">
        <f>_xlfn.XLOOKUP(_xlfn.CONCAT(O409,P409),Templates!$G$1:$G$2037,Templates!$A$1:$A$2037,"Not Found",0,1)</f>
        <v>0</v>
      </c>
      <c r="O409" s="34"/>
      <c r="P409" s="34"/>
      <c r="Q409" s="35"/>
      <c r="R409" s="49"/>
      <c r="S409" s="33"/>
      <c r="T409" s="33"/>
      <c r="U409" s="33"/>
      <c r="V409" s="33"/>
      <c r="W409" s="33"/>
      <c r="X409" s="33"/>
      <c r="Y409" s="33"/>
      <c r="Z409" s="33"/>
      <c r="AA409" s="33"/>
      <c r="AB409" s="33"/>
      <c r="AC409" s="33"/>
      <c r="AD409" s="33"/>
      <c r="AE409" s="33"/>
      <c r="AF409" s="33"/>
      <c r="AG409" s="33"/>
      <c r="AH409" s="33"/>
      <c r="AI40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09" s="33"/>
      <c r="AK409" s="33"/>
      <c r="AL409" s="33"/>
      <c r="AM409" s="33"/>
      <c r="AN409" s="33"/>
      <c r="AO409" s="33"/>
      <c r="AP409" s="33"/>
      <c r="AQ409" s="33"/>
      <c r="AR409" s="33"/>
      <c r="AS409" s="33"/>
      <c r="AT409" s="33"/>
      <c r="AU409" s="33"/>
      <c r="AV40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0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09" s="56" t="str">
        <f>_xlfn.CONCAT(IF(Parts[[#This Row],[title]]&lt;&gt;"",_xlfn.CONCAT(CHAR(10),"@PART[",Parts[[#This Row],[name]],"]:NEEDS[!002_CommunityPartsTitles]:AFTER[",Parts[[#This Row],[mod]],"] // ",_xlfn.CONCAT(S409," (",D409,")"),CHAR(10),"{",CHAR(10),"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0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09" s="41" t="str">
        <f>_xlfn.CONCAT(IF(Parts[[#This Row],[title]]&lt;&gt;"",_xlfn.CONCAT("#LOC_KTT_",A409,"_",C409,"_Title = ",Parts[[#This Row],[title]],CHAR(10)),""),IF(Parts[[#This Row],[engineName]]&lt;&gt;"",_xlfn.CONCAT("#LOC_KTT_",Parts[[#This Row],[mod]],"_",Parts[[#This Row],[name]],"_EngineName = ",Parts[[#This Row],[engineName]]),""))</f>
        <v/>
      </c>
      <c r="BA409" s="39" t="e">
        <f ca="1">MIN(Parts[[#This Row],[techTier]]+1,MAX(INDIRECT(O409)))</f>
        <v>#REF!</v>
      </c>
      <c r="BB409" s="39" t="e">
        <f ca="1">MIN(Parts[[#This Row],[techTier]]+2,MAX(INDIRECT(O409)))</f>
        <v>#REF!</v>
      </c>
      <c r="BC409" s="55" t="str">
        <f>RIGHT(LEFT(Parts[[#This Row],[folder]],FIND(CHAR(1),SUBSTITUTE(Parts[[#This Row],[folder]],"/",CHAR(1),LEN(Parts[[#This Row],[folder]])-LEN(SUBSTITUTE(Parts[[#This Row],[folder]],"/",""))))-1),FIND(CHAR(1),SUBSTITUTE(Parts[[#This Row],[folder]],"/",CHAR(1),LEN(Parts[[#This Row],[folder]])-LEN(SUBSTITUTE(Parts[[#This Row],[folder]],"/",""))))-41)</f>
        <v>Squad/Parts/FuelTank/adapterTanks</v>
      </c>
    </row>
    <row r="410" spans="1:55" ht="29.5" x14ac:dyDescent="0.35">
      <c r="A410" t="s">
        <v>302</v>
      </c>
      <c r="B410" t="s">
        <v>2996</v>
      </c>
      <c r="C410" t="s">
        <v>2997</v>
      </c>
      <c r="D410" t="s">
        <v>2998</v>
      </c>
      <c r="E410" t="s">
        <v>1458</v>
      </c>
      <c r="F410" t="s">
        <v>1575</v>
      </c>
      <c r="G410" t="s">
        <v>2984</v>
      </c>
      <c r="H410" t="s">
        <v>2405</v>
      </c>
      <c r="I410" t="s">
        <v>2994</v>
      </c>
      <c r="J410" t="s">
        <v>2995</v>
      </c>
      <c r="K410" t="s">
        <v>92</v>
      </c>
      <c r="L410" s="32"/>
      <c r="M41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@PART[adapterMk3-Size2Slant]:AFTER[Squad] // Mk3 to 2.5m Adapter Slanted
	{
}</v>
      </c>
      <c r="N410" s="36">
        <f>_xlfn.XLOOKUP(_xlfn.CONCAT(O410,P410),Templates!$G$1:$G$2037,Templates!$A$1:$A$2037,"Not Found",0,1)</f>
        <v>0</v>
      </c>
      <c r="O410" s="34"/>
      <c r="P410" s="34"/>
      <c r="Q410" s="35"/>
      <c r="R410" s="49"/>
      <c r="S410" s="33"/>
      <c r="T410" s="33"/>
      <c r="U410" s="33"/>
      <c r="V410" s="33"/>
      <c r="W410" s="33"/>
      <c r="X410" s="33"/>
      <c r="Y410" s="33"/>
      <c r="Z410" s="33"/>
      <c r="AA410" s="33"/>
      <c r="AB410" s="33"/>
      <c r="AC410" s="33"/>
      <c r="AD410" s="33"/>
      <c r="AE410" s="33"/>
      <c r="AF410" s="33"/>
      <c r="AG410" s="33"/>
      <c r="AH410" s="33"/>
      <c r="AI41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10" s="33"/>
      <c r="AK410" s="33"/>
      <c r="AL410" s="33"/>
      <c r="AM410" s="33"/>
      <c r="AN410" s="33"/>
      <c r="AO410" s="33"/>
      <c r="AP410" s="33"/>
      <c r="AQ410" s="33"/>
      <c r="AR410" s="33"/>
      <c r="AS410" s="33"/>
      <c r="AT410" s="33"/>
      <c r="AU410" s="33"/>
      <c r="AV41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1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10" s="56" t="str">
        <f>_xlfn.CONCAT(IF(Parts[[#This Row],[title]]&lt;&gt;"",_xlfn.CONCAT(CHAR(10),"@PART[",Parts[[#This Row],[name]],"]:NEEDS[!002_CommunityPartsTitles]:AFTER[",Parts[[#This Row],[mod]],"] // ",_xlfn.CONCAT(S410," (",D410,")"),CHAR(10),"{",CHAR(10),"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1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10" s="41" t="str">
        <f>_xlfn.CONCAT(IF(Parts[[#This Row],[title]]&lt;&gt;"",_xlfn.CONCAT("#LOC_KTT_",A410,"_",C410,"_Title = ",Parts[[#This Row],[title]],CHAR(10)),""),IF(Parts[[#This Row],[engineName]]&lt;&gt;"",_xlfn.CONCAT("#LOC_KTT_",Parts[[#This Row],[mod]],"_",Parts[[#This Row],[name]],"_EngineName = ",Parts[[#This Row],[engineName]]),""))</f>
        <v/>
      </c>
      <c r="BA410" s="39" t="e">
        <f ca="1">MIN(Parts[[#This Row],[techTier]]+1,MAX(INDIRECT(O410)))</f>
        <v>#REF!</v>
      </c>
      <c r="BB410" s="39" t="e">
        <f ca="1">MIN(Parts[[#This Row],[techTier]]+2,MAX(INDIRECT(O410)))</f>
        <v>#REF!</v>
      </c>
      <c r="BC410" s="55" t="str">
        <f>RIGHT(LEFT(Parts[[#This Row],[folder]],FIND(CHAR(1),SUBSTITUTE(Parts[[#This Row],[folder]],"/",CHAR(1),LEN(Parts[[#This Row],[folder]])-LEN(SUBSTITUTE(Parts[[#This Row],[folder]],"/",""))))-1),FIND(CHAR(1),SUBSTITUTE(Parts[[#This Row],[folder]],"/",CHAR(1),LEN(Parts[[#This Row],[folder]])-LEN(SUBSTITUTE(Parts[[#This Row],[folder]],"/",""))))-41)</f>
        <v>Squad/Parts/FuelTank/adapterTanks</v>
      </c>
    </row>
    <row r="411" spans="1:55" ht="29.5" x14ac:dyDescent="0.35">
      <c r="A411" t="s">
        <v>302</v>
      </c>
      <c r="B411" t="s">
        <v>2999</v>
      </c>
      <c r="C411" t="s">
        <v>3000</v>
      </c>
      <c r="D411" t="s">
        <v>3001</v>
      </c>
      <c r="E411" t="s">
        <v>1458</v>
      </c>
      <c r="F411" t="s">
        <v>1575</v>
      </c>
      <c r="G411" t="s">
        <v>2862</v>
      </c>
      <c r="H411" t="s">
        <v>2135</v>
      </c>
      <c r="I411" t="s">
        <v>3002</v>
      </c>
      <c r="J411" t="s">
        <v>3003</v>
      </c>
      <c r="K411" t="s">
        <v>91</v>
      </c>
      <c r="L411" s="32"/>
      <c r="M41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@PART[adapterSize2-Mk2]:AFTER[Squad] // 2.5m to Mk2 Adapter
	{
}</v>
      </c>
      <c r="N411" s="36">
        <f>_xlfn.XLOOKUP(_xlfn.CONCAT(O411,P411),Templates!$G$1:$G$2037,Templates!$A$1:$A$2037,"Not Found",0,1)</f>
        <v>0</v>
      </c>
      <c r="O411" s="34"/>
      <c r="P411" s="34"/>
      <c r="Q411" s="35"/>
      <c r="R411" s="49"/>
      <c r="S411" s="33"/>
      <c r="T411" s="33"/>
      <c r="U411" s="33"/>
      <c r="V411" s="33"/>
      <c r="W411" s="33"/>
      <c r="X411" s="33"/>
      <c r="Y411" s="33"/>
      <c r="Z411" s="33"/>
      <c r="AA411" s="33"/>
      <c r="AB411" s="33"/>
      <c r="AC411" s="33"/>
      <c r="AD411" s="33"/>
      <c r="AE411" s="33"/>
      <c r="AF411" s="33"/>
      <c r="AG411" s="33"/>
      <c r="AH411" s="33"/>
      <c r="AI41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11" s="33"/>
      <c r="AK411" s="33"/>
      <c r="AL411" s="33"/>
      <c r="AM411" s="33"/>
      <c r="AN411" s="33"/>
      <c r="AO411" s="33"/>
      <c r="AP411" s="33"/>
      <c r="AQ411" s="33"/>
      <c r="AR411" s="33"/>
      <c r="AS411" s="33"/>
      <c r="AT411" s="33"/>
      <c r="AU411" s="33"/>
      <c r="AV41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1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11" s="56" t="str">
        <f>_xlfn.CONCAT(IF(Parts[[#This Row],[title]]&lt;&gt;"",_xlfn.CONCAT(CHAR(10),"@PART[",Parts[[#This Row],[name]],"]:NEEDS[!002_CommunityPartsTitles]:AFTER[",Parts[[#This Row],[mod]],"] // ",_xlfn.CONCAT(S411," (",D411,")"),CHAR(10),"{",CHAR(10),"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1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11" s="41" t="str">
        <f>_xlfn.CONCAT(IF(Parts[[#This Row],[title]]&lt;&gt;"",_xlfn.CONCAT("#LOC_KTT_",A411,"_",C411,"_Title = ",Parts[[#This Row],[title]],CHAR(10)),""),IF(Parts[[#This Row],[engineName]]&lt;&gt;"",_xlfn.CONCAT("#LOC_KTT_",Parts[[#This Row],[mod]],"_",Parts[[#This Row],[name]],"_EngineName = ",Parts[[#This Row],[engineName]]),""))</f>
        <v/>
      </c>
      <c r="BA411" s="39" t="e">
        <f ca="1">MIN(Parts[[#This Row],[techTier]]+1,MAX(INDIRECT(O411)))</f>
        <v>#REF!</v>
      </c>
      <c r="BB411" s="39" t="e">
        <f ca="1">MIN(Parts[[#This Row],[techTier]]+2,MAX(INDIRECT(O411)))</f>
        <v>#REF!</v>
      </c>
      <c r="BC411" s="55" t="str">
        <f>RIGHT(LEFT(Parts[[#This Row],[folder]],FIND(CHAR(1),SUBSTITUTE(Parts[[#This Row],[folder]],"/",CHAR(1),LEN(Parts[[#This Row],[folder]])-LEN(SUBSTITUTE(Parts[[#This Row],[folder]],"/",""))))-1),FIND(CHAR(1),SUBSTITUTE(Parts[[#This Row],[folder]],"/",CHAR(1),LEN(Parts[[#This Row],[folder]])-LEN(SUBSTITUTE(Parts[[#This Row],[folder]],"/",""))))-41)</f>
        <v>Squad/Parts/FuelTank/adapterTanks</v>
      </c>
    </row>
    <row r="412" spans="1:55" ht="29.5" x14ac:dyDescent="0.35">
      <c r="A412" t="s">
        <v>302</v>
      </c>
      <c r="B412" t="s">
        <v>3004</v>
      </c>
      <c r="C412" t="s">
        <v>3005</v>
      </c>
      <c r="D412" t="s">
        <v>3006</v>
      </c>
      <c r="E412" t="s">
        <v>1458</v>
      </c>
      <c r="F412" t="s">
        <v>1575</v>
      </c>
      <c r="G412" t="s">
        <v>2862</v>
      </c>
      <c r="H412" t="s">
        <v>2135</v>
      </c>
      <c r="I412" t="s">
        <v>3002</v>
      </c>
      <c r="J412" t="s">
        <v>3007</v>
      </c>
      <c r="K412" t="s">
        <v>60</v>
      </c>
      <c r="L412" s="32"/>
      <c r="M41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@PART[adapterSize2-Size1]:AFTER[Squad] // C7 Brand Adapter - 2.5m to 1.25m
	{
}</v>
      </c>
      <c r="N412" s="36">
        <f>_xlfn.XLOOKUP(_xlfn.CONCAT(O412,P412),Templates!$G$1:$G$2037,Templates!$A$1:$A$2037,"Not Found",0,1)</f>
        <v>0</v>
      </c>
      <c r="O412" s="34"/>
      <c r="P412" s="34"/>
      <c r="Q412" s="35"/>
      <c r="R412" s="49"/>
      <c r="S412" s="33"/>
      <c r="T412" s="33"/>
      <c r="U412" s="33"/>
      <c r="V412" s="33"/>
      <c r="W412" s="33"/>
      <c r="X412" s="33"/>
      <c r="Y412" s="33"/>
      <c r="Z412" s="33"/>
      <c r="AA412" s="33"/>
      <c r="AB412" s="33"/>
      <c r="AC412" s="33"/>
      <c r="AD412" s="33"/>
      <c r="AE412" s="33"/>
      <c r="AF412" s="33"/>
      <c r="AG412" s="33"/>
      <c r="AH412" s="33"/>
      <c r="AI41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12" s="33"/>
      <c r="AK412" s="33"/>
      <c r="AL412" s="33"/>
      <c r="AM412" s="33"/>
      <c r="AN412" s="33"/>
      <c r="AO412" s="33"/>
      <c r="AP412" s="33"/>
      <c r="AQ412" s="33"/>
      <c r="AR412" s="33"/>
      <c r="AS412" s="33"/>
      <c r="AT412" s="33"/>
      <c r="AU412" s="33"/>
      <c r="AV41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1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12" s="56" t="str">
        <f>_xlfn.CONCAT(IF(Parts[[#This Row],[title]]&lt;&gt;"",_xlfn.CONCAT(CHAR(10),"@PART[",Parts[[#This Row],[name]],"]:NEEDS[!002_CommunityPartsTitles]:AFTER[",Parts[[#This Row],[mod]],"] // ",_xlfn.CONCAT(S412," (",D412,")"),CHAR(10),"{",CHAR(10),"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1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12" s="41" t="str">
        <f>_xlfn.CONCAT(IF(Parts[[#This Row],[title]]&lt;&gt;"",_xlfn.CONCAT("#LOC_KTT_",A412,"_",C412,"_Title = ",Parts[[#This Row],[title]],CHAR(10)),""),IF(Parts[[#This Row],[engineName]]&lt;&gt;"",_xlfn.CONCAT("#LOC_KTT_",Parts[[#This Row],[mod]],"_",Parts[[#This Row],[name]],"_EngineName = ",Parts[[#This Row],[engineName]]),""))</f>
        <v/>
      </c>
      <c r="BA412" s="39" t="e">
        <f ca="1">MIN(Parts[[#This Row],[techTier]]+1,MAX(INDIRECT(O412)))</f>
        <v>#REF!</v>
      </c>
      <c r="BB412" s="39" t="e">
        <f ca="1">MIN(Parts[[#This Row],[techTier]]+2,MAX(INDIRECT(O412)))</f>
        <v>#REF!</v>
      </c>
      <c r="BC412" s="55" t="str">
        <f>RIGHT(LEFT(Parts[[#This Row],[folder]],FIND(CHAR(1),SUBSTITUTE(Parts[[#This Row],[folder]],"/",CHAR(1),LEN(Parts[[#This Row],[folder]])-LEN(SUBSTITUTE(Parts[[#This Row],[folder]],"/",""))))-1),FIND(CHAR(1),SUBSTITUTE(Parts[[#This Row],[folder]],"/",CHAR(1),LEN(Parts[[#This Row],[folder]])-LEN(SUBSTITUTE(Parts[[#This Row],[folder]],"/",""))))-41)</f>
        <v>Squad/Parts/FuelTank/adapterTanks</v>
      </c>
    </row>
    <row r="413" spans="1:55" ht="29.5" x14ac:dyDescent="0.35">
      <c r="A413" t="s">
        <v>302</v>
      </c>
      <c r="B413" t="s">
        <v>3008</v>
      </c>
      <c r="C413" t="s">
        <v>3009</v>
      </c>
      <c r="D413" t="s">
        <v>3010</v>
      </c>
      <c r="E413" t="s">
        <v>1458</v>
      </c>
      <c r="F413" t="s">
        <v>1575</v>
      </c>
      <c r="G413" t="s">
        <v>2862</v>
      </c>
      <c r="H413" t="s">
        <v>2135</v>
      </c>
      <c r="I413" t="s">
        <v>3002</v>
      </c>
      <c r="J413" t="s">
        <v>3007</v>
      </c>
      <c r="K413" t="s">
        <v>60</v>
      </c>
      <c r="L413" s="32"/>
      <c r="M41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@PART[adapterSize2-Size1Slant]:AFTER[Squad] // C7 Brand Adapter Slanted - 2.5m to 1.25m
	{
}</v>
      </c>
      <c r="N413" s="36">
        <f>_xlfn.XLOOKUP(_xlfn.CONCAT(O413,P413),Templates!$G$1:$G$2037,Templates!$A$1:$A$2037,"Not Found",0,1)</f>
        <v>0</v>
      </c>
      <c r="O413" s="34"/>
      <c r="P413" s="34"/>
      <c r="Q413" s="35"/>
      <c r="R413" s="49"/>
      <c r="S413" s="33"/>
      <c r="T413" s="33"/>
      <c r="U413" s="33"/>
      <c r="V413" s="33"/>
      <c r="W413" s="33"/>
      <c r="X413" s="33"/>
      <c r="Y413" s="33"/>
      <c r="Z413" s="33"/>
      <c r="AA413" s="33"/>
      <c r="AB413" s="33"/>
      <c r="AC413" s="33"/>
      <c r="AD413" s="33"/>
      <c r="AE413" s="33"/>
      <c r="AF413" s="33"/>
      <c r="AG413" s="33"/>
      <c r="AH413" s="33"/>
      <c r="AI41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13" s="33"/>
      <c r="AK413" s="33"/>
      <c r="AL413" s="33"/>
      <c r="AM413" s="33"/>
      <c r="AN413" s="33"/>
      <c r="AO413" s="33"/>
      <c r="AP413" s="33"/>
      <c r="AQ413" s="33"/>
      <c r="AR413" s="33"/>
      <c r="AS413" s="33"/>
      <c r="AT413" s="33"/>
      <c r="AU413" s="33"/>
      <c r="AV41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1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13" s="56" t="str">
        <f>_xlfn.CONCAT(IF(Parts[[#This Row],[title]]&lt;&gt;"",_xlfn.CONCAT(CHAR(10),"@PART[",Parts[[#This Row],[name]],"]:NEEDS[!002_CommunityPartsTitles]:AFTER[",Parts[[#This Row],[mod]],"] // ",_xlfn.CONCAT(S413," (",D413,")"),CHAR(10),"{",CHAR(10),"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1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13" s="41" t="str">
        <f>_xlfn.CONCAT(IF(Parts[[#This Row],[title]]&lt;&gt;"",_xlfn.CONCAT("#LOC_KTT_",A413,"_",C413,"_Title = ",Parts[[#This Row],[title]],CHAR(10)),""),IF(Parts[[#This Row],[engineName]]&lt;&gt;"",_xlfn.CONCAT("#LOC_KTT_",Parts[[#This Row],[mod]],"_",Parts[[#This Row],[name]],"_EngineName = ",Parts[[#This Row],[engineName]]),""))</f>
        <v/>
      </c>
      <c r="BA413" s="39" t="e">
        <f ca="1">MIN(Parts[[#This Row],[techTier]]+1,MAX(INDIRECT(O413)))</f>
        <v>#REF!</v>
      </c>
      <c r="BB413" s="39" t="e">
        <f ca="1">MIN(Parts[[#This Row],[techTier]]+2,MAX(INDIRECT(O413)))</f>
        <v>#REF!</v>
      </c>
      <c r="BC413" s="55" t="str">
        <f>RIGHT(LEFT(Parts[[#This Row],[folder]],FIND(CHAR(1),SUBSTITUTE(Parts[[#This Row],[folder]],"/",CHAR(1),LEN(Parts[[#This Row],[folder]])-LEN(SUBSTITUTE(Parts[[#This Row],[folder]],"/",""))))-1),FIND(CHAR(1),SUBSTITUTE(Parts[[#This Row],[folder]],"/",CHAR(1),LEN(Parts[[#This Row],[folder]])-LEN(SUBSTITUTE(Parts[[#This Row],[folder]],"/",""))))-41)</f>
        <v>Squad/Parts/FuelTank/adapterTanks</v>
      </c>
    </row>
    <row r="414" spans="1:55" ht="29.5" x14ac:dyDescent="0.35">
      <c r="A414" t="s">
        <v>302</v>
      </c>
      <c r="B414" t="s">
        <v>3011</v>
      </c>
      <c r="C414" t="s">
        <v>3012</v>
      </c>
      <c r="D414" t="s">
        <v>3013</v>
      </c>
      <c r="E414" t="s">
        <v>1458</v>
      </c>
      <c r="F414" t="s">
        <v>1575</v>
      </c>
      <c r="G414" t="s">
        <v>2984</v>
      </c>
      <c r="H414" t="s">
        <v>2405</v>
      </c>
      <c r="I414" t="s">
        <v>2994</v>
      </c>
      <c r="J414" t="s">
        <v>3014</v>
      </c>
      <c r="K414" t="s">
        <v>132</v>
      </c>
      <c r="L414" s="32"/>
      <c r="M41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@PART[adapterSize3-Mk3]:AFTER[Squad] // Mk3 to 3.75m Adapter
	{
}</v>
      </c>
      <c r="N414" s="36">
        <f>_xlfn.XLOOKUP(_xlfn.CONCAT(O414,P414),Templates!$G$1:$G$2037,Templates!$A$1:$A$2037,"Not Found",0,1)</f>
        <v>0</v>
      </c>
      <c r="O414" s="34"/>
      <c r="P414" s="34"/>
      <c r="Q414" s="35"/>
      <c r="R414" s="49"/>
      <c r="S414" s="33"/>
      <c r="T414" s="33"/>
      <c r="U414" s="33"/>
      <c r="V414" s="33"/>
      <c r="W414" s="33"/>
      <c r="X414" s="33"/>
      <c r="Y414" s="33"/>
      <c r="Z414" s="33"/>
      <c r="AA414" s="33"/>
      <c r="AB414" s="33"/>
      <c r="AC414" s="33"/>
      <c r="AD414" s="33"/>
      <c r="AE414" s="33"/>
      <c r="AF414" s="33"/>
      <c r="AG414" s="33"/>
      <c r="AH414" s="33"/>
      <c r="AI41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14" s="33"/>
      <c r="AK414" s="33"/>
      <c r="AL414" s="33"/>
      <c r="AM414" s="33"/>
      <c r="AN414" s="33"/>
      <c r="AO414" s="33"/>
      <c r="AP414" s="33"/>
      <c r="AQ414" s="33"/>
      <c r="AR414" s="33"/>
      <c r="AS414" s="33"/>
      <c r="AT414" s="33"/>
      <c r="AU414" s="33"/>
      <c r="AV41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1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14" s="56" t="str">
        <f>_xlfn.CONCAT(IF(Parts[[#This Row],[title]]&lt;&gt;"",_xlfn.CONCAT(CHAR(10),"@PART[",Parts[[#This Row],[name]],"]:NEEDS[!002_CommunityPartsTitles]:AFTER[",Parts[[#This Row],[mod]],"] // ",_xlfn.CONCAT(S414," (",D414,")"),CHAR(10),"{",CHAR(10),"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1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14" s="41" t="str">
        <f>_xlfn.CONCAT(IF(Parts[[#This Row],[title]]&lt;&gt;"",_xlfn.CONCAT("#LOC_KTT_",A414,"_",C414,"_Title = ",Parts[[#This Row],[title]],CHAR(10)),""),IF(Parts[[#This Row],[engineName]]&lt;&gt;"",_xlfn.CONCAT("#LOC_KTT_",Parts[[#This Row],[mod]],"_",Parts[[#This Row],[name]],"_EngineName = ",Parts[[#This Row],[engineName]]),""))</f>
        <v/>
      </c>
      <c r="BA414" s="39" t="e">
        <f ca="1">MIN(Parts[[#This Row],[techTier]]+1,MAX(INDIRECT(O414)))</f>
        <v>#REF!</v>
      </c>
      <c r="BB414" s="39" t="e">
        <f ca="1">MIN(Parts[[#This Row],[techTier]]+2,MAX(INDIRECT(O414)))</f>
        <v>#REF!</v>
      </c>
      <c r="BC414" s="55" t="str">
        <f>RIGHT(LEFT(Parts[[#This Row],[folder]],FIND(CHAR(1),SUBSTITUTE(Parts[[#This Row],[folder]],"/",CHAR(1),LEN(Parts[[#This Row],[folder]])-LEN(SUBSTITUTE(Parts[[#This Row],[folder]],"/",""))))-1),FIND(CHAR(1),SUBSTITUTE(Parts[[#This Row],[folder]],"/",CHAR(1),LEN(Parts[[#This Row],[folder]])-LEN(SUBSTITUTE(Parts[[#This Row],[folder]],"/",""))))-41)</f>
        <v>Squad/Parts/FuelTank/adapterTanks</v>
      </c>
    </row>
    <row r="415" spans="1:55" ht="29.5" x14ac:dyDescent="0.35">
      <c r="A415" t="s">
        <v>302</v>
      </c>
      <c r="B415" t="s">
        <v>3015</v>
      </c>
      <c r="C415" t="s">
        <v>3016</v>
      </c>
      <c r="D415" t="s">
        <v>3017</v>
      </c>
      <c r="E415" t="s">
        <v>2283</v>
      </c>
      <c r="F415" t="s">
        <v>1575</v>
      </c>
      <c r="G415" t="s">
        <v>2405</v>
      </c>
      <c r="H415" t="s">
        <v>1852</v>
      </c>
      <c r="I415" t="s">
        <v>1624</v>
      </c>
      <c r="J415" t="s">
        <v>1606</v>
      </c>
      <c r="K415" t="s">
        <v>37</v>
      </c>
      <c r="L415" s="32"/>
      <c r="M41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@PART[ReleaseValve]:AFTER[Squad] // FTE-1 Drain Valve
	{
}</v>
      </c>
      <c r="N415" s="36">
        <f>_xlfn.XLOOKUP(_xlfn.CONCAT(O415,P415),Templates!$G$1:$G$2037,Templates!$A$1:$A$2037,"Not Found",0,1)</f>
        <v>0</v>
      </c>
      <c r="O415" s="34"/>
      <c r="P415" s="34"/>
      <c r="Q415" s="35"/>
      <c r="R415" s="49"/>
      <c r="S415" s="33"/>
      <c r="T415" s="33"/>
      <c r="U415" s="33"/>
      <c r="V415" s="33"/>
      <c r="W415" s="33"/>
      <c r="X415" s="33"/>
      <c r="Y415" s="33"/>
      <c r="Z415" s="33"/>
      <c r="AA415" s="33"/>
      <c r="AB415" s="33"/>
      <c r="AC415" s="33"/>
      <c r="AD415" s="33"/>
      <c r="AE415" s="33"/>
      <c r="AF415" s="33"/>
      <c r="AG415" s="33"/>
      <c r="AH415" s="33"/>
      <c r="AI41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15" s="33"/>
      <c r="AK415" s="33"/>
      <c r="AL415" s="33"/>
      <c r="AM415" s="33"/>
      <c r="AN415" s="33"/>
      <c r="AO415" s="33"/>
      <c r="AP415" s="33"/>
      <c r="AQ415" s="33"/>
      <c r="AR415" s="33"/>
      <c r="AS415" s="33"/>
      <c r="AT415" s="33"/>
      <c r="AU415" s="33"/>
      <c r="AV41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1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15" s="56" t="str">
        <f>_xlfn.CONCAT(IF(Parts[[#This Row],[title]]&lt;&gt;"",_xlfn.CONCAT(CHAR(10),"@PART[",Parts[[#This Row],[name]],"]:NEEDS[!002_CommunityPartsTitles]:AFTER[",Parts[[#This Row],[mod]],"] // ",_xlfn.CONCAT(S415," (",D415,")"),CHAR(10),"{",CHAR(10),"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1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15" s="41" t="str">
        <f>_xlfn.CONCAT(IF(Parts[[#This Row],[title]]&lt;&gt;"",_xlfn.CONCAT("#LOC_KTT_",A415,"_",C415,"_Title = ",Parts[[#This Row],[title]],CHAR(10)),""),IF(Parts[[#This Row],[engineName]]&lt;&gt;"",_xlfn.CONCAT("#LOC_KTT_",Parts[[#This Row],[mod]],"_",Parts[[#This Row],[name]],"_EngineName = ",Parts[[#This Row],[engineName]]),""))</f>
        <v/>
      </c>
      <c r="BA415" s="39" t="e">
        <f ca="1">MIN(Parts[[#This Row],[techTier]]+1,MAX(INDIRECT(O415)))</f>
        <v>#REF!</v>
      </c>
      <c r="BB415" s="39" t="e">
        <f ca="1">MIN(Parts[[#This Row],[techTier]]+2,MAX(INDIRECT(O415)))</f>
        <v>#REF!</v>
      </c>
      <c r="BC415" s="55" t="str">
        <f>RIGHT(LEFT(Parts[[#This Row],[folder]],FIND(CHAR(1),SUBSTITUTE(Parts[[#This Row],[folder]],"/",CHAR(1),LEN(Parts[[#This Row],[folder]])-LEN(SUBSTITUTE(Parts[[#This Row],[folder]],"/",""))))-1),FIND(CHAR(1),SUBSTITUTE(Parts[[#This Row],[folder]],"/",CHAR(1),LEN(Parts[[#This Row],[folder]])-LEN(SUBSTITUTE(Parts[[#This Row],[folder]],"/",""))))-41)</f>
        <v>Squad/Parts/FuelTank/drainTankFTE-1</v>
      </c>
    </row>
    <row r="416" spans="1:55" ht="29.5" x14ac:dyDescent="0.35">
      <c r="A416" t="s">
        <v>302</v>
      </c>
      <c r="B416" t="s">
        <v>3018</v>
      </c>
      <c r="C416" t="s">
        <v>3019</v>
      </c>
      <c r="D416" t="s">
        <v>3020</v>
      </c>
      <c r="E416" t="s">
        <v>1458</v>
      </c>
      <c r="F416" t="s">
        <v>1636</v>
      </c>
      <c r="G416" t="s">
        <v>1523</v>
      </c>
      <c r="H416" t="s">
        <v>1852</v>
      </c>
      <c r="I416" t="s">
        <v>3021</v>
      </c>
      <c r="J416" t="s">
        <v>1606</v>
      </c>
      <c r="K416" t="s">
        <v>33</v>
      </c>
      <c r="L416" s="32"/>
      <c r="M41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@PART[externalTankCapsule]:AFTER[Squad] // R-11 'Baguette' External Tank
	{
}</v>
      </c>
      <c r="N416" s="36">
        <f>_xlfn.XLOOKUP(_xlfn.CONCAT(O416,P416),Templates!$G$1:$G$2037,Templates!$A$1:$A$2037,"Not Found",0,1)</f>
        <v>0</v>
      </c>
      <c r="O416" s="34"/>
      <c r="P416" s="34"/>
      <c r="Q416" s="35"/>
      <c r="R416" s="49"/>
      <c r="S416" s="33"/>
      <c r="T416" s="33"/>
      <c r="U416" s="33"/>
      <c r="V416" s="33"/>
      <c r="W416" s="33"/>
      <c r="X416" s="33"/>
      <c r="Y416" s="33"/>
      <c r="Z416" s="33"/>
      <c r="AA416" s="33"/>
      <c r="AB416" s="33"/>
      <c r="AC416" s="33"/>
      <c r="AD416" s="33"/>
      <c r="AE416" s="33"/>
      <c r="AF416" s="33"/>
      <c r="AG416" s="33"/>
      <c r="AH416" s="33"/>
      <c r="AI41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16" s="33"/>
      <c r="AK416" s="33"/>
      <c r="AL416" s="33"/>
      <c r="AM416" s="33"/>
      <c r="AN416" s="33"/>
      <c r="AO416" s="33"/>
      <c r="AP416" s="33"/>
      <c r="AQ416" s="33"/>
      <c r="AR416" s="33"/>
      <c r="AS416" s="33"/>
      <c r="AT416" s="33"/>
      <c r="AU416" s="33"/>
      <c r="AV41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1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16" s="56" t="str">
        <f>_xlfn.CONCAT(IF(Parts[[#This Row],[title]]&lt;&gt;"",_xlfn.CONCAT(CHAR(10),"@PART[",Parts[[#This Row],[name]],"]:NEEDS[!002_CommunityPartsTitles]:AFTER[",Parts[[#This Row],[mod]],"] // ",_xlfn.CONCAT(S416," (",D416,")"),CHAR(10),"{",CHAR(10),"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1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16" s="41" t="str">
        <f>_xlfn.CONCAT(IF(Parts[[#This Row],[title]]&lt;&gt;"",_xlfn.CONCAT("#LOC_KTT_",A416,"_",C416,"_Title = ",Parts[[#This Row],[title]],CHAR(10)),""),IF(Parts[[#This Row],[engineName]]&lt;&gt;"",_xlfn.CONCAT("#LOC_KTT_",Parts[[#This Row],[mod]],"_",Parts[[#This Row],[name]],"_EngineName = ",Parts[[#This Row],[engineName]]),""))</f>
        <v/>
      </c>
      <c r="BA416" s="39" t="e">
        <f ca="1">MIN(Parts[[#This Row],[techTier]]+1,MAX(INDIRECT(O416)))</f>
        <v>#REF!</v>
      </c>
      <c r="BB416" s="39" t="e">
        <f ca="1">MIN(Parts[[#This Row],[techTier]]+2,MAX(INDIRECT(O416)))</f>
        <v>#REF!</v>
      </c>
      <c r="BC416" s="55" t="str">
        <f>RIGHT(LEFT(Parts[[#This Row],[folder]],FIND(CHAR(1),SUBSTITUTE(Parts[[#This Row],[folder]],"/",CHAR(1),LEN(Parts[[#This Row],[folder]])-LEN(SUBSTITUTE(Parts[[#This Row],[folder]],"/",""))))-1),FIND(CHAR(1),SUBSTITUTE(Parts[[#This Row],[folder]],"/",CHAR(1),LEN(Parts[[#This Row],[folder]])-LEN(SUBSTITUTE(Parts[[#This Row],[folder]],"/",""))))-41)</f>
        <v>Squad/Parts/FuelTank/FoilTanks</v>
      </c>
    </row>
    <row r="417" spans="1:55" ht="29.5" x14ac:dyDescent="0.35">
      <c r="A417" t="s">
        <v>302</v>
      </c>
      <c r="B417" t="s">
        <v>3022</v>
      </c>
      <c r="C417" t="s">
        <v>3023</v>
      </c>
      <c r="D417" t="s">
        <v>3024</v>
      </c>
      <c r="E417" t="s">
        <v>1898</v>
      </c>
      <c r="F417" t="s">
        <v>1636</v>
      </c>
      <c r="G417" t="s">
        <v>1529</v>
      </c>
      <c r="H417" t="s">
        <v>1852</v>
      </c>
      <c r="I417" t="s">
        <v>3025</v>
      </c>
      <c r="J417" t="s">
        <v>1606</v>
      </c>
      <c r="K417" t="s">
        <v>56</v>
      </c>
      <c r="L417" s="32"/>
      <c r="M41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@PART[externalTankRound]:AFTER[Squad] // R-4 'Dumpling' External Tank
	{
}</v>
      </c>
      <c r="N417" s="36">
        <f>_xlfn.XLOOKUP(_xlfn.CONCAT(O417,P417),Templates!$G$1:$G$2037,Templates!$A$1:$A$2037,"Not Found",0,1)</f>
        <v>0</v>
      </c>
      <c r="O417" s="34"/>
      <c r="P417" s="34"/>
      <c r="Q417" s="35"/>
      <c r="R417" s="49"/>
      <c r="S417" s="33"/>
      <c r="T417" s="33"/>
      <c r="U417" s="33"/>
      <c r="V417" s="33"/>
      <c r="W417" s="33"/>
      <c r="X417" s="33"/>
      <c r="Y417" s="33"/>
      <c r="Z417" s="33"/>
      <c r="AA417" s="33"/>
      <c r="AB417" s="33"/>
      <c r="AC417" s="33"/>
      <c r="AD417" s="33"/>
      <c r="AE417" s="33"/>
      <c r="AF417" s="33"/>
      <c r="AG417" s="33"/>
      <c r="AH417" s="33"/>
      <c r="AI41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17" s="33"/>
      <c r="AK417" s="33"/>
      <c r="AL417" s="33"/>
      <c r="AM417" s="33"/>
      <c r="AN417" s="33"/>
      <c r="AO417" s="33"/>
      <c r="AP417" s="33"/>
      <c r="AQ417" s="33"/>
      <c r="AR417" s="33"/>
      <c r="AS417" s="33"/>
      <c r="AT417" s="33"/>
      <c r="AU417" s="33"/>
      <c r="AV41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1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17" s="56" t="str">
        <f>_xlfn.CONCAT(IF(Parts[[#This Row],[title]]&lt;&gt;"",_xlfn.CONCAT(CHAR(10),"@PART[",Parts[[#This Row],[name]],"]:NEEDS[!002_CommunityPartsTitles]:AFTER[",Parts[[#This Row],[mod]],"] // ",_xlfn.CONCAT(S417," (",D417,")"),CHAR(10),"{",CHAR(10),"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1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17" s="41" t="str">
        <f>_xlfn.CONCAT(IF(Parts[[#This Row],[title]]&lt;&gt;"",_xlfn.CONCAT("#LOC_KTT_",A417,"_",C417,"_Title = ",Parts[[#This Row],[title]],CHAR(10)),""),IF(Parts[[#This Row],[engineName]]&lt;&gt;"",_xlfn.CONCAT("#LOC_KTT_",Parts[[#This Row],[mod]],"_",Parts[[#This Row],[name]],"_EngineName = ",Parts[[#This Row],[engineName]]),""))</f>
        <v/>
      </c>
      <c r="BA417" s="39" t="e">
        <f ca="1">MIN(Parts[[#This Row],[techTier]]+1,MAX(INDIRECT(O417)))</f>
        <v>#REF!</v>
      </c>
      <c r="BB417" s="39" t="e">
        <f ca="1">MIN(Parts[[#This Row],[techTier]]+2,MAX(INDIRECT(O417)))</f>
        <v>#REF!</v>
      </c>
      <c r="BC417" s="55" t="str">
        <f>RIGHT(LEFT(Parts[[#This Row],[folder]],FIND(CHAR(1),SUBSTITUTE(Parts[[#This Row],[folder]],"/",CHAR(1),LEN(Parts[[#This Row],[folder]])-LEN(SUBSTITUTE(Parts[[#This Row],[folder]],"/",""))))-1),FIND(CHAR(1),SUBSTITUTE(Parts[[#This Row],[folder]],"/",CHAR(1),LEN(Parts[[#This Row],[folder]])-LEN(SUBSTITUTE(Parts[[#This Row],[folder]],"/",""))))-41)</f>
        <v>Squad/Parts/FuelTank/FoilTanks</v>
      </c>
    </row>
    <row r="418" spans="1:55" ht="29.5" x14ac:dyDescent="0.35">
      <c r="A418" t="s">
        <v>302</v>
      </c>
      <c r="B418" t="s">
        <v>3026</v>
      </c>
      <c r="C418" t="s">
        <v>3027</v>
      </c>
      <c r="D418" t="s">
        <v>3028</v>
      </c>
      <c r="E418" t="s">
        <v>1898</v>
      </c>
      <c r="F418" t="s">
        <v>1575</v>
      </c>
      <c r="G418" t="s">
        <v>2309</v>
      </c>
      <c r="H418" t="s">
        <v>3029</v>
      </c>
      <c r="I418" t="s">
        <v>3030</v>
      </c>
      <c r="J418" t="s">
        <v>2173</v>
      </c>
      <c r="K418" t="s">
        <v>56</v>
      </c>
      <c r="L418" s="32"/>
      <c r="M41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@PART[externalTankToroid]:AFTER[Squad] // R-12 'Doughnut' External Tank
	{
}</v>
      </c>
      <c r="N418" s="36">
        <f>_xlfn.XLOOKUP(_xlfn.CONCAT(O418,P418),Templates!$G$1:$G$2037,Templates!$A$1:$A$2037,"Not Found",0,1)</f>
        <v>0</v>
      </c>
      <c r="O418" s="34"/>
      <c r="P418" s="34"/>
      <c r="Q418" s="35"/>
      <c r="R418" s="49"/>
      <c r="S418" s="33"/>
      <c r="T418" s="33"/>
      <c r="U418" s="33"/>
      <c r="V418" s="33"/>
      <c r="W418" s="33"/>
      <c r="X418" s="33"/>
      <c r="Y418" s="33"/>
      <c r="Z418" s="33"/>
      <c r="AA418" s="33"/>
      <c r="AB418" s="33"/>
      <c r="AC418" s="33"/>
      <c r="AD418" s="33"/>
      <c r="AE418" s="33"/>
      <c r="AF418" s="33"/>
      <c r="AG418" s="33"/>
      <c r="AH418" s="33"/>
      <c r="AI41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18" s="33"/>
      <c r="AK418" s="33"/>
      <c r="AL418" s="33"/>
      <c r="AM418" s="33"/>
      <c r="AN418" s="33"/>
      <c r="AO418" s="33"/>
      <c r="AP418" s="33"/>
      <c r="AQ418" s="33"/>
      <c r="AR418" s="33"/>
      <c r="AS418" s="33"/>
      <c r="AT418" s="33"/>
      <c r="AU418" s="33"/>
      <c r="AV41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1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18" s="56" t="str">
        <f>_xlfn.CONCAT(IF(Parts[[#This Row],[title]]&lt;&gt;"",_xlfn.CONCAT(CHAR(10),"@PART[",Parts[[#This Row],[name]],"]:NEEDS[!002_CommunityPartsTitles]:AFTER[",Parts[[#This Row],[mod]],"] // ",_xlfn.CONCAT(S418," (",D418,")"),CHAR(10),"{",CHAR(10),"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1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18" s="41" t="str">
        <f>_xlfn.CONCAT(IF(Parts[[#This Row],[title]]&lt;&gt;"",_xlfn.CONCAT("#LOC_KTT_",A418,"_",C418,"_Title = ",Parts[[#This Row],[title]],CHAR(10)),""),IF(Parts[[#This Row],[engineName]]&lt;&gt;"",_xlfn.CONCAT("#LOC_KTT_",Parts[[#This Row],[mod]],"_",Parts[[#This Row],[name]],"_EngineName = ",Parts[[#This Row],[engineName]]),""))</f>
        <v/>
      </c>
      <c r="BA418" s="39" t="e">
        <f ca="1">MIN(Parts[[#This Row],[techTier]]+1,MAX(INDIRECT(O418)))</f>
        <v>#REF!</v>
      </c>
      <c r="BB418" s="39" t="e">
        <f ca="1">MIN(Parts[[#This Row],[techTier]]+2,MAX(INDIRECT(O418)))</f>
        <v>#REF!</v>
      </c>
      <c r="BC418" s="55" t="str">
        <f>RIGHT(LEFT(Parts[[#This Row],[folder]],FIND(CHAR(1),SUBSTITUTE(Parts[[#This Row],[folder]],"/",CHAR(1),LEN(Parts[[#This Row],[folder]])-LEN(SUBSTITUTE(Parts[[#This Row],[folder]],"/",""))))-1),FIND(CHAR(1),SUBSTITUTE(Parts[[#This Row],[folder]],"/",CHAR(1),LEN(Parts[[#This Row],[folder]])-LEN(SUBSTITUTE(Parts[[#This Row],[folder]],"/",""))))-41)</f>
        <v>Squad/Parts/FuelTank/FoilTanks</v>
      </c>
    </row>
    <row r="419" spans="1:55" ht="29.5" x14ac:dyDescent="0.35">
      <c r="A419" t="s">
        <v>302</v>
      </c>
      <c r="B419" t="s">
        <v>3031</v>
      </c>
      <c r="C419" t="s">
        <v>3032</v>
      </c>
      <c r="D419" t="s">
        <v>3033</v>
      </c>
      <c r="E419" t="s">
        <v>1898</v>
      </c>
      <c r="F419" t="s">
        <v>1575</v>
      </c>
      <c r="G419" t="s">
        <v>2911</v>
      </c>
      <c r="H419" t="s">
        <v>2140</v>
      </c>
      <c r="I419" t="s">
        <v>2141</v>
      </c>
      <c r="J419" t="s">
        <v>2000</v>
      </c>
      <c r="K419" t="s">
        <v>33</v>
      </c>
      <c r="L419" s="32"/>
      <c r="M41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@PART[miniFuelTank]:AFTER[Squad] // Oscar-B Fuel Tank
	{
}</v>
      </c>
      <c r="N419" s="36">
        <f>_xlfn.XLOOKUP(_xlfn.CONCAT(O419,P419),Templates!$G$1:$G$2037,Templates!$A$1:$A$2037,"Not Found",0,1)</f>
        <v>0</v>
      </c>
      <c r="O419" s="34"/>
      <c r="P419" s="34"/>
      <c r="Q419" s="35"/>
      <c r="R419" s="49"/>
      <c r="S419" s="33"/>
      <c r="T419" s="33"/>
      <c r="U419" s="33"/>
      <c r="V419" s="33"/>
      <c r="W419" s="33"/>
      <c r="X419" s="33"/>
      <c r="Y419" s="33"/>
      <c r="Z419" s="33"/>
      <c r="AA419" s="33"/>
      <c r="AB419" s="33"/>
      <c r="AC419" s="33"/>
      <c r="AD419" s="33"/>
      <c r="AE419" s="33"/>
      <c r="AF419" s="33"/>
      <c r="AG419" s="33"/>
      <c r="AH419" s="33"/>
      <c r="AI41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19" s="33"/>
      <c r="AK419" s="33"/>
      <c r="AL419" s="33"/>
      <c r="AM419" s="33"/>
      <c r="AN419" s="33"/>
      <c r="AO419" s="33"/>
      <c r="AP419" s="33"/>
      <c r="AQ419" s="33"/>
      <c r="AR419" s="33"/>
      <c r="AS419" s="33"/>
      <c r="AT419" s="33"/>
      <c r="AU419" s="33"/>
      <c r="AV41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1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19" s="56" t="str">
        <f>_xlfn.CONCAT(IF(Parts[[#This Row],[title]]&lt;&gt;"",_xlfn.CONCAT(CHAR(10),"@PART[",Parts[[#This Row],[name]],"]:NEEDS[!002_CommunityPartsTitles]:AFTER[",Parts[[#This Row],[mod]],"] // ",_xlfn.CONCAT(S419," (",D419,")"),CHAR(10),"{",CHAR(10),"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1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19" s="41" t="str">
        <f>_xlfn.CONCAT(IF(Parts[[#This Row],[title]]&lt;&gt;"",_xlfn.CONCAT("#LOC_KTT_",A419,"_",C419,"_Title = ",Parts[[#This Row],[title]],CHAR(10)),""),IF(Parts[[#This Row],[engineName]]&lt;&gt;"",_xlfn.CONCAT("#LOC_KTT_",Parts[[#This Row],[mod]],"_",Parts[[#This Row],[name]],"_EngineName = ",Parts[[#This Row],[engineName]]),""))</f>
        <v/>
      </c>
      <c r="BA419" s="39" t="e">
        <f ca="1">MIN(Parts[[#This Row],[techTier]]+1,MAX(INDIRECT(O419)))</f>
        <v>#REF!</v>
      </c>
      <c r="BB419" s="39" t="e">
        <f ca="1">MIN(Parts[[#This Row],[techTier]]+2,MAX(INDIRECT(O419)))</f>
        <v>#REF!</v>
      </c>
      <c r="BC419" s="55" t="str">
        <f>RIGHT(LEFT(Parts[[#This Row],[folder]],FIND(CHAR(1),SUBSTITUTE(Parts[[#This Row],[folder]],"/",CHAR(1),LEN(Parts[[#This Row],[folder]])-LEN(SUBSTITUTE(Parts[[#This Row],[folder]],"/",""))))-1),FIND(CHAR(1),SUBSTITUTE(Parts[[#This Row],[folder]],"/",CHAR(1),LEN(Parts[[#This Row],[folder]])-LEN(SUBSTITUTE(Parts[[#This Row],[folder]],"/",""))))-41)</f>
        <v>Squad/Parts/FuelTank/fuelTankOscarB</v>
      </c>
    </row>
    <row r="420" spans="1:55" ht="29.5" x14ac:dyDescent="0.35">
      <c r="A420" t="s">
        <v>302</v>
      </c>
      <c r="B420" t="s">
        <v>3034</v>
      </c>
      <c r="C420" t="s">
        <v>3035</v>
      </c>
      <c r="D420" t="s">
        <v>3036</v>
      </c>
      <c r="E420" t="s">
        <v>1458</v>
      </c>
      <c r="F420" t="s">
        <v>1636</v>
      </c>
      <c r="G420" t="s">
        <v>1698</v>
      </c>
      <c r="H420" t="s">
        <v>1610</v>
      </c>
      <c r="I420" t="s">
        <v>1525</v>
      </c>
      <c r="J420" t="s">
        <v>1115</v>
      </c>
      <c r="K420" t="s">
        <v>27</v>
      </c>
      <c r="L420" s="32"/>
      <c r="M42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@PART[miniFuselage]:AFTER[Squad] // Mk0 Liquid Fuel Fuselage
	{
}</v>
      </c>
      <c r="N420" s="36">
        <f>_xlfn.XLOOKUP(_xlfn.CONCAT(O420,P420),Templates!$G$1:$G$2037,Templates!$A$1:$A$2037,"Not Found",0,1)</f>
        <v>0</v>
      </c>
      <c r="O420" s="34"/>
      <c r="P420" s="34"/>
      <c r="Q420" s="35"/>
      <c r="R420" s="49"/>
      <c r="S420" s="33"/>
      <c r="T420" s="33"/>
      <c r="U420" s="33"/>
      <c r="V420" s="33"/>
      <c r="W420" s="33"/>
      <c r="X420" s="33"/>
      <c r="Y420" s="33"/>
      <c r="Z420" s="33"/>
      <c r="AA420" s="33"/>
      <c r="AB420" s="33"/>
      <c r="AC420" s="33"/>
      <c r="AD420" s="33"/>
      <c r="AE420" s="33"/>
      <c r="AF420" s="33"/>
      <c r="AG420" s="33"/>
      <c r="AH420" s="33"/>
      <c r="AI42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20" s="33"/>
      <c r="AK420" s="33"/>
      <c r="AL420" s="33"/>
      <c r="AM420" s="33"/>
      <c r="AN420" s="33"/>
      <c r="AO420" s="33"/>
      <c r="AP420" s="33"/>
      <c r="AQ420" s="33"/>
      <c r="AR420" s="33"/>
      <c r="AS420" s="33"/>
      <c r="AT420" s="33"/>
      <c r="AU420" s="33"/>
      <c r="AV42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2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20" s="56" t="str">
        <f>_xlfn.CONCAT(IF(Parts[[#This Row],[title]]&lt;&gt;"",_xlfn.CONCAT(CHAR(10),"@PART[",Parts[[#This Row],[name]],"]:NEEDS[!002_CommunityPartsTitles]:AFTER[",Parts[[#This Row],[mod]],"] // ",_xlfn.CONCAT(S420," (",D420,")"),CHAR(10),"{",CHAR(10),"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2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20" s="41" t="str">
        <f>_xlfn.CONCAT(IF(Parts[[#This Row],[title]]&lt;&gt;"",_xlfn.CONCAT("#LOC_KTT_",A420,"_",C420,"_Title = ",Parts[[#This Row],[title]],CHAR(10)),""),IF(Parts[[#This Row],[engineName]]&lt;&gt;"",_xlfn.CONCAT("#LOC_KTT_",Parts[[#This Row],[mod]],"_",Parts[[#This Row],[name]],"_EngineName = ",Parts[[#This Row],[engineName]]),""))</f>
        <v/>
      </c>
      <c r="BA420" s="39" t="e">
        <f ca="1">MIN(Parts[[#This Row],[techTier]]+1,MAX(INDIRECT(O420)))</f>
        <v>#REF!</v>
      </c>
      <c r="BB420" s="39" t="e">
        <f ca="1">MIN(Parts[[#This Row],[techTier]]+2,MAX(INDIRECT(O420)))</f>
        <v>#REF!</v>
      </c>
      <c r="BC420" s="55" t="str">
        <f>RIGHT(LEFT(Parts[[#This Row],[folder]],FIND(CHAR(1),SUBSTITUTE(Parts[[#This Row],[folder]],"/",CHAR(1),LEN(Parts[[#This Row],[folder]])-LEN(SUBSTITUTE(Parts[[#This Row],[folder]],"/",""))))-1),FIND(CHAR(1),SUBSTITUTE(Parts[[#This Row],[folder]],"/",CHAR(1),LEN(Parts[[#This Row],[folder]])-LEN(SUBSTITUTE(Parts[[#This Row],[folder]],"/",""))))-41)</f>
        <v>Squad/Parts/FuelTank/miniFuselage</v>
      </c>
    </row>
    <row r="421" spans="1:55" ht="29.5" x14ac:dyDescent="0.35">
      <c r="A421" t="s">
        <v>302</v>
      </c>
      <c r="B421" t="s">
        <v>3037</v>
      </c>
      <c r="C421" t="s">
        <v>3038</v>
      </c>
      <c r="D421" t="s">
        <v>3039</v>
      </c>
      <c r="E421" t="s">
        <v>1458</v>
      </c>
      <c r="F421" t="s">
        <v>1636</v>
      </c>
      <c r="G421" t="s">
        <v>3040</v>
      </c>
      <c r="H421" t="s">
        <v>3041</v>
      </c>
      <c r="I421" t="s">
        <v>2070</v>
      </c>
      <c r="J421" t="s">
        <v>3042</v>
      </c>
      <c r="K421" t="s">
        <v>65</v>
      </c>
      <c r="L421" s="32"/>
      <c r="M42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@PART[mk2_1m_Bicoupler]:AFTER[Squad] // Mk2 Bicoupler
	{
}</v>
      </c>
      <c r="N421" s="36">
        <f>_xlfn.XLOOKUP(_xlfn.CONCAT(O421,P421),Templates!$G$1:$G$2037,Templates!$A$1:$A$2037,"Not Found",0,1)</f>
        <v>0</v>
      </c>
      <c r="O421" s="34"/>
      <c r="P421" s="34"/>
      <c r="Q421" s="35"/>
      <c r="R421" s="49"/>
      <c r="S421" s="33"/>
      <c r="T421" s="33"/>
      <c r="U421" s="33"/>
      <c r="V421" s="33"/>
      <c r="W421" s="33"/>
      <c r="X421" s="33"/>
      <c r="Y421" s="33"/>
      <c r="Z421" s="33"/>
      <c r="AA421" s="33"/>
      <c r="AB421" s="33"/>
      <c r="AC421" s="33"/>
      <c r="AD421" s="33"/>
      <c r="AE421" s="33"/>
      <c r="AF421" s="33"/>
      <c r="AG421" s="33"/>
      <c r="AH421" s="33"/>
      <c r="AI42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21" s="33"/>
      <c r="AK421" s="33"/>
      <c r="AL421" s="33"/>
      <c r="AM421" s="33"/>
      <c r="AN421" s="33"/>
      <c r="AO421" s="33"/>
      <c r="AP421" s="33"/>
      <c r="AQ421" s="33"/>
      <c r="AR421" s="33"/>
      <c r="AS421" s="33"/>
      <c r="AT421" s="33"/>
      <c r="AU421" s="33"/>
      <c r="AV42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2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21" s="56" t="str">
        <f>_xlfn.CONCAT(IF(Parts[[#This Row],[title]]&lt;&gt;"",_xlfn.CONCAT(CHAR(10),"@PART[",Parts[[#This Row],[name]],"]:NEEDS[!002_CommunityPartsTitles]:AFTER[",Parts[[#This Row],[mod]],"] // ",_xlfn.CONCAT(S421," (",D421,")"),CHAR(10),"{",CHAR(10),"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2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21" s="41" t="str">
        <f>_xlfn.CONCAT(IF(Parts[[#This Row],[title]]&lt;&gt;"",_xlfn.CONCAT("#LOC_KTT_",A421,"_",C421,"_Title = ",Parts[[#This Row],[title]],CHAR(10)),""),IF(Parts[[#This Row],[engineName]]&lt;&gt;"",_xlfn.CONCAT("#LOC_KTT_",Parts[[#This Row],[mod]],"_",Parts[[#This Row],[name]],"_EngineName = ",Parts[[#This Row],[engineName]]),""))</f>
        <v/>
      </c>
      <c r="BA421" s="39" t="e">
        <f ca="1">MIN(Parts[[#This Row],[techTier]]+1,MAX(INDIRECT(O421)))</f>
        <v>#REF!</v>
      </c>
      <c r="BB421" s="39" t="e">
        <f ca="1">MIN(Parts[[#This Row],[techTier]]+2,MAX(INDIRECT(O421)))</f>
        <v>#REF!</v>
      </c>
      <c r="BC421" s="55" t="str">
        <f>RIGHT(LEFT(Parts[[#This Row],[folder]],FIND(CHAR(1),SUBSTITUTE(Parts[[#This Row],[folder]],"/",CHAR(1),LEN(Parts[[#This Row],[folder]])-LEN(SUBSTITUTE(Parts[[#This Row],[folder]],"/",""))))-1),FIND(CHAR(1),SUBSTITUTE(Parts[[#This Row],[folder]],"/",CHAR(1),LEN(Parts[[#This Row],[folder]])-LEN(SUBSTITUTE(Parts[[#This Row],[folder]],"/",""))))-41)</f>
        <v>Squad/Parts/FuelTank/mk2Adapters</v>
      </c>
    </row>
    <row r="422" spans="1:55" ht="29.5" x14ac:dyDescent="0.35">
      <c r="A422" t="s">
        <v>302</v>
      </c>
      <c r="B422" t="s">
        <v>3043</v>
      </c>
      <c r="C422" t="s">
        <v>3044</v>
      </c>
      <c r="D422" t="s">
        <v>3045</v>
      </c>
      <c r="E422" t="s">
        <v>1458</v>
      </c>
      <c r="F422" t="s">
        <v>1636</v>
      </c>
      <c r="G422" t="s">
        <v>3046</v>
      </c>
      <c r="H422" t="s">
        <v>1648</v>
      </c>
      <c r="I422" t="s">
        <v>3002</v>
      </c>
      <c r="J422" t="s">
        <v>3042</v>
      </c>
      <c r="K422" t="s">
        <v>91</v>
      </c>
      <c r="L422" s="32"/>
      <c r="M42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@PART[mk2_1m_AdapterLong]:AFTER[Squad] // Mk2 to 1.25m Adapter Long
	{
}</v>
      </c>
      <c r="N422" s="36">
        <f>_xlfn.XLOOKUP(_xlfn.CONCAT(O422,P422),Templates!$G$1:$G$2037,Templates!$A$1:$A$2037,"Not Found",0,1)</f>
        <v>0</v>
      </c>
      <c r="O422" s="34"/>
      <c r="P422" s="34"/>
      <c r="Q422" s="35"/>
      <c r="R422" s="49"/>
      <c r="S422" s="33"/>
      <c r="T422" s="33"/>
      <c r="U422" s="33"/>
      <c r="V422" s="33"/>
      <c r="W422" s="33"/>
      <c r="X422" s="33"/>
      <c r="Y422" s="33"/>
      <c r="Z422" s="33"/>
      <c r="AA422" s="33"/>
      <c r="AB422" s="33"/>
      <c r="AC422" s="33"/>
      <c r="AD422" s="33"/>
      <c r="AE422" s="33"/>
      <c r="AF422" s="33"/>
      <c r="AG422" s="33"/>
      <c r="AH422" s="33"/>
      <c r="AI42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22" s="33"/>
      <c r="AK422" s="33"/>
      <c r="AL422" s="33"/>
      <c r="AM422" s="33"/>
      <c r="AN422" s="33"/>
      <c r="AO422" s="33"/>
      <c r="AP422" s="33"/>
      <c r="AQ422" s="33"/>
      <c r="AR422" s="33"/>
      <c r="AS422" s="33"/>
      <c r="AT422" s="33"/>
      <c r="AU422" s="33"/>
      <c r="AV42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2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22" s="56" t="str">
        <f>_xlfn.CONCAT(IF(Parts[[#This Row],[title]]&lt;&gt;"",_xlfn.CONCAT(CHAR(10),"@PART[",Parts[[#This Row],[name]],"]:NEEDS[!002_CommunityPartsTitles]:AFTER[",Parts[[#This Row],[mod]],"] // ",_xlfn.CONCAT(S422," (",D422,")"),CHAR(10),"{",CHAR(10),"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2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22" s="41" t="str">
        <f>_xlfn.CONCAT(IF(Parts[[#This Row],[title]]&lt;&gt;"",_xlfn.CONCAT("#LOC_KTT_",A422,"_",C422,"_Title = ",Parts[[#This Row],[title]],CHAR(10)),""),IF(Parts[[#This Row],[engineName]]&lt;&gt;"",_xlfn.CONCAT("#LOC_KTT_",Parts[[#This Row],[mod]],"_",Parts[[#This Row],[name]],"_EngineName = ",Parts[[#This Row],[engineName]]),""))</f>
        <v/>
      </c>
      <c r="BA422" s="39" t="e">
        <f ca="1">MIN(Parts[[#This Row],[techTier]]+1,MAX(INDIRECT(O422)))</f>
        <v>#REF!</v>
      </c>
      <c r="BB422" s="39" t="e">
        <f ca="1">MIN(Parts[[#This Row],[techTier]]+2,MAX(INDIRECT(O422)))</f>
        <v>#REF!</v>
      </c>
      <c r="BC422" s="55" t="str">
        <f>RIGHT(LEFT(Parts[[#This Row],[folder]],FIND(CHAR(1),SUBSTITUTE(Parts[[#This Row],[folder]],"/",CHAR(1),LEN(Parts[[#This Row],[folder]])-LEN(SUBSTITUTE(Parts[[#This Row],[folder]],"/",""))))-1),FIND(CHAR(1),SUBSTITUTE(Parts[[#This Row],[folder]],"/",CHAR(1),LEN(Parts[[#This Row],[folder]])-LEN(SUBSTITUTE(Parts[[#This Row],[folder]],"/",""))))-41)</f>
        <v>Squad/Parts/FuelTank/mk2Adapters</v>
      </c>
    </row>
    <row r="423" spans="1:55" ht="29.5" x14ac:dyDescent="0.35">
      <c r="A423" t="s">
        <v>302</v>
      </c>
      <c r="B423" t="s">
        <v>3047</v>
      </c>
      <c r="C423" t="s">
        <v>3048</v>
      </c>
      <c r="D423" t="s">
        <v>3049</v>
      </c>
      <c r="E423" t="s">
        <v>1458</v>
      </c>
      <c r="F423" t="s">
        <v>1636</v>
      </c>
      <c r="G423" t="s">
        <v>3050</v>
      </c>
      <c r="H423" t="s">
        <v>1590</v>
      </c>
      <c r="I423" t="s">
        <v>2070</v>
      </c>
      <c r="J423" t="s">
        <v>3042</v>
      </c>
      <c r="K423" t="s">
        <v>65</v>
      </c>
      <c r="L423" s="32"/>
      <c r="M42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@PART[mk2SpacePlaneAdapter]:AFTER[Squad] // Mk2 to 1.25m Adapter
	{
}</v>
      </c>
      <c r="N423" s="36">
        <f>_xlfn.XLOOKUP(_xlfn.CONCAT(O423,P423),Templates!$G$1:$G$2037,Templates!$A$1:$A$2037,"Not Found",0,1)</f>
        <v>0</v>
      </c>
      <c r="O423" s="34"/>
      <c r="P423" s="34"/>
      <c r="Q423" s="35"/>
      <c r="R423" s="49"/>
      <c r="S423" s="33"/>
      <c r="T423" s="33"/>
      <c r="U423" s="33"/>
      <c r="V423" s="33"/>
      <c r="W423" s="33"/>
      <c r="X423" s="33"/>
      <c r="Y423" s="33"/>
      <c r="Z423" s="33"/>
      <c r="AA423" s="33"/>
      <c r="AB423" s="33"/>
      <c r="AC423" s="33"/>
      <c r="AD423" s="33"/>
      <c r="AE423" s="33"/>
      <c r="AF423" s="33"/>
      <c r="AG423" s="33"/>
      <c r="AH423" s="33"/>
      <c r="AI42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23" s="33"/>
      <c r="AK423" s="33"/>
      <c r="AL423" s="33"/>
      <c r="AM423" s="33"/>
      <c r="AN423" s="33"/>
      <c r="AO423" s="33"/>
      <c r="AP423" s="33"/>
      <c r="AQ423" s="33"/>
      <c r="AR423" s="33"/>
      <c r="AS423" s="33"/>
      <c r="AT423" s="33"/>
      <c r="AU423" s="33"/>
      <c r="AV42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2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23" s="56" t="str">
        <f>_xlfn.CONCAT(IF(Parts[[#This Row],[title]]&lt;&gt;"",_xlfn.CONCAT(CHAR(10),"@PART[",Parts[[#This Row],[name]],"]:NEEDS[!002_CommunityPartsTitles]:AFTER[",Parts[[#This Row],[mod]],"] // ",_xlfn.CONCAT(S423," (",D423,")"),CHAR(10),"{",CHAR(10),"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2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23" s="41" t="str">
        <f>_xlfn.CONCAT(IF(Parts[[#This Row],[title]]&lt;&gt;"",_xlfn.CONCAT("#LOC_KTT_",A423,"_",C423,"_Title = ",Parts[[#This Row],[title]],CHAR(10)),""),IF(Parts[[#This Row],[engineName]]&lt;&gt;"",_xlfn.CONCAT("#LOC_KTT_",Parts[[#This Row],[mod]],"_",Parts[[#This Row],[name]],"_EngineName = ",Parts[[#This Row],[engineName]]),""))</f>
        <v/>
      </c>
      <c r="BA423" s="39" t="e">
        <f ca="1">MIN(Parts[[#This Row],[techTier]]+1,MAX(INDIRECT(O423)))</f>
        <v>#REF!</v>
      </c>
      <c r="BB423" s="39" t="e">
        <f ca="1">MIN(Parts[[#This Row],[techTier]]+2,MAX(INDIRECT(O423)))</f>
        <v>#REF!</v>
      </c>
      <c r="BC423" s="55" t="str">
        <f>RIGHT(LEFT(Parts[[#This Row],[folder]],FIND(CHAR(1),SUBSTITUTE(Parts[[#This Row],[folder]],"/",CHAR(1),LEN(Parts[[#This Row],[folder]])-LEN(SUBSTITUTE(Parts[[#This Row],[folder]],"/",""))))-1),FIND(CHAR(1),SUBSTITUTE(Parts[[#This Row],[folder]],"/",CHAR(1),LEN(Parts[[#This Row],[folder]])-LEN(SUBSTITUTE(Parts[[#This Row],[folder]],"/",""))))-41)</f>
        <v>Squad/Parts/FuelTank/mk2Adapters</v>
      </c>
    </row>
    <row r="424" spans="1:55" ht="29.5" x14ac:dyDescent="0.35">
      <c r="A424" t="s">
        <v>302</v>
      </c>
      <c r="B424" t="s">
        <v>3051</v>
      </c>
      <c r="C424" t="s">
        <v>3052</v>
      </c>
      <c r="D424" t="s">
        <v>3053</v>
      </c>
      <c r="E424" t="s">
        <v>1458</v>
      </c>
      <c r="F424" t="s">
        <v>1636</v>
      </c>
      <c r="G424" t="s">
        <v>2239</v>
      </c>
      <c r="H424" t="s">
        <v>3054</v>
      </c>
      <c r="I424" t="s">
        <v>3002</v>
      </c>
      <c r="J424" t="s">
        <v>3055</v>
      </c>
      <c r="K424" t="s">
        <v>91</v>
      </c>
      <c r="L424" s="32"/>
      <c r="M42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@PART[mk2FuselageLongLFO]:AFTER[Squad] // Mk2 Rocket Fuel Fuselage
	{
}</v>
      </c>
      <c r="N424" s="36">
        <f>_xlfn.XLOOKUP(_xlfn.CONCAT(O424,P424),Templates!$G$1:$G$2037,Templates!$A$1:$A$2037,"Not Found",0,1)</f>
        <v>0</v>
      </c>
      <c r="O424" s="34"/>
      <c r="P424" s="34"/>
      <c r="Q424" s="35"/>
      <c r="R424" s="49"/>
      <c r="S424" s="33"/>
      <c r="T424" s="33"/>
      <c r="U424" s="33"/>
      <c r="V424" s="33"/>
      <c r="W424" s="33"/>
      <c r="X424" s="33"/>
      <c r="Y424" s="33"/>
      <c r="Z424" s="33"/>
      <c r="AA424" s="33"/>
      <c r="AB424" s="33"/>
      <c r="AC424" s="33"/>
      <c r="AD424" s="33"/>
      <c r="AE424" s="33"/>
      <c r="AF424" s="33"/>
      <c r="AG424" s="33"/>
      <c r="AH424" s="33"/>
      <c r="AI42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24" s="33"/>
      <c r="AK424" s="33"/>
      <c r="AL424" s="33"/>
      <c r="AM424" s="33"/>
      <c r="AN424" s="33"/>
      <c r="AO424" s="33"/>
      <c r="AP424" s="33"/>
      <c r="AQ424" s="33"/>
      <c r="AR424" s="33"/>
      <c r="AS424" s="33"/>
      <c r="AT424" s="33"/>
      <c r="AU424" s="33"/>
      <c r="AV42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2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24" s="56" t="str">
        <f>_xlfn.CONCAT(IF(Parts[[#This Row],[title]]&lt;&gt;"",_xlfn.CONCAT(CHAR(10),"@PART[",Parts[[#This Row],[name]],"]:NEEDS[!002_CommunityPartsTitles]:AFTER[",Parts[[#This Row],[mod]],"] // ",_xlfn.CONCAT(S424," (",D424,")"),CHAR(10),"{",CHAR(10),"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2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24" s="41" t="str">
        <f>_xlfn.CONCAT(IF(Parts[[#This Row],[title]]&lt;&gt;"",_xlfn.CONCAT("#LOC_KTT_",A424,"_",C424,"_Title = ",Parts[[#This Row],[title]],CHAR(10)),""),IF(Parts[[#This Row],[engineName]]&lt;&gt;"",_xlfn.CONCAT("#LOC_KTT_",Parts[[#This Row],[mod]],"_",Parts[[#This Row],[name]],"_EngineName = ",Parts[[#This Row],[engineName]]),""))</f>
        <v/>
      </c>
      <c r="BA424" s="39" t="e">
        <f ca="1">MIN(Parts[[#This Row],[techTier]]+1,MAX(INDIRECT(O424)))</f>
        <v>#REF!</v>
      </c>
      <c r="BB424" s="39" t="e">
        <f ca="1">MIN(Parts[[#This Row],[techTier]]+2,MAX(INDIRECT(O424)))</f>
        <v>#REF!</v>
      </c>
      <c r="BC424" s="55" t="str">
        <f>RIGHT(LEFT(Parts[[#This Row],[folder]],FIND(CHAR(1),SUBSTITUTE(Parts[[#This Row],[folder]],"/",CHAR(1),LEN(Parts[[#This Row],[folder]])-LEN(SUBSTITUTE(Parts[[#This Row],[folder]],"/",""))))-1),FIND(CHAR(1),SUBSTITUTE(Parts[[#This Row],[folder]],"/",CHAR(1),LEN(Parts[[#This Row],[folder]])-LEN(SUBSTITUTE(Parts[[#This Row],[folder]],"/",""))))-41)</f>
        <v>Squad/Parts/FuelTank/mk2FuselageLong</v>
      </c>
    </row>
    <row r="425" spans="1:55" ht="29.5" x14ac:dyDescent="0.35">
      <c r="A425" t="s">
        <v>302</v>
      </c>
      <c r="B425" t="s">
        <v>3056</v>
      </c>
      <c r="C425" t="s">
        <v>3057</v>
      </c>
      <c r="D425" t="s">
        <v>3058</v>
      </c>
      <c r="E425" t="s">
        <v>1458</v>
      </c>
      <c r="F425" t="s">
        <v>1636</v>
      </c>
      <c r="G425" t="s">
        <v>2239</v>
      </c>
      <c r="H425" t="s">
        <v>3054</v>
      </c>
      <c r="I425" t="s">
        <v>3002</v>
      </c>
      <c r="J425" t="s">
        <v>3055</v>
      </c>
      <c r="K425" t="s">
        <v>91</v>
      </c>
      <c r="L425" s="32"/>
      <c r="M42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@PART[mk2Fuselage]:AFTER[Squad] // Mk2 Liquid Fuel Fuselage
	{
}</v>
      </c>
      <c r="N425" s="36">
        <f>_xlfn.XLOOKUP(_xlfn.CONCAT(O425,P425),Templates!$G$1:$G$2037,Templates!$A$1:$A$2037,"Not Found",0,1)</f>
        <v>0</v>
      </c>
      <c r="O425" s="34"/>
      <c r="P425" s="34"/>
      <c r="Q425" s="35"/>
      <c r="R425" s="49"/>
      <c r="S425" s="33"/>
      <c r="T425" s="33"/>
      <c r="U425" s="33"/>
      <c r="V425" s="33"/>
      <c r="W425" s="33"/>
      <c r="X425" s="33"/>
      <c r="Y425" s="33"/>
      <c r="Z425" s="33"/>
      <c r="AA425" s="33"/>
      <c r="AB425" s="33"/>
      <c r="AC425" s="33"/>
      <c r="AD425" s="33"/>
      <c r="AE425" s="33"/>
      <c r="AF425" s="33"/>
      <c r="AG425" s="33"/>
      <c r="AH425" s="33"/>
      <c r="AI42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25" s="33"/>
      <c r="AK425" s="33"/>
      <c r="AL425" s="33"/>
      <c r="AM425" s="33"/>
      <c r="AN425" s="33"/>
      <c r="AO425" s="33"/>
      <c r="AP425" s="33"/>
      <c r="AQ425" s="33"/>
      <c r="AR425" s="33"/>
      <c r="AS425" s="33"/>
      <c r="AT425" s="33"/>
      <c r="AU425" s="33"/>
      <c r="AV42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2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25" s="56" t="str">
        <f>_xlfn.CONCAT(IF(Parts[[#This Row],[title]]&lt;&gt;"",_xlfn.CONCAT(CHAR(10),"@PART[",Parts[[#This Row],[name]],"]:NEEDS[!002_CommunityPartsTitles]:AFTER[",Parts[[#This Row],[mod]],"] // ",_xlfn.CONCAT(S425," (",D425,")"),CHAR(10),"{",CHAR(10),"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2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25" s="41" t="str">
        <f>_xlfn.CONCAT(IF(Parts[[#This Row],[title]]&lt;&gt;"",_xlfn.CONCAT("#LOC_KTT_",A425,"_",C425,"_Title = ",Parts[[#This Row],[title]],CHAR(10)),""),IF(Parts[[#This Row],[engineName]]&lt;&gt;"",_xlfn.CONCAT("#LOC_KTT_",Parts[[#This Row],[mod]],"_",Parts[[#This Row],[name]],"_EngineName = ",Parts[[#This Row],[engineName]]),""))</f>
        <v/>
      </c>
      <c r="BA425" s="39" t="e">
        <f ca="1">MIN(Parts[[#This Row],[techTier]]+1,MAX(INDIRECT(O425)))</f>
        <v>#REF!</v>
      </c>
      <c r="BB425" s="39" t="e">
        <f ca="1">MIN(Parts[[#This Row],[techTier]]+2,MAX(INDIRECT(O425)))</f>
        <v>#REF!</v>
      </c>
      <c r="BC425" s="55" t="str">
        <f>RIGHT(LEFT(Parts[[#This Row],[folder]],FIND(CHAR(1),SUBSTITUTE(Parts[[#This Row],[folder]],"/",CHAR(1),LEN(Parts[[#This Row],[folder]])-LEN(SUBSTITUTE(Parts[[#This Row],[folder]],"/",""))))-1),FIND(CHAR(1),SUBSTITUTE(Parts[[#This Row],[folder]],"/",CHAR(1),LEN(Parts[[#This Row],[folder]])-LEN(SUBSTITUTE(Parts[[#This Row],[folder]],"/",""))))-41)</f>
        <v>Squad/Parts/FuelTank/mk2FuselageLong</v>
      </c>
    </row>
    <row r="426" spans="1:55" ht="29.5" x14ac:dyDescent="0.35">
      <c r="A426" t="s">
        <v>302</v>
      </c>
      <c r="B426" t="s">
        <v>3059</v>
      </c>
      <c r="C426" t="s">
        <v>3060</v>
      </c>
      <c r="D426" t="s">
        <v>3061</v>
      </c>
      <c r="E426" t="s">
        <v>1458</v>
      </c>
      <c r="F426" t="s">
        <v>1636</v>
      </c>
      <c r="G426" t="s">
        <v>2239</v>
      </c>
      <c r="H426" t="s">
        <v>1567</v>
      </c>
      <c r="I426" t="s">
        <v>2070</v>
      </c>
      <c r="J426" t="s">
        <v>3055</v>
      </c>
      <c r="K426" t="s">
        <v>65</v>
      </c>
      <c r="L426" s="32"/>
      <c r="M42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@PART[mk2FuselageShortLFO]:AFTER[Squad] // Mk2 Rocket Fuel Fuselage Short
	{
}</v>
      </c>
      <c r="N426" s="36">
        <f>_xlfn.XLOOKUP(_xlfn.CONCAT(O426,P426),Templates!$G$1:$G$2037,Templates!$A$1:$A$2037,"Not Found",0,1)</f>
        <v>0</v>
      </c>
      <c r="O426" s="34"/>
      <c r="P426" s="34"/>
      <c r="Q426" s="35"/>
      <c r="R426" s="49"/>
      <c r="S426" s="33"/>
      <c r="T426" s="33"/>
      <c r="U426" s="33"/>
      <c r="V426" s="33"/>
      <c r="W426" s="33"/>
      <c r="X426" s="33"/>
      <c r="Y426" s="33"/>
      <c r="Z426" s="33"/>
      <c r="AA426" s="33"/>
      <c r="AB426" s="33"/>
      <c r="AC426" s="33"/>
      <c r="AD426" s="33"/>
      <c r="AE426" s="33"/>
      <c r="AF426" s="33"/>
      <c r="AG426" s="33"/>
      <c r="AH426" s="33"/>
      <c r="AI42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26" s="33"/>
      <c r="AK426" s="33"/>
      <c r="AL426" s="33"/>
      <c r="AM426" s="33"/>
      <c r="AN426" s="33"/>
      <c r="AO426" s="33"/>
      <c r="AP426" s="33"/>
      <c r="AQ426" s="33"/>
      <c r="AR426" s="33"/>
      <c r="AS426" s="33"/>
      <c r="AT426" s="33"/>
      <c r="AU426" s="33"/>
      <c r="AV42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2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26" s="56" t="str">
        <f>_xlfn.CONCAT(IF(Parts[[#This Row],[title]]&lt;&gt;"",_xlfn.CONCAT(CHAR(10),"@PART[",Parts[[#This Row],[name]],"]:NEEDS[!002_CommunityPartsTitles]:AFTER[",Parts[[#This Row],[mod]],"] // ",_xlfn.CONCAT(S426," (",D426,")"),CHAR(10),"{",CHAR(10),"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2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26" s="41" t="str">
        <f>_xlfn.CONCAT(IF(Parts[[#This Row],[title]]&lt;&gt;"",_xlfn.CONCAT("#LOC_KTT_",A426,"_",C426,"_Title = ",Parts[[#This Row],[title]],CHAR(10)),""),IF(Parts[[#This Row],[engineName]]&lt;&gt;"",_xlfn.CONCAT("#LOC_KTT_",Parts[[#This Row],[mod]],"_",Parts[[#This Row],[name]],"_EngineName = ",Parts[[#This Row],[engineName]]),""))</f>
        <v/>
      </c>
      <c r="BA426" s="39" t="e">
        <f ca="1">MIN(Parts[[#This Row],[techTier]]+1,MAX(INDIRECT(O426)))</f>
        <v>#REF!</v>
      </c>
      <c r="BB426" s="39" t="e">
        <f ca="1">MIN(Parts[[#This Row],[techTier]]+2,MAX(INDIRECT(O426)))</f>
        <v>#REF!</v>
      </c>
      <c r="BC426" s="55" t="str">
        <f>RIGHT(LEFT(Parts[[#This Row],[folder]],FIND(CHAR(1),SUBSTITUTE(Parts[[#This Row],[folder]],"/",CHAR(1),LEN(Parts[[#This Row],[folder]])-LEN(SUBSTITUTE(Parts[[#This Row],[folder]],"/",""))))-1),FIND(CHAR(1),SUBSTITUTE(Parts[[#This Row],[folder]],"/",CHAR(1),LEN(Parts[[#This Row],[folder]])-LEN(SUBSTITUTE(Parts[[#This Row],[folder]],"/",""))))-41)</f>
        <v>Squad/Parts/FuelTank/mk2FuselageShort</v>
      </c>
    </row>
    <row r="427" spans="1:55" ht="29.5" x14ac:dyDescent="0.35">
      <c r="A427" t="s">
        <v>302</v>
      </c>
      <c r="B427" t="s">
        <v>3062</v>
      </c>
      <c r="C427" t="s">
        <v>3063</v>
      </c>
      <c r="D427" t="s">
        <v>3064</v>
      </c>
      <c r="E427" t="s">
        <v>1458</v>
      </c>
      <c r="F427" t="s">
        <v>1636</v>
      </c>
      <c r="G427" t="s">
        <v>2239</v>
      </c>
      <c r="H427" t="s">
        <v>1567</v>
      </c>
      <c r="I427" t="s">
        <v>2070</v>
      </c>
      <c r="J427" t="s">
        <v>3055</v>
      </c>
      <c r="K427" t="s">
        <v>65</v>
      </c>
      <c r="L427" s="32"/>
      <c r="M42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@PART[mk2FuselageShortLiquid]:AFTER[Squad] // Mk2 Liquid Fuel Fuselage Short
	{
}</v>
      </c>
      <c r="N427" s="36">
        <f>_xlfn.XLOOKUP(_xlfn.CONCAT(O427,P427),Templates!$G$1:$G$2037,Templates!$A$1:$A$2037,"Not Found",0,1)</f>
        <v>0</v>
      </c>
      <c r="O427" s="34"/>
      <c r="P427" s="34"/>
      <c r="Q427" s="35"/>
      <c r="R427" s="49"/>
      <c r="S427" s="33"/>
      <c r="T427" s="33"/>
      <c r="U427" s="33"/>
      <c r="V427" s="33"/>
      <c r="W427" s="33"/>
      <c r="X427" s="33"/>
      <c r="Y427" s="33"/>
      <c r="Z427" s="33"/>
      <c r="AA427" s="33"/>
      <c r="AB427" s="33"/>
      <c r="AC427" s="33"/>
      <c r="AD427" s="33"/>
      <c r="AE427" s="33"/>
      <c r="AF427" s="33"/>
      <c r="AG427" s="33"/>
      <c r="AH427" s="33"/>
      <c r="AI42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27" s="33"/>
      <c r="AK427" s="33"/>
      <c r="AL427" s="33"/>
      <c r="AM427" s="33"/>
      <c r="AN427" s="33"/>
      <c r="AO427" s="33"/>
      <c r="AP427" s="33"/>
      <c r="AQ427" s="33"/>
      <c r="AR427" s="33"/>
      <c r="AS427" s="33"/>
      <c r="AT427" s="33"/>
      <c r="AU427" s="33"/>
      <c r="AV42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2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27" s="56" t="str">
        <f>_xlfn.CONCAT(IF(Parts[[#This Row],[title]]&lt;&gt;"",_xlfn.CONCAT(CHAR(10),"@PART[",Parts[[#This Row],[name]],"]:NEEDS[!002_CommunityPartsTitles]:AFTER[",Parts[[#This Row],[mod]],"] // ",_xlfn.CONCAT(S427," (",D427,")"),CHAR(10),"{",CHAR(10),"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2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27" s="41" t="str">
        <f>_xlfn.CONCAT(IF(Parts[[#This Row],[title]]&lt;&gt;"",_xlfn.CONCAT("#LOC_KTT_",A427,"_",C427,"_Title = ",Parts[[#This Row],[title]],CHAR(10)),""),IF(Parts[[#This Row],[engineName]]&lt;&gt;"",_xlfn.CONCAT("#LOC_KTT_",Parts[[#This Row],[mod]],"_",Parts[[#This Row],[name]],"_EngineName = ",Parts[[#This Row],[engineName]]),""))</f>
        <v/>
      </c>
      <c r="BA427" s="39" t="e">
        <f ca="1">MIN(Parts[[#This Row],[techTier]]+1,MAX(INDIRECT(O427)))</f>
        <v>#REF!</v>
      </c>
      <c r="BB427" s="39" t="e">
        <f ca="1">MIN(Parts[[#This Row],[techTier]]+2,MAX(INDIRECT(O427)))</f>
        <v>#REF!</v>
      </c>
      <c r="BC427" s="55" t="str">
        <f>RIGHT(LEFT(Parts[[#This Row],[folder]],FIND(CHAR(1),SUBSTITUTE(Parts[[#This Row],[folder]],"/",CHAR(1),LEN(Parts[[#This Row],[folder]])-LEN(SUBSTITUTE(Parts[[#This Row],[folder]],"/",""))))-1),FIND(CHAR(1),SUBSTITUTE(Parts[[#This Row],[folder]],"/",CHAR(1),LEN(Parts[[#This Row],[folder]])-LEN(SUBSTITUTE(Parts[[#This Row],[folder]],"/",""))))-41)</f>
        <v>Squad/Parts/FuelTank/mk2FuselageShort</v>
      </c>
    </row>
    <row r="428" spans="1:55" ht="29.5" x14ac:dyDescent="0.35">
      <c r="A428" t="s">
        <v>302</v>
      </c>
      <c r="B428" t="s">
        <v>3065</v>
      </c>
      <c r="C428" t="s">
        <v>3066</v>
      </c>
      <c r="D428" t="s">
        <v>3067</v>
      </c>
      <c r="E428" t="s">
        <v>1458</v>
      </c>
      <c r="F428" t="s">
        <v>1636</v>
      </c>
      <c r="G428" t="s">
        <v>2239</v>
      </c>
      <c r="H428" t="s">
        <v>1567</v>
      </c>
      <c r="I428" t="s">
        <v>2070</v>
      </c>
      <c r="J428" t="s">
        <v>2690</v>
      </c>
      <c r="K428" t="s">
        <v>91</v>
      </c>
      <c r="L428" s="32"/>
      <c r="M42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@PART[mk2FuselageShortMono]:AFTER[Squad] // Mk2 Monopropellant Tank
	{
}</v>
      </c>
      <c r="N428" s="36">
        <f>_xlfn.XLOOKUP(_xlfn.CONCAT(O428,P428),Templates!$G$1:$G$2037,Templates!$A$1:$A$2037,"Not Found",0,1)</f>
        <v>0</v>
      </c>
      <c r="O428" s="34"/>
      <c r="P428" s="34"/>
      <c r="Q428" s="35"/>
      <c r="R428" s="49"/>
      <c r="S428" s="33"/>
      <c r="T428" s="33"/>
      <c r="U428" s="33"/>
      <c r="V428" s="33"/>
      <c r="W428" s="33"/>
      <c r="X428" s="33"/>
      <c r="Y428" s="33"/>
      <c r="Z428" s="33"/>
      <c r="AA428" s="33"/>
      <c r="AB428" s="33"/>
      <c r="AC428" s="33"/>
      <c r="AD428" s="33"/>
      <c r="AE428" s="33"/>
      <c r="AF428" s="33"/>
      <c r="AG428" s="33"/>
      <c r="AH428" s="33"/>
      <c r="AI42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28" s="33"/>
      <c r="AK428" s="33"/>
      <c r="AL428" s="33"/>
      <c r="AM428" s="33"/>
      <c r="AN428" s="33"/>
      <c r="AO428" s="33"/>
      <c r="AP428" s="33"/>
      <c r="AQ428" s="33"/>
      <c r="AR428" s="33"/>
      <c r="AS428" s="33"/>
      <c r="AT428" s="33"/>
      <c r="AU428" s="33"/>
      <c r="AV42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2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28" s="56" t="str">
        <f>_xlfn.CONCAT(IF(Parts[[#This Row],[title]]&lt;&gt;"",_xlfn.CONCAT(CHAR(10),"@PART[",Parts[[#This Row],[name]],"]:NEEDS[!002_CommunityPartsTitles]:AFTER[",Parts[[#This Row],[mod]],"] // ",_xlfn.CONCAT(S428," (",D428,")"),CHAR(10),"{",CHAR(10),"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2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28" s="41" t="str">
        <f>_xlfn.CONCAT(IF(Parts[[#This Row],[title]]&lt;&gt;"",_xlfn.CONCAT("#LOC_KTT_",A428,"_",C428,"_Title = ",Parts[[#This Row],[title]],CHAR(10)),""),IF(Parts[[#This Row],[engineName]]&lt;&gt;"",_xlfn.CONCAT("#LOC_KTT_",Parts[[#This Row],[mod]],"_",Parts[[#This Row],[name]],"_EngineName = ",Parts[[#This Row],[engineName]]),""))</f>
        <v/>
      </c>
      <c r="BA428" s="39" t="e">
        <f ca="1">MIN(Parts[[#This Row],[techTier]]+1,MAX(INDIRECT(O428)))</f>
        <v>#REF!</v>
      </c>
      <c r="BB428" s="39" t="e">
        <f ca="1">MIN(Parts[[#This Row],[techTier]]+2,MAX(INDIRECT(O428)))</f>
        <v>#REF!</v>
      </c>
      <c r="BC428" s="55" t="str">
        <f>RIGHT(LEFT(Parts[[#This Row],[folder]],FIND(CHAR(1),SUBSTITUTE(Parts[[#This Row],[folder]],"/",CHAR(1),LEN(Parts[[#This Row],[folder]])-LEN(SUBSTITUTE(Parts[[#This Row],[folder]],"/",""))))-1),FIND(CHAR(1),SUBSTITUTE(Parts[[#This Row],[folder]],"/",CHAR(1),LEN(Parts[[#This Row],[folder]])-LEN(SUBSTITUTE(Parts[[#This Row],[folder]],"/",""))))-41)</f>
        <v>Squad/Parts/FuelTank/mk2FuselageShort</v>
      </c>
    </row>
    <row r="429" spans="1:55" ht="29.5" x14ac:dyDescent="0.35">
      <c r="A429" t="s">
        <v>302</v>
      </c>
      <c r="B429" t="s">
        <v>3068</v>
      </c>
      <c r="C429" t="s">
        <v>3069</v>
      </c>
      <c r="D429" t="s">
        <v>3070</v>
      </c>
      <c r="E429" t="s">
        <v>1458</v>
      </c>
      <c r="F429" t="s">
        <v>1098</v>
      </c>
      <c r="G429" t="s">
        <v>3071</v>
      </c>
      <c r="H429" t="s">
        <v>3072</v>
      </c>
      <c r="I429" t="s">
        <v>3073</v>
      </c>
      <c r="J429" t="s">
        <v>3074</v>
      </c>
      <c r="K429" t="s">
        <v>92</v>
      </c>
      <c r="L429" s="32"/>
      <c r="M42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@PART[mk3CrewCabin]:AFTER[Squad] // Mk3 Passenger Module
	{
}</v>
      </c>
      <c r="N429" s="36">
        <f>_xlfn.XLOOKUP(_xlfn.CONCAT(O429,P429),Templates!$G$1:$G$2037,Templates!$A$1:$A$2037,"Not Found",0,1)</f>
        <v>0</v>
      </c>
      <c r="O429" s="34"/>
      <c r="P429" s="34"/>
      <c r="Q429" s="35"/>
      <c r="R429" s="49"/>
      <c r="S429" s="33"/>
      <c r="T429" s="33"/>
      <c r="U429" s="33"/>
      <c r="V429" s="33"/>
      <c r="W429" s="33"/>
      <c r="X429" s="33"/>
      <c r="Y429" s="33"/>
      <c r="Z429" s="33"/>
      <c r="AA429" s="33"/>
      <c r="AB429" s="33"/>
      <c r="AC429" s="33"/>
      <c r="AD429" s="33"/>
      <c r="AE429" s="33"/>
      <c r="AF429" s="33"/>
      <c r="AG429" s="33"/>
      <c r="AH429" s="33"/>
      <c r="AI42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29" s="33"/>
      <c r="AK429" s="33"/>
      <c r="AL429" s="33"/>
      <c r="AM429" s="33"/>
      <c r="AN429" s="33"/>
      <c r="AO429" s="33"/>
      <c r="AP429" s="33"/>
      <c r="AQ429" s="33"/>
      <c r="AR429" s="33"/>
      <c r="AS429" s="33"/>
      <c r="AT429" s="33"/>
      <c r="AU429" s="33"/>
      <c r="AV42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2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29" s="56" t="str">
        <f>_xlfn.CONCAT(IF(Parts[[#This Row],[title]]&lt;&gt;"",_xlfn.CONCAT(CHAR(10),"@PART[",Parts[[#This Row],[name]],"]:NEEDS[!002_CommunityPartsTitles]:AFTER[",Parts[[#This Row],[mod]],"] // ",_xlfn.CONCAT(S429," (",D429,")"),CHAR(10),"{",CHAR(10),"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2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29" s="41" t="str">
        <f>_xlfn.CONCAT(IF(Parts[[#This Row],[title]]&lt;&gt;"",_xlfn.CONCAT("#LOC_KTT_",A429,"_",C429,"_Title = ",Parts[[#This Row],[title]],CHAR(10)),""),IF(Parts[[#This Row],[engineName]]&lt;&gt;"",_xlfn.CONCAT("#LOC_KTT_",Parts[[#This Row],[mod]],"_",Parts[[#This Row],[name]],"_EngineName = ",Parts[[#This Row],[engineName]]),""))</f>
        <v/>
      </c>
      <c r="BA429" s="39" t="e">
        <f ca="1">MIN(Parts[[#This Row],[techTier]]+1,MAX(INDIRECT(O429)))</f>
        <v>#REF!</v>
      </c>
      <c r="BB429" s="39" t="e">
        <f ca="1">MIN(Parts[[#This Row],[techTier]]+2,MAX(INDIRECT(O429)))</f>
        <v>#REF!</v>
      </c>
      <c r="BC429" s="55" t="str">
        <f>RIGHT(LEFT(Parts[[#This Row],[folder]],FIND(CHAR(1),SUBSTITUTE(Parts[[#This Row],[folder]],"/",CHAR(1),LEN(Parts[[#This Row],[folder]])-LEN(SUBSTITUTE(Parts[[#This Row],[folder]],"/",""))))-1),FIND(CHAR(1),SUBSTITUTE(Parts[[#This Row],[folder]],"/",CHAR(1),LEN(Parts[[#This Row],[folder]])-LEN(SUBSTITUTE(Parts[[#This Row],[folder]],"/",""))))-41)</f>
        <v>Squad/Parts/FuelTank/mk3Fuselage</v>
      </c>
    </row>
    <row r="430" spans="1:55" ht="29.5" x14ac:dyDescent="0.35">
      <c r="A430" t="s">
        <v>302</v>
      </c>
      <c r="B430" t="s">
        <v>3075</v>
      </c>
      <c r="C430" t="s">
        <v>3076</v>
      </c>
      <c r="D430" t="s">
        <v>3077</v>
      </c>
      <c r="E430" t="s">
        <v>1458</v>
      </c>
      <c r="F430" t="s">
        <v>1575</v>
      </c>
      <c r="G430" t="s">
        <v>3078</v>
      </c>
      <c r="H430" t="s">
        <v>2710</v>
      </c>
      <c r="I430" t="s">
        <v>3079</v>
      </c>
      <c r="J430" t="s">
        <v>2990</v>
      </c>
      <c r="K430" t="s">
        <v>132</v>
      </c>
      <c r="L430" s="32"/>
      <c r="M43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@PART[mk3FuselageLFO_100]:AFTER[Squad] // Mk3 Rocket Fuel Fuselage Long
	{
}</v>
      </c>
      <c r="N430" s="36">
        <f>_xlfn.XLOOKUP(_xlfn.CONCAT(O430,P430),Templates!$G$1:$G$2037,Templates!$A$1:$A$2037,"Not Found",0,1)</f>
        <v>0</v>
      </c>
      <c r="O430" s="34"/>
      <c r="P430" s="34"/>
      <c r="Q430" s="35"/>
      <c r="R430" s="49"/>
      <c r="S430" s="33"/>
      <c r="T430" s="33"/>
      <c r="U430" s="33"/>
      <c r="V430" s="33"/>
      <c r="W430" s="33"/>
      <c r="X430" s="33"/>
      <c r="Y430" s="33"/>
      <c r="Z430" s="33"/>
      <c r="AA430" s="33"/>
      <c r="AB430" s="33"/>
      <c r="AC430" s="33"/>
      <c r="AD430" s="33"/>
      <c r="AE430" s="33"/>
      <c r="AF430" s="33"/>
      <c r="AG430" s="33"/>
      <c r="AH430" s="33"/>
      <c r="AI43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30" s="33"/>
      <c r="AK430" s="33"/>
      <c r="AL430" s="33"/>
      <c r="AM430" s="33"/>
      <c r="AN430" s="33"/>
      <c r="AO430" s="33"/>
      <c r="AP430" s="33"/>
      <c r="AQ430" s="33"/>
      <c r="AR430" s="33"/>
      <c r="AS430" s="33"/>
      <c r="AT430" s="33"/>
      <c r="AU430" s="33"/>
      <c r="AV43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3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30" s="56" t="str">
        <f>_xlfn.CONCAT(IF(Parts[[#This Row],[title]]&lt;&gt;"",_xlfn.CONCAT(CHAR(10),"@PART[",Parts[[#This Row],[name]],"]:NEEDS[!002_CommunityPartsTitles]:AFTER[",Parts[[#This Row],[mod]],"] // ",_xlfn.CONCAT(S430," (",D430,")"),CHAR(10),"{",CHAR(10),"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3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30" s="41" t="str">
        <f>_xlfn.CONCAT(IF(Parts[[#This Row],[title]]&lt;&gt;"",_xlfn.CONCAT("#LOC_KTT_",A430,"_",C430,"_Title = ",Parts[[#This Row],[title]],CHAR(10)),""),IF(Parts[[#This Row],[engineName]]&lt;&gt;"",_xlfn.CONCAT("#LOC_KTT_",Parts[[#This Row],[mod]],"_",Parts[[#This Row],[name]],"_EngineName = ",Parts[[#This Row],[engineName]]),""))</f>
        <v/>
      </c>
      <c r="BA430" s="39" t="e">
        <f ca="1">MIN(Parts[[#This Row],[techTier]]+1,MAX(INDIRECT(O430)))</f>
        <v>#REF!</v>
      </c>
      <c r="BB430" s="39" t="e">
        <f ca="1">MIN(Parts[[#This Row],[techTier]]+2,MAX(INDIRECT(O430)))</f>
        <v>#REF!</v>
      </c>
      <c r="BC430" s="55" t="str">
        <f>RIGHT(LEFT(Parts[[#This Row],[folder]],FIND(CHAR(1),SUBSTITUTE(Parts[[#This Row],[folder]],"/",CHAR(1),LEN(Parts[[#This Row],[folder]])-LEN(SUBSTITUTE(Parts[[#This Row],[folder]],"/",""))))-1),FIND(CHAR(1),SUBSTITUTE(Parts[[#This Row],[folder]],"/",CHAR(1),LEN(Parts[[#This Row],[folder]])-LEN(SUBSTITUTE(Parts[[#This Row],[folder]],"/",""))))-41)</f>
        <v>Squad/Parts/FuelTank/mk3Fuselage</v>
      </c>
    </row>
    <row r="431" spans="1:55" ht="29.5" x14ac:dyDescent="0.35">
      <c r="A431" t="s">
        <v>302</v>
      </c>
      <c r="B431" t="s">
        <v>3080</v>
      </c>
      <c r="C431" t="s">
        <v>3081</v>
      </c>
      <c r="D431" t="s">
        <v>3082</v>
      </c>
      <c r="E431" t="s">
        <v>1458</v>
      </c>
      <c r="F431" t="s">
        <v>1575</v>
      </c>
      <c r="G431" t="s">
        <v>2448</v>
      </c>
      <c r="H431" t="s">
        <v>2405</v>
      </c>
      <c r="I431" t="s">
        <v>2994</v>
      </c>
      <c r="J431" t="s">
        <v>2990</v>
      </c>
      <c r="K431" t="s">
        <v>132</v>
      </c>
      <c r="L431" s="32"/>
      <c r="M43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@PART[mk3FuselageLFO_25]:AFTER[Squad] // Mk3 Rocket Fuel Fuselage Short
	{
}</v>
      </c>
      <c r="N431" s="36">
        <f>_xlfn.XLOOKUP(_xlfn.CONCAT(O431,P431),Templates!$G$1:$G$2037,Templates!$A$1:$A$2037,"Not Found",0,1)</f>
        <v>0</v>
      </c>
      <c r="O431" s="34"/>
      <c r="P431" s="34"/>
      <c r="Q431" s="35"/>
      <c r="R431" s="49"/>
      <c r="S431" s="33"/>
      <c r="T431" s="33"/>
      <c r="U431" s="33"/>
      <c r="V431" s="33"/>
      <c r="W431" s="33"/>
      <c r="X431" s="33"/>
      <c r="Y431" s="33"/>
      <c r="Z431" s="33"/>
      <c r="AA431" s="33"/>
      <c r="AB431" s="33"/>
      <c r="AC431" s="33"/>
      <c r="AD431" s="33"/>
      <c r="AE431" s="33"/>
      <c r="AF431" s="33"/>
      <c r="AG431" s="33"/>
      <c r="AH431" s="33"/>
      <c r="AI43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31" s="33"/>
      <c r="AK431" s="33"/>
      <c r="AL431" s="33"/>
      <c r="AM431" s="33"/>
      <c r="AN431" s="33"/>
      <c r="AO431" s="33"/>
      <c r="AP431" s="33"/>
      <c r="AQ431" s="33"/>
      <c r="AR431" s="33"/>
      <c r="AS431" s="33"/>
      <c r="AT431" s="33"/>
      <c r="AU431" s="33"/>
      <c r="AV43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3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31" s="56" t="str">
        <f>_xlfn.CONCAT(IF(Parts[[#This Row],[title]]&lt;&gt;"",_xlfn.CONCAT(CHAR(10),"@PART[",Parts[[#This Row],[name]],"]:NEEDS[!002_CommunityPartsTitles]:AFTER[",Parts[[#This Row],[mod]],"] // ",_xlfn.CONCAT(S431," (",D431,")"),CHAR(10),"{",CHAR(10),"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3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31" s="41" t="str">
        <f>_xlfn.CONCAT(IF(Parts[[#This Row],[title]]&lt;&gt;"",_xlfn.CONCAT("#LOC_KTT_",A431,"_",C431,"_Title = ",Parts[[#This Row],[title]],CHAR(10)),""),IF(Parts[[#This Row],[engineName]]&lt;&gt;"",_xlfn.CONCAT("#LOC_KTT_",Parts[[#This Row],[mod]],"_",Parts[[#This Row],[name]],"_EngineName = ",Parts[[#This Row],[engineName]]),""))</f>
        <v/>
      </c>
      <c r="BA431" s="39" t="e">
        <f ca="1">MIN(Parts[[#This Row],[techTier]]+1,MAX(INDIRECT(O431)))</f>
        <v>#REF!</v>
      </c>
      <c r="BB431" s="39" t="e">
        <f ca="1">MIN(Parts[[#This Row],[techTier]]+2,MAX(INDIRECT(O431)))</f>
        <v>#REF!</v>
      </c>
      <c r="BC431" s="55" t="str">
        <f>RIGHT(LEFT(Parts[[#This Row],[folder]],FIND(CHAR(1),SUBSTITUTE(Parts[[#This Row],[folder]],"/",CHAR(1),LEN(Parts[[#This Row],[folder]])-LEN(SUBSTITUTE(Parts[[#This Row],[folder]],"/",""))))-1),FIND(CHAR(1),SUBSTITUTE(Parts[[#This Row],[folder]],"/",CHAR(1),LEN(Parts[[#This Row],[folder]])-LEN(SUBSTITUTE(Parts[[#This Row],[folder]],"/",""))))-41)</f>
        <v>Squad/Parts/FuelTank/mk3Fuselage</v>
      </c>
    </row>
    <row r="432" spans="1:55" ht="29.5" x14ac:dyDescent="0.35">
      <c r="A432" t="s">
        <v>302</v>
      </c>
      <c r="B432" t="s">
        <v>3083</v>
      </c>
      <c r="C432" t="s">
        <v>3084</v>
      </c>
      <c r="D432" t="s">
        <v>3085</v>
      </c>
      <c r="E432" t="s">
        <v>1458</v>
      </c>
      <c r="F432" t="s">
        <v>1575</v>
      </c>
      <c r="G432" t="s">
        <v>2984</v>
      </c>
      <c r="H432" t="s">
        <v>1545</v>
      </c>
      <c r="I432" t="s">
        <v>3086</v>
      </c>
      <c r="J432" t="s">
        <v>2990</v>
      </c>
      <c r="K432" t="s">
        <v>132</v>
      </c>
      <c r="L432" s="32"/>
      <c r="M43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@PART[mk3FuselageLFO_50]:AFTER[Squad] // Mk3 Rocket Fuel Fuselage
	{
}</v>
      </c>
      <c r="N432" s="36">
        <f>_xlfn.XLOOKUP(_xlfn.CONCAT(O432,P432),Templates!$G$1:$G$2037,Templates!$A$1:$A$2037,"Not Found",0,1)</f>
        <v>0</v>
      </c>
      <c r="O432" s="34"/>
      <c r="P432" s="34"/>
      <c r="Q432" s="35"/>
      <c r="R432" s="49"/>
      <c r="S432" s="33"/>
      <c r="T432" s="33"/>
      <c r="U432" s="33"/>
      <c r="V432" s="33"/>
      <c r="W432" s="33"/>
      <c r="X432" s="33"/>
      <c r="Y432" s="33"/>
      <c r="Z432" s="33"/>
      <c r="AA432" s="33"/>
      <c r="AB432" s="33"/>
      <c r="AC432" s="33"/>
      <c r="AD432" s="33"/>
      <c r="AE432" s="33"/>
      <c r="AF432" s="33"/>
      <c r="AG432" s="33"/>
      <c r="AH432" s="33"/>
      <c r="AI43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32" s="33"/>
      <c r="AK432" s="33"/>
      <c r="AL432" s="33"/>
      <c r="AM432" s="33"/>
      <c r="AN432" s="33"/>
      <c r="AO432" s="33"/>
      <c r="AP432" s="33"/>
      <c r="AQ432" s="33"/>
      <c r="AR432" s="33"/>
      <c r="AS432" s="33"/>
      <c r="AT432" s="33"/>
      <c r="AU432" s="33"/>
      <c r="AV43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3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32" s="56" t="str">
        <f>_xlfn.CONCAT(IF(Parts[[#This Row],[title]]&lt;&gt;"",_xlfn.CONCAT(CHAR(10),"@PART[",Parts[[#This Row],[name]],"]:NEEDS[!002_CommunityPartsTitles]:AFTER[",Parts[[#This Row],[mod]],"] // ",_xlfn.CONCAT(S432," (",D432,")"),CHAR(10),"{",CHAR(10),"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3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32" s="41" t="str">
        <f>_xlfn.CONCAT(IF(Parts[[#This Row],[title]]&lt;&gt;"",_xlfn.CONCAT("#LOC_KTT_",A432,"_",C432,"_Title = ",Parts[[#This Row],[title]],CHAR(10)),""),IF(Parts[[#This Row],[engineName]]&lt;&gt;"",_xlfn.CONCAT("#LOC_KTT_",Parts[[#This Row],[mod]],"_",Parts[[#This Row],[name]],"_EngineName = ",Parts[[#This Row],[engineName]]),""))</f>
        <v/>
      </c>
      <c r="BA432" s="39" t="e">
        <f ca="1">MIN(Parts[[#This Row],[techTier]]+1,MAX(INDIRECT(O432)))</f>
        <v>#REF!</v>
      </c>
      <c r="BB432" s="39" t="e">
        <f ca="1">MIN(Parts[[#This Row],[techTier]]+2,MAX(INDIRECT(O432)))</f>
        <v>#REF!</v>
      </c>
      <c r="BC432" s="55" t="str">
        <f>RIGHT(LEFT(Parts[[#This Row],[folder]],FIND(CHAR(1),SUBSTITUTE(Parts[[#This Row],[folder]],"/",CHAR(1),LEN(Parts[[#This Row],[folder]])-LEN(SUBSTITUTE(Parts[[#This Row],[folder]],"/",""))))-1),FIND(CHAR(1),SUBSTITUTE(Parts[[#This Row],[folder]],"/",CHAR(1),LEN(Parts[[#This Row],[folder]])-LEN(SUBSTITUTE(Parts[[#This Row],[folder]],"/",""))))-41)</f>
        <v>Squad/Parts/FuelTank/mk3Fuselage</v>
      </c>
    </row>
    <row r="433" spans="1:55" ht="29.5" x14ac:dyDescent="0.35">
      <c r="A433" t="s">
        <v>302</v>
      </c>
      <c r="B433" t="s">
        <v>3087</v>
      </c>
      <c r="C433" t="s">
        <v>3088</v>
      </c>
      <c r="D433" t="s">
        <v>3089</v>
      </c>
      <c r="E433" t="s">
        <v>1458</v>
      </c>
      <c r="F433" t="s">
        <v>1575</v>
      </c>
      <c r="G433" t="s">
        <v>3078</v>
      </c>
      <c r="H433" t="s">
        <v>3090</v>
      </c>
      <c r="I433" t="s">
        <v>3079</v>
      </c>
      <c r="J433" t="s">
        <v>2990</v>
      </c>
      <c r="K433" t="s">
        <v>132</v>
      </c>
      <c r="L433" s="32"/>
      <c r="M43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@PART[mk3FuselageLF_100]:AFTER[Squad] // Mk3 Liquid Fuel Fuselage Long
	{
}</v>
      </c>
      <c r="N433" s="36">
        <f>_xlfn.XLOOKUP(_xlfn.CONCAT(O433,P433),Templates!$G$1:$G$2037,Templates!$A$1:$A$2037,"Not Found",0,1)</f>
        <v>0</v>
      </c>
      <c r="O433" s="34"/>
      <c r="P433" s="34"/>
      <c r="Q433" s="35"/>
      <c r="R433" s="49"/>
      <c r="S433" s="33"/>
      <c r="T433" s="33"/>
      <c r="U433" s="33"/>
      <c r="V433" s="33"/>
      <c r="W433" s="33"/>
      <c r="X433" s="33"/>
      <c r="Y433" s="33"/>
      <c r="Z433" s="33"/>
      <c r="AA433" s="33"/>
      <c r="AB433" s="33"/>
      <c r="AC433" s="33"/>
      <c r="AD433" s="33"/>
      <c r="AE433" s="33"/>
      <c r="AF433" s="33"/>
      <c r="AG433" s="33"/>
      <c r="AH433" s="33"/>
      <c r="AI43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33" s="33"/>
      <c r="AK433" s="33"/>
      <c r="AL433" s="33"/>
      <c r="AM433" s="33"/>
      <c r="AN433" s="33"/>
      <c r="AO433" s="33"/>
      <c r="AP433" s="33"/>
      <c r="AQ433" s="33"/>
      <c r="AR433" s="33"/>
      <c r="AS433" s="33"/>
      <c r="AT433" s="33"/>
      <c r="AU433" s="33"/>
      <c r="AV43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3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33" s="56" t="str">
        <f>_xlfn.CONCAT(IF(Parts[[#This Row],[title]]&lt;&gt;"",_xlfn.CONCAT(CHAR(10),"@PART[",Parts[[#This Row],[name]],"]:NEEDS[!002_CommunityPartsTitles]:AFTER[",Parts[[#This Row],[mod]],"] // ",_xlfn.CONCAT(S433," (",D433,")"),CHAR(10),"{",CHAR(10),"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3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33" s="41" t="str">
        <f>_xlfn.CONCAT(IF(Parts[[#This Row],[title]]&lt;&gt;"",_xlfn.CONCAT("#LOC_KTT_",A433,"_",C433,"_Title = ",Parts[[#This Row],[title]],CHAR(10)),""),IF(Parts[[#This Row],[engineName]]&lt;&gt;"",_xlfn.CONCAT("#LOC_KTT_",Parts[[#This Row],[mod]],"_",Parts[[#This Row],[name]],"_EngineName = ",Parts[[#This Row],[engineName]]),""))</f>
        <v/>
      </c>
      <c r="BA433" s="39" t="e">
        <f ca="1">MIN(Parts[[#This Row],[techTier]]+1,MAX(INDIRECT(O433)))</f>
        <v>#REF!</v>
      </c>
      <c r="BB433" s="39" t="e">
        <f ca="1">MIN(Parts[[#This Row],[techTier]]+2,MAX(INDIRECT(O433)))</f>
        <v>#REF!</v>
      </c>
      <c r="BC433" s="55" t="str">
        <f>RIGHT(LEFT(Parts[[#This Row],[folder]],FIND(CHAR(1),SUBSTITUTE(Parts[[#This Row],[folder]],"/",CHAR(1),LEN(Parts[[#This Row],[folder]])-LEN(SUBSTITUTE(Parts[[#This Row],[folder]],"/",""))))-1),FIND(CHAR(1),SUBSTITUTE(Parts[[#This Row],[folder]],"/",CHAR(1),LEN(Parts[[#This Row],[folder]])-LEN(SUBSTITUTE(Parts[[#This Row],[folder]],"/",""))))-41)</f>
        <v>Squad/Parts/FuelTank/mk3Fuselage</v>
      </c>
    </row>
    <row r="434" spans="1:55" ht="29.5" x14ac:dyDescent="0.35">
      <c r="A434" t="s">
        <v>302</v>
      </c>
      <c r="B434" t="s">
        <v>3091</v>
      </c>
      <c r="C434" t="s">
        <v>3092</v>
      </c>
      <c r="D434" t="s">
        <v>3093</v>
      </c>
      <c r="E434" t="s">
        <v>1458</v>
      </c>
      <c r="F434" t="s">
        <v>1575</v>
      </c>
      <c r="G434" t="s">
        <v>2448</v>
      </c>
      <c r="H434" t="s">
        <v>2560</v>
      </c>
      <c r="I434" t="s">
        <v>2994</v>
      </c>
      <c r="J434" t="s">
        <v>2990</v>
      </c>
      <c r="K434" t="s">
        <v>92</v>
      </c>
      <c r="L434" s="32"/>
      <c r="M43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@PART[mk3FuselageLF_25]:AFTER[Squad] // Mk3 Liquid Fuel Fuselage Short
	{
}</v>
      </c>
      <c r="N434" s="36">
        <f>_xlfn.XLOOKUP(_xlfn.CONCAT(O434,P434),Templates!$G$1:$G$2037,Templates!$A$1:$A$2037,"Not Found",0,1)</f>
        <v>0</v>
      </c>
      <c r="O434" s="34"/>
      <c r="P434" s="34"/>
      <c r="Q434" s="35"/>
      <c r="R434" s="49"/>
      <c r="S434" s="33"/>
      <c r="T434" s="33"/>
      <c r="U434" s="33"/>
      <c r="V434" s="33"/>
      <c r="W434" s="33"/>
      <c r="X434" s="33"/>
      <c r="Y434" s="33"/>
      <c r="Z434" s="33"/>
      <c r="AA434" s="33"/>
      <c r="AB434" s="33"/>
      <c r="AC434" s="33"/>
      <c r="AD434" s="33"/>
      <c r="AE434" s="33"/>
      <c r="AF434" s="33"/>
      <c r="AG434" s="33"/>
      <c r="AH434" s="33"/>
      <c r="AI43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34" s="33"/>
      <c r="AK434" s="33"/>
      <c r="AL434" s="33"/>
      <c r="AM434" s="33"/>
      <c r="AN434" s="33"/>
      <c r="AO434" s="33"/>
      <c r="AP434" s="33"/>
      <c r="AQ434" s="33"/>
      <c r="AR434" s="33"/>
      <c r="AS434" s="33"/>
      <c r="AT434" s="33"/>
      <c r="AU434" s="33"/>
      <c r="AV43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3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34" s="56" t="str">
        <f>_xlfn.CONCAT(IF(Parts[[#This Row],[title]]&lt;&gt;"",_xlfn.CONCAT(CHAR(10),"@PART[",Parts[[#This Row],[name]],"]:NEEDS[!002_CommunityPartsTitles]:AFTER[",Parts[[#This Row],[mod]],"] // ",_xlfn.CONCAT(S434," (",D434,")"),CHAR(10),"{",CHAR(10),"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3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34" s="41" t="str">
        <f>_xlfn.CONCAT(IF(Parts[[#This Row],[title]]&lt;&gt;"",_xlfn.CONCAT("#LOC_KTT_",A434,"_",C434,"_Title = ",Parts[[#This Row],[title]],CHAR(10)),""),IF(Parts[[#This Row],[engineName]]&lt;&gt;"",_xlfn.CONCAT("#LOC_KTT_",Parts[[#This Row],[mod]],"_",Parts[[#This Row],[name]],"_EngineName = ",Parts[[#This Row],[engineName]]),""))</f>
        <v/>
      </c>
      <c r="BA434" s="39" t="e">
        <f ca="1">MIN(Parts[[#This Row],[techTier]]+1,MAX(INDIRECT(O434)))</f>
        <v>#REF!</v>
      </c>
      <c r="BB434" s="39" t="e">
        <f ca="1">MIN(Parts[[#This Row],[techTier]]+2,MAX(INDIRECT(O434)))</f>
        <v>#REF!</v>
      </c>
      <c r="BC434" s="55" t="str">
        <f>RIGHT(LEFT(Parts[[#This Row],[folder]],FIND(CHAR(1),SUBSTITUTE(Parts[[#This Row],[folder]],"/",CHAR(1),LEN(Parts[[#This Row],[folder]])-LEN(SUBSTITUTE(Parts[[#This Row],[folder]],"/",""))))-1),FIND(CHAR(1),SUBSTITUTE(Parts[[#This Row],[folder]],"/",CHAR(1),LEN(Parts[[#This Row],[folder]])-LEN(SUBSTITUTE(Parts[[#This Row],[folder]],"/",""))))-41)</f>
        <v>Squad/Parts/FuelTank/mk3Fuselage</v>
      </c>
    </row>
    <row r="435" spans="1:55" ht="29.5" x14ac:dyDescent="0.35">
      <c r="A435" t="s">
        <v>302</v>
      </c>
      <c r="B435" t="s">
        <v>3094</v>
      </c>
      <c r="C435" t="s">
        <v>3095</v>
      </c>
      <c r="D435" t="s">
        <v>3096</v>
      </c>
      <c r="E435" t="s">
        <v>1458</v>
      </c>
      <c r="F435" t="s">
        <v>1575</v>
      </c>
      <c r="G435" t="s">
        <v>2984</v>
      </c>
      <c r="H435" t="s">
        <v>3097</v>
      </c>
      <c r="I435" t="s">
        <v>3086</v>
      </c>
      <c r="J435" t="s">
        <v>2990</v>
      </c>
      <c r="K435" t="s">
        <v>92</v>
      </c>
      <c r="L435" s="32"/>
      <c r="M43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@PART[mk3FuselageLF_50]:AFTER[Squad] // Mk3 Liquid Fuel Fuselage
	{
}</v>
      </c>
      <c r="N435" s="36">
        <f>_xlfn.XLOOKUP(_xlfn.CONCAT(O435,P435),Templates!$G$1:$G$2037,Templates!$A$1:$A$2037,"Not Found",0,1)</f>
        <v>0</v>
      </c>
      <c r="O435" s="34"/>
      <c r="P435" s="34"/>
      <c r="Q435" s="35"/>
      <c r="R435" s="49"/>
      <c r="S435" s="33"/>
      <c r="T435" s="33"/>
      <c r="U435" s="33"/>
      <c r="V435" s="33"/>
      <c r="W435" s="33"/>
      <c r="X435" s="33"/>
      <c r="Y435" s="33"/>
      <c r="Z435" s="33"/>
      <c r="AA435" s="33"/>
      <c r="AB435" s="33"/>
      <c r="AC435" s="33"/>
      <c r="AD435" s="33"/>
      <c r="AE435" s="33"/>
      <c r="AF435" s="33"/>
      <c r="AG435" s="33"/>
      <c r="AH435" s="33"/>
      <c r="AI43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35" s="33"/>
      <c r="AK435" s="33"/>
      <c r="AL435" s="33"/>
      <c r="AM435" s="33"/>
      <c r="AN435" s="33"/>
      <c r="AO435" s="33"/>
      <c r="AP435" s="33"/>
      <c r="AQ435" s="33"/>
      <c r="AR435" s="33"/>
      <c r="AS435" s="33"/>
      <c r="AT435" s="33"/>
      <c r="AU435" s="33"/>
      <c r="AV43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3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35" s="56" t="str">
        <f>_xlfn.CONCAT(IF(Parts[[#This Row],[title]]&lt;&gt;"",_xlfn.CONCAT(CHAR(10),"@PART[",Parts[[#This Row],[name]],"]:NEEDS[!002_CommunityPartsTitles]:AFTER[",Parts[[#This Row],[mod]],"] // ",_xlfn.CONCAT(S435," (",D435,")"),CHAR(10),"{",CHAR(10),"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3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35" s="41" t="str">
        <f>_xlfn.CONCAT(IF(Parts[[#This Row],[title]]&lt;&gt;"",_xlfn.CONCAT("#LOC_KTT_",A435,"_",C435,"_Title = ",Parts[[#This Row],[title]],CHAR(10)),""),IF(Parts[[#This Row],[engineName]]&lt;&gt;"",_xlfn.CONCAT("#LOC_KTT_",Parts[[#This Row],[mod]],"_",Parts[[#This Row],[name]],"_EngineName = ",Parts[[#This Row],[engineName]]),""))</f>
        <v/>
      </c>
      <c r="BA435" s="39" t="e">
        <f ca="1">MIN(Parts[[#This Row],[techTier]]+1,MAX(INDIRECT(O435)))</f>
        <v>#REF!</v>
      </c>
      <c r="BB435" s="39" t="e">
        <f ca="1">MIN(Parts[[#This Row],[techTier]]+2,MAX(INDIRECT(O435)))</f>
        <v>#REF!</v>
      </c>
      <c r="BC435" s="55" t="str">
        <f>RIGHT(LEFT(Parts[[#This Row],[folder]],FIND(CHAR(1),SUBSTITUTE(Parts[[#This Row],[folder]],"/",CHAR(1),LEN(Parts[[#This Row],[folder]])-LEN(SUBSTITUTE(Parts[[#This Row],[folder]],"/",""))))-1),FIND(CHAR(1),SUBSTITUTE(Parts[[#This Row],[folder]],"/",CHAR(1),LEN(Parts[[#This Row],[folder]])-LEN(SUBSTITUTE(Parts[[#This Row],[folder]],"/",""))))-41)</f>
        <v>Squad/Parts/FuelTank/mk3Fuselage</v>
      </c>
    </row>
    <row r="436" spans="1:55" ht="29.5" x14ac:dyDescent="0.35">
      <c r="A436" t="s">
        <v>302</v>
      </c>
      <c r="B436" t="s">
        <v>3098</v>
      </c>
      <c r="C436" t="s">
        <v>3099</v>
      </c>
      <c r="D436" t="s">
        <v>3100</v>
      </c>
      <c r="E436" t="s">
        <v>1458</v>
      </c>
      <c r="F436" t="s">
        <v>1575</v>
      </c>
      <c r="G436" t="s">
        <v>2519</v>
      </c>
      <c r="H436" t="s">
        <v>3101</v>
      </c>
      <c r="I436" t="s">
        <v>3102</v>
      </c>
      <c r="J436" t="s">
        <v>3074</v>
      </c>
      <c r="K436" t="s">
        <v>132</v>
      </c>
      <c r="L436" s="32"/>
      <c r="M43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@PART[mk3FuselageMONO]:AFTER[Squad] // Mk3 Monopropellant Tank
	{
}</v>
      </c>
      <c r="N436" s="36">
        <f>_xlfn.XLOOKUP(_xlfn.CONCAT(O436,P436),Templates!$G$1:$G$2037,Templates!$A$1:$A$2037,"Not Found",0,1)</f>
        <v>0</v>
      </c>
      <c r="O436" s="34"/>
      <c r="P436" s="34"/>
      <c r="Q436" s="35"/>
      <c r="R436" s="49"/>
      <c r="S436" s="33"/>
      <c r="T436" s="33"/>
      <c r="U436" s="33"/>
      <c r="V436" s="33"/>
      <c r="W436" s="33"/>
      <c r="X436" s="33"/>
      <c r="Y436" s="33"/>
      <c r="Z436" s="33"/>
      <c r="AA436" s="33"/>
      <c r="AB436" s="33"/>
      <c r="AC436" s="33"/>
      <c r="AD436" s="33"/>
      <c r="AE436" s="33"/>
      <c r="AF436" s="33"/>
      <c r="AG436" s="33"/>
      <c r="AH436" s="33"/>
      <c r="AI43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36" s="33"/>
      <c r="AK436" s="33"/>
      <c r="AL436" s="33"/>
      <c r="AM436" s="33"/>
      <c r="AN436" s="33"/>
      <c r="AO436" s="33"/>
      <c r="AP436" s="33"/>
      <c r="AQ436" s="33"/>
      <c r="AR436" s="33"/>
      <c r="AS436" s="33"/>
      <c r="AT436" s="33"/>
      <c r="AU436" s="33"/>
      <c r="AV43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3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36" s="56" t="str">
        <f>_xlfn.CONCAT(IF(Parts[[#This Row],[title]]&lt;&gt;"",_xlfn.CONCAT(CHAR(10),"@PART[",Parts[[#This Row],[name]],"]:NEEDS[!002_CommunityPartsTitles]:AFTER[",Parts[[#This Row],[mod]],"] // ",_xlfn.CONCAT(S436," (",D436,")"),CHAR(10),"{",CHAR(10),"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3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36" s="41" t="str">
        <f>_xlfn.CONCAT(IF(Parts[[#This Row],[title]]&lt;&gt;"",_xlfn.CONCAT("#LOC_KTT_",A436,"_",C436,"_Title = ",Parts[[#This Row],[title]],CHAR(10)),""),IF(Parts[[#This Row],[engineName]]&lt;&gt;"",_xlfn.CONCAT("#LOC_KTT_",Parts[[#This Row],[mod]],"_",Parts[[#This Row],[name]],"_EngineName = ",Parts[[#This Row],[engineName]]),""))</f>
        <v/>
      </c>
      <c r="BA436" s="39" t="e">
        <f ca="1">MIN(Parts[[#This Row],[techTier]]+1,MAX(INDIRECT(O436)))</f>
        <v>#REF!</v>
      </c>
      <c r="BB436" s="39" t="e">
        <f ca="1">MIN(Parts[[#This Row],[techTier]]+2,MAX(INDIRECT(O436)))</f>
        <v>#REF!</v>
      </c>
      <c r="BC436" s="55" t="str">
        <f>RIGHT(LEFT(Parts[[#This Row],[folder]],FIND(CHAR(1),SUBSTITUTE(Parts[[#This Row],[folder]],"/",CHAR(1),LEN(Parts[[#This Row],[folder]])-LEN(SUBSTITUTE(Parts[[#This Row],[folder]],"/",""))))-1),FIND(CHAR(1),SUBSTITUTE(Parts[[#This Row],[folder]],"/",CHAR(1),LEN(Parts[[#This Row],[folder]])-LEN(SUBSTITUTE(Parts[[#This Row],[folder]],"/",""))))-41)</f>
        <v>Squad/Parts/FuelTank/mk3Fuselage</v>
      </c>
    </row>
    <row r="437" spans="1:55" ht="29.5" x14ac:dyDescent="0.35">
      <c r="A437" t="s">
        <v>302</v>
      </c>
      <c r="B437" t="s">
        <v>3103</v>
      </c>
      <c r="C437" t="s">
        <v>3104</v>
      </c>
      <c r="D437" t="s">
        <v>3105</v>
      </c>
      <c r="E437" t="s">
        <v>2081</v>
      </c>
      <c r="F437" t="s">
        <v>1575</v>
      </c>
      <c r="G437" t="s">
        <v>2669</v>
      </c>
      <c r="H437" t="s">
        <v>1887</v>
      </c>
      <c r="I437" t="s">
        <v>1829</v>
      </c>
      <c r="J437" t="s">
        <v>1118</v>
      </c>
      <c r="K437" t="s">
        <v>60</v>
      </c>
      <c r="L437" s="32"/>
      <c r="M43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@PART[RCSTank1-2]:AFTER[Squad] // FL-R1 RCS Fuel Tank
	{
}</v>
      </c>
      <c r="N437" s="36">
        <f>_xlfn.XLOOKUP(_xlfn.CONCAT(O437,P437),Templates!$G$1:$G$2037,Templates!$A$1:$A$2037,"Not Found",0,1)</f>
        <v>0</v>
      </c>
      <c r="O437" s="34"/>
      <c r="P437" s="34"/>
      <c r="Q437" s="35"/>
      <c r="R437" s="49"/>
      <c r="S437" s="33"/>
      <c r="T437" s="33"/>
      <c r="U437" s="33"/>
      <c r="V437" s="33"/>
      <c r="W437" s="33"/>
      <c r="X437" s="33"/>
      <c r="Y437" s="33"/>
      <c r="Z437" s="33"/>
      <c r="AA437" s="33"/>
      <c r="AB437" s="33"/>
      <c r="AC437" s="33"/>
      <c r="AD437" s="33"/>
      <c r="AE437" s="33"/>
      <c r="AF437" s="33"/>
      <c r="AG437" s="33"/>
      <c r="AH437" s="33"/>
      <c r="AI43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37" s="33"/>
      <c r="AK437" s="33"/>
      <c r="AL437" s="33"/>
      <c r="AM437" s="33"/>
      <c r="AN437" s="33"/>
      <c r="AO437" s="33"/>
      <c r="AP437" s="33"/>
      <c r="AQ437" s="33"/>
      <c r="AR437" s="33"/>
      <c r="AS437" s="33"/>
      <c r="AT437" s="33"/>
      <c r="AU437" s="33"/>
      <c r="AV43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3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37" s="56" t="str">
        <f>_xlfn.CONCAT(IF(Parts[[#This Row],[title]]&lt;&gt;"",_xlfn.CONCAT(CHAR(10),"@PART[",Parts[[#This Row],[name]],"]:NEEDS[!002_CommunityPartsTitles]:AFTER[",Parts[[#This Row],[mod]],"] // ",_xlfn.CONCAT(S437," (",D437,")"),CHAR(10),"{",CHAR(10),"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3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37" s="41" t="str">
        <f>_xlfn.CONCAT(IF(Parts[[#This Row],[title]]&lt;&gt;"",_xlfn.CONCAT("#LOC_KTT_",A437,"_",C437,"_Title = ",Parts[[#This Row],[title]],CHAR(10)),""),IF(Parts[[#This Row],[engineName]]&lt;&gt;"",_xlfn.CONCAT("#LOC_KTT_",Parts[[#This Row],[mod]],"_",Parts[[#This Row],[name]],"_EngineName = ",Parts[[#This Row],[engineName]]),""))</f>
        <v/>
      </c>
      <c r="BA437" s="39" t="e">
        <f ca="1">MIN(Parts[[#This Row],[techTier]]+1,MAX(INDIRECT(O437)))</f>
        <v>#REF!</v>
      </c>
      <c r="BB437" s="39" t="e">
        <f ca="1">MIN(Parts[[#This Row],[techTier]]+2,MAX(INDIRECT(O437)))</f>
        <v>#REF!</v>
      </c>
      <c r="BC437" s="55" t="str">
        <f>RIGHT(LEFT(Parts[[#This Row],[folder]],FIND(CHAR(1),SUBSTITUTE(Parts[[#This Row],[folder]],"/",CHAR(1),LEN(Parts[[#This Row],[folder]])-LEN(SUBSTITUTE(Parts[[#This Row],[folder]],"/",""))))-1),FIND(CHAR(1),SUBSTITUTE(Parts[[#This Row],[folder]],"/",CHAR(1),LEN(Parts[[#This Row],[folder]])-LEN(SUBSTITUTE(Parts[[#This Row],[folder]],"/",""))))-41)</f>
        <v>Squad/Parts/FuelTank/RCSFuelTankR1</v>
      </c>
    </row>
    <row r="438" spans="1:55" ht="29.5" x14ac:dyDescent="0.35">
      <c r="A438" t="s">
        <v>302</v>
      </c>
      <c r="B438" t="s">
        <v>3106</v>
      </c>
      <c r="C438" t="s">
        <v>3107</v>
      </c>
      <c r="D438" t="s">
        <v>3108</v>
      </c>
      <c r="E438" t="s">
        <v>2081</v>
      </c>
      <c r="F438" t="s">
        <v>1575</v>
      </c>
      <c r="G438" t="s">
        <v>1692</v>
      </c>
      <c r="H438" t="s">
        <v>1610</v>
      </c>
      <c r="I438" t="s">
        <v>1605</v>
      </c>
      <c r="J438" t="s">
        <v>2000</v>
      </c>
      <c r="K438" t="s">
        <v>60</v>
      </c>
      <c r="L438" s="32"/>
      <c r="M43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@PART[rcsTankMini]:AFTER[Squad] // FL-R10 RCS Fuel Tank
	{
}</v>
      </c>
      <c r="N438" s="36">
        <f>_xlfn.XLOOKUP(_xlfn.CONCAT(O438,P438),Templates!$G$1:$G$2037,Templates!$A$1:$A$2037,"Not Found",0,1)</f>
        <v>0</v>
      </c>
      <c r="O438" s="34"/>
      <c r="P438" s="34"/>
      <c r="Q438" s="35"/>
      <c r="R438" s="49"/>
      <c r="S438" s="33"/>
      <c r="T438" s="33"/>
      <c r="U438" s="33"/>
      <c r="V438" s="33"/>
      <c r="W438" s="33"/>
      <c r="X438" s="33"/>
      <c r="Y438" s="33"/>
      <c r="Z438" s="33"/>
      <c r="AA438" s="33"/>
      <c r="AB438" s="33"/>
      <c r="AC438" s="33"/>
      <c r="AD438" s="33"/>
      <c r="AE438" s="33"/>
      <c r="AF438" s="33"/>
      <c r="AG438" s="33"/>
      <c r="AH438" s="33"/>
      <c r="AI43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38" s="33"/>
      <c r="AK438" s="33"/>
      <c r="AL438" s="33"/>
      <c r="AM438" s="33"/>
      <c r="AN438" s="33"/>
      <c r="AO438" s="33"/>
      <c r="AP438" s="33"/>
      <c r="AQ438" s="33"/>
      <c r="AR438" s="33"/>
      <c r="AS438" s="33"/>
      <c r="AT438" s="33"/>
      <c r="AU438" s="33"/>
      <c r="AV43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3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38" s="56" t="str">
        <f>_xlfn.CONCAT(IF(Parts[[#This Row],[title]]&lt;&gt;"",_xlfn.CONCAT(CHAR(10),"@PART[",Parts[[#This Row],[name]],"]:NEEDS[!002_CommunityPartsTitles]:AFTER[",Parts[[#This Row],[mod]],"] // ",_xlfn.CONCAT(S438," (",D438,")"),CHAR(10),"{",CHAR(10),"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3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38" s="41" t="str">
        <f>_xlfn.CONCAT(IF(Parts[[#This Row],[title]]&lt;&gt;"",_xlfn.CONCAT("#LOC_KTT_",A438,"_",C438,"_Title = ",Parts[[#This Row],[title]],CHAR(10)),""),IF(Parts[[#This Row],[engineName]]&lt;&gt;"",_xlfn.CONCAT("#LOC_KTT_",Parts[[#This Row],[mod]],"_",Parts[[#This Row],[name]],"_EngineName = ",Parts[[#This Row],[engineName]]),""))</f>
        <v/>
      </c>
      <c r="BA438" s="39" t="e">
        <f ca="1">MIN(Parts[[#This Row],[techTier]]+1,MAX(INDIRECT(O438)))</f>
        <v>#REF!</v>
      </c>
      <c r="BB438" s="39" t="e">
        <f ca="1">MIN(Parts[[#This Row],[techTier]]+2,MAX(INDIRECT(O438)))</f>
        <v>#REF!</v>
      </c>
      <c r="BC438" s="55" t="str">
        <f>RIGHT(LEFT(Parts[[#This Row],[folder]],FIND(CHAR(1),SUBSTITUTE(Parts[[#This Row],[folder]],"/",CHAR(1),LEN(Parts[[#This Row],[folder]])-LEN(SUBSTITUTE(Parts[[#This Row],[folder]],"/",""))))-1),FIND(CHAR(1),SUBSTITUTE(Parts[[#This Row],[folder]],"/",CHAR(1),LEN(Parts[[#This Row],[folder]])-LEN(SUBSTITUTE(Parts[[#This Row],[folder]],"/",""))))-41)</f>
        <v>Squad/Parts/FuelTank/RCSFuelTankR10</v>
      </c>
    </row>
    <row r="439" spans="1:55" ht="29.5" x14ac:dyDescent="0.35">
      <c r="A439" t="s">
        <v>302</v>
      </c>
      <c r="B439" t="s">
        <v>3109</v>
      </c>
      <c r="C439" t="s">
        <v>3110</v>
      </c>
      <c r="D439" t="s">
        <v>3111</v>
      </c>
      <c r="E439" t="s">
        <v>2081</v>
      </c>
      <c r="F439" t="s">
        <v>1575</v>
      </c>
      <c r="G439" t="s">
        <v>2549</v>
      </c>
      <c r="H439" t="s">
        <v>3112</v>
      </c>
      <c r="I439" t="s">
        <v>1620</v>
      </c>
      <c r="J439" t="s">
        <v>1116</v>
      </c>
      <c r="K439" t="s">
        <v>60</v>
      </c>
      <c r="L439" s="32"/>
      <c r="M43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@PART[RCSFuelTank]:AFTER[Squad] // FL-R25 RCS Fuel Tank
	{
}</v>
      </c>
      <c r="N439" s="36">
        <f>_xlfn.XLOOKUP(_xlfn.CONCAT(O439,P439),Templates!$G$1:$G$2037,Templates!$A$1:$A$2037,"Not Found",0,1)</f>
        <v>0</v>
      </c>
      <c r="O439" s="34"/>
      <c r="P439" s="34"/>
      <c r="Q439" s="35"/>
      <c r="R439" s="49"/>
      <c r="S439" s="33"/>
      <c r="T439" s="33"/>
      <c r="U439" s="33"/>
      <c r="V439" s="33"/>
      <c r="W439" s="33"/>
      <c r="X439" s="33"/>
      <c r="Y439" s="33"/>
      <c r="Z439" s="33"/>
      <c r="AA439" s="33"/>
      <c r="AB439" s="33"/>
      <c r="AC439" s="33"/>
      <c r="AD439" s="33"/>
      <c r="AE439" s="33"/>
      <c r="AF439" s="33"/>
      <c r="AG439" s="33"/>
      <c r="AH439" s="33"/>
      <c r="AI43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39" s="33"/>
      <c r="AK439" s="33"/>
      <c r="AL439" s="33"/>
      <c r="AM439" s="33"/>
      <c r="AN439" s="33"/>
      <c r="AO439" s="33"/>
      <c r="AP439" s="33"/>
      <c r="AQ439" s="33"/>
      <c r="AR439" s="33"/>
      <c r="AS439" s="33"/>
      <c r="AT439" s="33"/>
      <c r="AU439" s="33"/>
      <c r="AV43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3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39" s="56" t="str">
        <f>_xlfn.CONCAT(IF(Parts[[#This Row],[title]]&lt;&gt;"",_xlfn.CONCAT(CHAR(10),"@PART[",Parts[[#This Row],[name]],"]:NEEDS[!002_CommunityPartsTitles]:AFTER[",Parts[[#This Row],[mod]],"] // ",_xlfn.CONCAT(S439," (",D439,")"),CHAR(10),"{",CHAR(10),"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3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39" s="41" t="str">
        <f>_xlfn.CONCAT(IF(Parts[[#This Row],[title]]&lt;&gt;"",_xlfn.CONCAT("#LOC_KTT_",A439,"_",C439,"_Title = ",Parts[[#This Row],[title]],CHAR(10)),""),IF(Parts[[#This Row],[engineName]]&lt;&gt;"",_xlfn.CONCAT("#LOC_KTT_",Parts[[#This Row],[mod]],"_",Parts[[#This Row],[name]],"_EngineName = ",Parts[[#This Row],[engineName]]),""))</f>
        <v/>
      </c>
      <c r="BA439" s="39" t="e">
        <f ca="1">MIN(Parts[[#This Row],[techTier]]+1,MAX(INDIRECT(O439)))</f>
        <v>#REF!</v>
      </c>
      <c r="BB439" s="39" t="e">
        <f ca="1">MIN(Parts[[#This Row],[techTier]]+2,MAX(INDIRECT(O439)))</f>
        <v>#REF!</v>
      </c>
      <c r="BC439" s="55" t="str">
        <f>RIGHT(LEFT(Parts[[#This Row],[folder]],FIND(CHAR(1),SUBSTITUTE(Parts[[#This Row],[folder]],"/",CHAR(1),LEN(Parts[[#This Row],[folder]])-LEN(SUBSTITUTE(Parts[[#This Row],[folder]],"/",""))))-1),FIND(CHAR(1),SUBSTITUTE(Parts[[#This Row],[folder]],"/",CHAR(1),LEN(Parts[[#This Row],[folder]])-LEN(SUBSTITUTE(Parts[[#This Row],[folder]],"/",""))))-41)</f>
        <v>Squad/Parts/FuelTank/RCSFuelTankR25</v>
      </c>
    </row>
    <row r="440" spans="1:55" ht="29.5" x14ac:dyDescent="0.35">
      <c r="A440" t="s">
        <v>302</v>
      </c>
      <c r="B440" t="s">
        <v>3113</v>
      </c>
      <c r="C440" t="s">
        <v>3114</v>
      </c>
      <c r="D440" t="s">
        <v>3115</v>
      </c>
      <c r="E440" t="s">
        <v>2271</v>
      </c>
      <c r="F440" t="s">
        <v>1575</v>
      </c>
      <c r="G440" t="s">
        <v>2455</v>
      </c>
      <c r="H440" t="s">
        <v>1610</v>
      </c>
      <c r="I440" t="s">
        <v>1605</v>
      </c>
      <c r="J440" t="s">
        <v>1606</v>
      </c>
      <c r="K440" t="s">
        <v>32</v>
      </c>
      <c r="L440" s="32"/>
      <c r="M44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@PART[radialRCSTank]:AFTER[Squad] // Stratus-V Roundified Monopropellant Tank
	{
}</v>
      </c>
      <c r="N440" s="36">
        <f>_xlfn.XLOOKUP(_xlfn.CONCAT(O440,P440),Templates!$G$1:$G$2037,Templates!$A$1:$A$2037,"Not Found",0,1)</f>
        <v>0</v>
      </c>
      <c r="O440" s="34"/>
      <c r="P440" s="34"/>
      <c r="Q440" s="35"/>
      <c r="R440" s="49"/>
      <c r="S440" s="33"/>
      <c r="T440" s="33"/>
      <c r="U440" s="33"/>
      <c r="V440" s="33"/>
      <c r="W440" s="33"/>
      <c r="X440" s="33"/>
      <c r="Y440" s="33"/>
      <c r="Z440" s="33"/>
      <c r="AA440" s="33"/>
      <c r="AB440" s="33"/>
      <c r="AC440" s="33"/>
      <c r="AD440" s="33"/>
      <c r="AE440" s="33"/>
      <c r="AF440" s="33"/>
      <c r="AG440" s="33"/>
      <c r="AH440" s="33"/>
      <c r="AI44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40" s="33"/>
      <c r="AK440" s="33"/>
      <c r="AL440" s="33"/>
      <c r="AM440" s="33"/>
      <c r="AN440" s="33"/>
      <c r="AO440" s="33"/>
      <c r="AP440" s="33"/>
      <c r="AQ440" s="33"/>
      <c r="AR440" s="33"/>
      <c r="AS440" s="33"/>
      <c r="AT440" s="33"/>
      <c r="AU440" s="33"/>
      <c r="AV44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4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40" s="56" t="str">
        <f>_xlfn.CONCAT(IF(Parts[[#This Row],[title]]&lt;&gt;"",_xlfn.CONCAT(CHAR(10),"@PART[",Parts[[#This Row],[name]],"]:NEEDS[!002_CommunityPartsTitles]:AFTER[",Parts[[#This Row],[mod]],"] // ",_xlfn.CONCAT(S440," (",D440,")"),CHAR(10),"{",CHAR(10),"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4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40" s="41" t="str">
        <f>_xlfn.CONCAT(IF(Parts[[#This Row],[title]]&lt;&gt;"",_xlfn.CONCAT("#LOC_KTT_",A440,"_",C440,"_Title = ",Parts[[#This Row],[title]],CHAR(10)),""),IF(Parts[[#This Row],[engineName]]&lt;&gt;"",_xlfn.CONCAT("#LOC_KTT_",Parts[[#This Row],[mod]],"_",Parts[[#This Row],[name]],"_EngineName = ",Parts[[#This Row],[engineName]]),""))</f>
        <v/>
      </c>
      <c r="BA440" s="39" t="e">
        <f ca="1">MIN(Parts[[#This Row],[techTier]]+1,MAX(INDIRECT(O440)))</f>
        <v>#REF!</v>
      </c>
      <c r="BB440" s="39" t="e">
        <f ca="1">MIN(Parts[[#This Row],[techTier]]+2,MAX(INDIRECT(O440)))</f>
        <v>#REF!</v>
      </c>
      <c r="BC440" s="55" t="str">
        <f>RIGHT(LEFT(Parts[[#This Row],[folder]],FIND(CHAR(1),SUBSTITUTE(Parts[[#This Row],[folder]],"/",CHAR(1),LEN(Parts[[#This Row],[folder]])-LEN(SUBSTITUTE(Parts[[#This Row],[folder]],"/",""))))-1),FIND(CHAR(1),SUBSTITUTE(Parts[[#This Row],[folder]],"/",CHAR(1),LEN(Parts[[#This Row],[folder]])-LEN(SUBSTITUTE(Parts[[#This Row],[folder]],"/",""))))-41)</f>
        <v>Squad/Parts/FuelTank/RCSTankRadial</v>
      </c>
    </row>
    <row r="441" spans="1:55" ht="29.5" x14ac:dyDescent="0.35">
      <c r="A441" t="s">
        <v>302</v>
      </c>
      <c r="B441" t="s">
        <v>3116</v>
      </c>
      <c r="C441" t="s">
        <v>3117</v>
      </c>
      <c r="D441" t="s">
        <v>3118</v>
      </c>
      <c r="E441" t="s">
        <v>2271</v>
      </c>
      <c r="F441" t="s">
        <v>1575</v>
      </c>
      <c r="G441" t="s">
        <v>3119</v>
      </c>
      <c r="H441" t="s">
        <v>1638</v>
      </c>
      <c r="I441" t="s">
        <v>1530</v>
      </c>
      <c r="J441" t="s">
        <v>1606</v>
      </c>
      <c r="K441" t="s">
        <v>55</v>
      </c>
      <c r="L441" s="32"/>
      <c r="M44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@PART[rcsTankRadialLong]:AFTER[Squad] // Stratus-V Cylindrified Monopropellant Tank
	{
}</v>
      </c>
      <c r="N441" s="36">
        <f>_xlfn.XLOOKUP(_xlfn.CONCAT(O441,P441),Templates!$G$1:$G$2037,Templates!$A$1:$A$2037,"Not Found",0,1)</f>
        <v>0</v>
      </c>
      <c r="O441" s="34"/>
      <c r="P441" s="34"/>
      <c r="Q441" s="35"/>
      <c r="R441" s="49"/>
      <c r="S441" s="33"/>
      <c r="T441" s="33"/>
      <c r="U441" s="33"/>
      <c r="V441" s="33"/>
      <c r="W441" s="33"/>
      <c r="X441" s="33"/>
      <c r="Y441" s="33"/>
      <c r="Z441" s="33"/>
      <c r="AA441" s="33"/>
      <c r="AB441" s="33"/>
      <c r="AC441" s="33"/>
      <c r="AD441" s="33"/>
      <c r="AE441" s="33"/>
      <c r="AF441" s="33"/>
      <c r="AG441" s="33"/>
      <c r="AH441" s="33"/>
      <c r="AI44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41" s="33"/>
      <c r="AK441" s="33"/>
      <c r="AL441" s="33"/>
      <c r="AM441" s="33"/>
      <c r="AN441" s="33"/>
      <c r="AO441" s="33"/>
      <c r="AP441" s="33"/>
      <c r="AQ441" s="33"/>
      <c r="AR441" s="33"/>
      <c r="AS441" s="33"/>
      <c r="AT441" s="33"/>
      <c r="AU441" s="33"/>
      <c r="AV44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4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41" s="56" t="str">
        <f>_xlfn.CONCAT(IF(Parts[[#This Row],[title]]&lt;&gt;"",_xlfn.CONCAT(CHAR(10),"@PART[",Parts[[#This Row],[name]],"]:NEEDS[!002_CommunityPartsTitles]:AFTER[",Parts[[#This Row],[mod]],"] // ",_xlfn.CONCAT(S441," (",D441,")"),CHAR(10),"{",CHAR(10),"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4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41" s="41" t="str">
        <f>_xlfn.CONCAT(IF(Parts[[#This Row],[title]]&lt;&gt;"",_xlfn.CONCAT("#LOC_KTT_",A441,"_",C441,"_Title = ",Parts[[#This Row],[title]],CHAR(10)),""),IF(Parts[[#This Row],[engineName]]&lt;&gt;"",_xlfn.CONCAT("#LOC_KTT_",Parts[[#This Row],[mod]],"_",Parts[[#This Row],[name]],"_EngineName = ",Parts[[#This Row],[engineName]]),""))</f>
        <v/>
      </c>
      <c r="BA441" s="39" t="e">
        <f ca="1">MIN(Parts[[#This Row],[techTier]]+1,MAX(INDIRECT(O441)))</f>
        <v>#REF!</v>
      </c>
      <c r="BB441" s="39" t="e">
        <f ca="1">MIN(Parts[[#This Row],[techTier]]+2,MAX(INDIRECT(O441)))</f>
        <v>#REF!</v>
      </c>
      <c r="BC441" s="55" t="str">
        <f>RIGHT(LEFT(Parts[[#This Row],[folder]],FIND(CHAR(1),SUBSTITUTE(Parts[[#This Row],[folder]],"/",CHAR(1),LEN(Parts[[#This Row],[folder]])-LEN(SUBSTITUTE(Parts[[#This Row],[folder]],"/",""))))-1),FIND(CHAR(1),SUBSTITUTE(Parts[[#This Row],[folder]],"/",CHAR(1),LEN(Parts[[#This Row],[folder]])-LEN(SUBSTITUTE(Parts[[#This Row],[folder]],"/",""))))-41)</f>
        <v>Squad/Parts/FuelTank/RCStankRadialLong</v>
      </c>
    </row>
    <row r="442" spans="1:55" ht="29.5" x14ac:dyDescent="0.35">
      <c r="A442" t="s">
        <v>302</v>
      </c>
      <c r="B442" t="s">
        <v>3120</v>
      </c>
      <c r="C442" t="s">
        <v>3121</v>
      </c>
      <c r="D442" t="s">
        <v>3122</v>
      </c>
      <c r="E442" t="s">
        <v>2068</v>
      </c>
      <c r="F442" t="s">
        <v>1575</v>
      </c>
      <c r="G442" t="s">
        <v>2705</v>
      </c>
      <c r="H442" t="s">
        <v>3123</v>
      </c>
      <c r="I442" t="s">
        <v>538</v>
      </c>
      <c r="J442" t="s">
        <v>2124</v>
      </c>
      <c r="K442" t="s">
        <v>37</v>
      </c>
      <c r="L442" s="32"/>
      <c r="M44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@PART[Rockomax16_BW]:AFTER[Squad] // Rockomax X200-16 Fuel Tank
	{
}</v>
      </c>
      <c r="N442" s="36">
        <f>_xlfn.XLOOKUP(_xlfn.CONCAT(O442,P442),Templates!$G$1:$G$2037,Templates!$A$1:$A$2037,"Not Found",0,1)</f>
        <v>0</v>
      </c>
      <c r="O442" s="34"/>
      <c r="P442" s="34"/>
      <c r="Q442" s="35"/>
      <c r="R442" s="49"/>
      <c r="S442" s="33"/>
      <c r="T442" s="33"/>
      <c r="U442" s="33"/>
      <c r="V442" s="33"/>
      <c r="W442" s="33"/>
      <c r="X442" s="33"/>
      <c r="Y442" s="33"/>
      <c r="Z442" s="33"/>
      <c r="AA442" s="33"/>
      <c r="AB442" s="33"/>
      <c r="AC442" s="33"/>
      <c r="AD442" s="33"/>
      <c r="AE442" s="33"/>
      <c r="AF442" s="33"/>
      <c r="AG442" s="33"/>
      <c r="AH442" s="33"/>
      <c r="AI44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42" s="33"/>
      <c r="AK442" s="33"/>
      <c r="AL442" s="33"/>
      <c r="AM442" s="33"/>
      <c r="AN442" s="33"/>
      <c r="AO442" s="33"/>
      <c r="AP442" s="33"/>
      <c r="AQ442" s="33"/>
      <c r="AR442" s="33"/>
      <c r="AS442" s="33"/>
      <c r="AT442" s="33"/>
      <c r="AU442" s="33"/>
      <c r="AV44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4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42" s="56" t="str">
        <f>_xlfn.CONCAT(IF(Parts[[#This Row],[title]]&lt;&gt;"",_xlfn.CONCAT(CHAR(10),"@PART[",Parts[[#This Row],[name]],"]:NEEDS[!002_CommunityPartsTitles]:AFTER[",Parts[[#This Row],[mod]],"] // ",_xlfn.CONCAT(S442," (",D442,")"),CHAR(10),"{",CHAR(10),"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4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42" s="41" t="str">
        <f>_xlfn.CONCAT(IF(Parts[[#This Row],[title]]&lt;&gt;"",_xlfn.CONCAT("#LOC_KTT_",A442,"_",C442,"_Title = ",Parts[[#This Row],[title]],CHAR(10)),""),IF(Parts[[#This Row],[engineName]]&lt;&gt;"",_xlfn.CONCAT("#LOC_KTT_",Parts[[#This Row],[mod]],"_",Parts[[#This Row],[name]],"_EngineName = ",Parts[[#This Row],[engineName]]),""))</f>
        <v/>
      </c>
      <c r="BA442" s="39" t="e">
        <f ca="1">MIN(Parts[[#This Row],[techTier]]+1,MAX(INDIRECT(O442)))</f>
        <v>#REF!</v>
      </c>
      <c r="BB442" s="39" t="e">
        <f ca="1">MIN(Parts[[#This Row],[techTier]]+2,MAX(INDIRECT(O442)))</f>
        <v>#REF!</v>
      </c>
      <c r="BC442" s="55" t="str">
        <f>RIGHT(LEFT(Parts[[#This Row],[folder]],FIND(CHAR(1),SUBSTITUTE(Parts[[#This Row],[folder]],"/",CHAR(1),LEN(Parts[[#This Row],[folder]])-LEN(SUBSTITUTE(Parts[[#This Row],[folder]],"/",""))))-1),FIND(CHAR(1),SUBSTITUTE(Parts[[#This Row],[folder]],"/",CHAR(1),LEN(Parts[[#This Row],[folder]])-LEN(SUBSTITUTE(Parts[[#This Row],[folder]],"/",""))))-41)</f>
        <v>Squad/Parts/FuelTank/RockomaxTanks</v>
      </c>
    </row>
    <row r="443" spans="1:55" ht="29.5" x14ac:dyDescent="0.35">
      <c r="A443" t="s">
        <v>302</v>
      </c>
      <c r="B443" t="s">
        <v>3124</v>
      </c>
      <c r="C443" t="s">
        <v>3125</v>
      </c>
      <c r="D443" t="s">
        <v>3126</v>
      </c>
      <c r="E443" t="s">
        <v>2068</v>
      </c>
      <c r="F443" t="s">
        <v>1575</v>
      </c>
      <c r="G443" t="s">
        <v>3127</v>
      </c>
      <c r="H443" t="s">
        <v>1698</v>
      </c>
      <c r="I443" t="s">
        <v>540</v>
      </c>
      <c r="J443" t="s">
        <v>2124</v>
      </c>
      <c r="K443" t="s">
        <v>37</v>
      </c>
      <c r="L443" s="32"/>
      <c r="M44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@PART[Rockomax32_BW]:AFTER[Squad] // Rockomax X200-32 Fuel Tank
	{
}</v>
      </c>
      <c r="N443" s="36">
        <f>_xlfn.XLOOKUP(_xlfn.CONCAT(O443,P443),Templates!$G$1:$G$2037,Templates!$A$1:$A$2037,"Not Found",0,1)</f>
        <v>0</v>
      </c>
      <c r="O443" s="34"/>
      <c r="P443" s="34"/>
      <c r="Q443" s="35"/>
      <c r="R443" s="49"/>
      <c r="S443" s="33"/>
      <c r="T443" s="33"/>
      <c r="U443" s="33"/>
      <c r="V443" s="33"/>
      <c r="W443" s="33"/>
      <c r="X443" s="33"/>
      <c r="Y443" s="33"/>
      <c r="Z443" s="33"/>
      <c r="AA443" s="33"/>
      <c r="AB443" s="33"/>
      <c r="AC443" s="33"/>
      <c r="AD443" s="33"/>
      <c r="AE443" s="33"/>
      <c r="AF443" s="33"/>
      <c r="AG443" s="33"/>
      <c r="AH443" s="33"/>
      <c r="AI44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43" s="33"/>
      <c r="AK443" s="33"/>
      <c r="AL443" s="33"/>
      <c r="AM443" s="33"/>
      <c r="AN443" s="33"/>
      <c r="AO443" s="33"/>
      <c r="AP443" s="33"/>
      <c r="AQ443" s="33"/>
      <c r="AR443" s="33"/>
      <c r="AS443" s="33"/>
      <c r="AT443" s="33"/>
      <c r="AU443" s="33"/>
      <c r="AV44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4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43" s="56" t="str">
        <f>_xlfn.CONCAT(IF(Parts[[#This Row],[title]]&lt;&gt;"",_xlfn.CONCAT(CHAR(10),"@PART[",Parts[[#This Row],[name]],"]:NEEDS[!002_CommunityPartsTitles]:AFTER[",Parts[[#This Row],[mod]],"] // ",_xlfn.CONCAT(S443," (",D443,")"),CHAR(10),"{",CHAR(10),"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4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43" s="41" t="str">
        <f>_xlfn.CONCAT(IF(Parts[[#This Row],[title]]&lt;&gt;"",_xlfn.CONCAT("#LOC_KTT_",A443,"_",C443,"_Title = ",Parts[[#This Row],[title]],CHAR(10)),""),IF(Parts[[#This Row],[engineName]]&lt;&gt;"",_xlfn.CONCAT("#LOC_KTT_",Parts[[#This Row],[mod]],"_",Parts[[#This Row],[name]],"_EngineName = ",Parts[[#This Row],[engineName]]),""))</f>
        <v/>
      </c>
      <c r="BA443" s="39" t="e">
        <f ca="1">MIN(Parts[[#This Row],[techTier]]+1,MAX(INDIRECT(O443)))</f>
        <v>#REF!</v>
      </c>
      <c r="BB443" s="39" t="e">
        <f ca="1">MIN(Parts[[#This Row],[techTier]]+2,MAX(INDIRECT(O443)))</f>
        <v>#REF!</v>
      </c>
      <c r="BC443" s="55" t="str">
        <f>RIGHT(LEFT(Parts[[#This Row],[folder]],FIND(CHAR(1),SUBSTITUTE(Parts[[#This Row],[folder]],"/",CHAR(1),LEN(Parts[[#This Row],[folder]])-LEN(SUBSTITUTE(Parts[[#This Row],[folder]],"/",""))))-1),FIND(CHAR(1),SUBSTITUTE(Parts[[#This Row],[folder]],"/",CHAR(1),LEN(Parts[[#This Row],[folder]])-LEN(SUBSTITUTE(Parts[[#This Row],[folder]],"/",""))))-41)</f>
        <v>Squad/Parts/FuelTank/RockomaxTanks</v>
      </c>
    </row>
    <row r="444" spans="1:55" ht="29.5" x14ac:dyDescent="0.35">
      <c r="A444" t="s">
        <v>302</v>
      </c>
      <c r="B444" t="s">
        <v>3128</v>
      </c>
      <c r="C444" t="s">
        <v>1475</v>
      </c>
      <c r="D444" t="s">
        <v>3129</v>
      </c>
      <c r="E444" t="s">
        <v>2068</v>
      </c>
      <c r="F444" t="s">
        <v>1575</v>
      </c>
      <c r="G444" t="s">
        <v>3130</v>
      </c>
      <c r="H444" t="s">
        <v>3131</v>
      </c>
      <c r="I444" t="s">
        <v>544</v>
      </c>
      <c r="J444" t="s">
        <v>2124</v>
      </c>
      <c r="K444" t="s">
        <v>60</v>
      </c>
      <c r="L444" s="32"/>
      <c r="M44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@PART[Rockomax64_BW]:AFTER[Squad] // Rockomax Jumbo-64 Fuel Tank
	{
}</v>
      </c>
      <c r="N444" s="36">
        <f>_xlfn.XLOOKUP(_xlfn.CONCAT(O444,P444),Templates!$G$1:$G$2037,Templates!$A$1:$A$2037,"Not Found",0,1)</f>
        <v>0</v>
      </c>
      <c r="O444" s="34"/>
      <c r="P444" s="34"/>
      <c r="Q444" s="35"/>
      <c r="R444" s="49"/>
      <c r="S444" s="33"/>
      <c r="T444" s="33"/>
      <c r="U444" s="33"/>
      <c r="V444" s="33"/>
      <c r="W444" s="33"/>
      <c r="X444" s="33"/>
      <c r="Y444" s="33"/>
      <c r="Z444" s="33"/>
      <c r="AA444" s="33"/>
      <c r="AB444" s="33"/>
      <c r="AC444" s="33"/>
      <c r="AD444" s="33"/>
      <c r="AE444" s="33"/>
      <c r="AF444" s="33"/>
      <c r="AG444" s="33"/>
      <c r="AH444" s="33"/>
      <c r="AI44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44" s="33"/>
      <c r="AK444" s="33"/>
      <c r="AL444" s="33"/>
      <c r="AM444" s="33"/>
      <c r="AN444" s="33"/>
      <c r="AO444" s="33"/>
      <c r="AP444" s="33"/>
      <c r="AQ444" s="33"/>
      <c r="AR444" s="33"/>
      <c r="AS444" s="33"/>
      <c r="AT444" s="33"/>
      <c r="AU444" s="33"/>
      <c r="AV44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4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44" s="56" t="str">
        <f>_xlfn.CONCAT(IF(Parts[[#This Row],[title]]&lt;&gt;"",_xlfn.CONCAT(CHAR(10),"@PART[",Parts[[#This Row],[name]],"]:NEEDS[!002_CommunityPartsTitles]:AFTER[",Parts[[#This Row],[mod]],"] // ",_xlfn.CONCAT(S444," (",D444,")"),CHAR(10),"{",CHAR(10),"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4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44" s="41" t="str">
        <f>_xlfn.CONCAT(IF(Parts[[#This Row],[title]]&lt;&gt;"",_xlfn.CONCAT("#LOC_KTT_",A444,"_",C444,"_Title = ",Parts[[#This Row],[title]],CHAR(10)),""),IF(Parts[[#This Row],[engineName]]&lt;&gt;"",_xlfn.CONCAT("#LOC_KTT_",Parts[[#This Row],[mod]],"_",Parts[[#This Row],[name]],"_EngineName = ",Parts[[#This Row],[engineName]]),""))</f>
        <v/>
      </c>
      <c r="BA444" s="39" t="e">
        <f ca="1">MIN(Parts[[#This Row],[techTier]]+1,MAX(INDIRECT(O444)))</f>
        <v>#REF!</v>
      </c>
      <c r="BB444" s="39" t="e">
        <f ca="1">MIN(Parts[[#This Row],[techTier]]+2,MAX(INDIRECT(O444)))</f>
        <v>#REF!</v>
      </c>
      <c r="BC444" s="55" t="str">
        <f>RIGHT(LEFT(Parts[[#This Row],[folder]],FIND(CHAR(1),SUBSTITUTE(Parts[[#This Row],[folder]],"/",CHAR(1),LEN(Parts[[#This Row],[folder]])-LEN(SUBSTITUTE(Parts[[#This Row],[folder]],"/",""))))-1),FIND(CHAR(1),SUBSTITUTE(Parts[[#This Row],[folder]],"/",CHAR(1),LEN(Parts[[#This Row],[folder]])-LEN(SUBSTITUTE(Parts[[#This Row],[folder]],"/",""))))-41)</f>
        <v>Squad/Parts/FuelTank/RockomaxTanks</v>
      </c>
    </row>
    <row r="445" spans="1:55" ht="29.5" x14ac:dyDescent="0.35">
      <c r="A445" t="s">
        <v>302</v>
      </c>
      <c r="B445" t="s">
        <v>3132</v>
      </c>
      <c r="C445" t="s">
        <v>3133</v>
      </c>
      <c r="D445" t="s">
        <v>3134</v>
      </c>
      <c r="E445" t="s">
        <v>2068</v>
      </c>
      <c r="F445" t="s">
        <v>1575</v>
      </c>
      <c r="G445" t="s">
        <v>2221</v>
      </c>
      <c r="H445" t="s">
        <v>2135</v>
      </c>
      <c r="I445" t="s">
        <v>537</v>
      </c>
      <c r="J445" t="s">
        <v>2124</v>
      </c>
      <c r="K445" t="s">
        <v>37</v>
      </c>
      <c r="L445" s="32"/>
      <c r="M44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@PART[Rockomax8BW]:AFTER[Squad] // Rockomax X200-8 Fuel Tank
	{
}</v>
      </c>
      <c r="N445" s="36">
        <f>_xlfn.XLOOKUP(_xlfn.CONCAT(O445,P445),Templates!$G$1:$G$2037,Templates!$A$1:$A$2037,"Not Found",0,1)</f>
        <v>0</v>
      </c>
      <c r="O445" s="34"/>
      <c r="P445" s="34"/>
      <c r="Q445" s="35"/>
      <c r="R445" s="49"/>
      <c r="S445" s="33"/>
      <c r="T445" s="33"/>
      <c r="U445" s="33"/>
      <c r="V445" s="33"/>
      <c r="W445" s="33"/>
      <c r="X445" s="33"/>
      <c r="Y445" s="33"/>
      <c r="Z445" s="33"/>
      <c r="AA445" s="33"/>
      <c r="AB445" s="33"/>
      <c r="AC445" s="33"/>
      <c r="AD445" s="33"/>
      <c r="AE445" s="33"/>
      <c r="AF445" s="33"/>
      <c r="AG445" s="33"/>
      <c r="AH445" s="33"/>
      <c r="AI44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45" s="33"/>
      <c r="AK445" s="33"/>
      <c r="AL445" s="33"/>
      <c r="AM445" s="33"/>
      <c r="AN445" s="33"/>
      <c r="AO445" s="33"/>
      <c r="AP445" s="33"/>
      <c r="AQ445" s="33"/>
      <c r="AR445" s="33"/>
      <c r="AS445" s="33"/>
      <c r="AT445" s="33"/>
      <c r="AU445" s="33"/>
      <c r="AV44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4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45" s="56" t="str">
        <f>_xlfn.CONCAT(IF(Parts[[#This Row],[title]]&lt;&gt;"",_xlfn.CONCAT(CHAR(10),"@PART[",Parts[[#This Row],[name]],"]:NEEDS[!002_CommunityPartsTitles]:AFTER[",Parts[[#This Row],[mod]],"] // ",_xlfn.CONCAT(S445," (",D445,")"),CHAR(10),"{",CHAR(10),"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4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45" s="41" t="str">
        <f>_xlfn.CONCAT(IF(Parts[[#This Row],[title]]&lt;&gt;"",_xlfn.CONCAT("#LOC_KTT_",A445,"_",C445,"_Title = ",Parts[[#This Row],[title]],CHAR(10)),""),IF(Parts[[#This Row],[engineName]]&lt;&gt;"",_xlfn.CONCAT("#LOC_KTT_",Parts[[#This Row],[mod]],"_",Parts[[#This Row],[name]],"_EngineName = ",Parts[[#This Row],[engineName]]),""))</f>
        <v/>
      </c>
      <c r="BA445" s="39" t="e">
        <f ca="1">MIN(Parts[[#This Row],[techTier]]+1,MAX(INDIRECT(O445)))</f>
        <v>#REF!</v>
      </c>
      <c r="BB445" s="39" t="e">
        <f ca="1">MIN(Parts[[#This Row],[techTier]]+2,MAX(INDIRECT(O445)))</f>
        <v>#REF!</v>
      </c>
      <c r="BC445" s="55" t="str">
        <f>RIGHT(LEFT(Parts[[#This Row],[folder]],FIND(CHAR(1),SUBSTITUTE(Parts[[#This Row],[folder]],"/",CHAR(1),LEN(Parts[[#This Row],[folder]])-LEN(SUBSTITUTE(Parts[[#This Row],[folder]],"/",""))))-1),FIND(CHAR(1),SUBSTITUTE(Parts[[#This Row],[folder]],"/",CHAR(1),LEN(Parts[[#This Row],[folder]])-LEN(SUBSTITUTE(Parts[[#This Row],[folder]],"/",""))))-41)</f>
        <v>Squad/Parts/FuelTank/RockomaxTanks</v>
      </c>
    </row>
    <row r="446" spans="1:55" ht="29.5" x14ac:dyDescent="0.35">
      <c r="A446" t="s">
        <v>302</v>
      </c>
      <c r="B446" t="s">
        <v>3135</v>
      </c>
      <c r="C446" t="s">
        <v>3136</v>
      </c>
      <c r="D446" t="s">
        <v>3137</v>
      </c>
      <c r="E446" t="s">
        <v>2081</v>
      </c>
      <c r="F446" t="s">
        <v>1575</v>
      </c>
      <c r="G446" t="s">
        <v>1529</v>
      </c>
      <c r="H446" t="s">
        <v>1581</v>
      </c>
      <c r="I446" t="s">
        <v>1536</v>
      </c>
      <c r="J446" t="s">
        <v>2173</v>
      </c>
      <c r="K446" t="s">
        <v>4</v>
      </c>
      <c r="L446" s="32"/>
      <c r="M44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@PART[fuelTankSmallFlat]:AFTER[Squad] // FL-T100 Fuel Tank
	{
}</v>
      </c>
      <c r="N446" s="36">
        <f>_xlfn.XLOOKUP(_xlfn.CONCAT(O446,P446),Templates!$G$1:$G$2037,Templates!$A$1:$A$2037,"Not Found",0,1)</f>
        <v>0</v>
      </c>
      <c r="O446" s="34"/>
      <c r="P446" s="34"/>
      <c r="Q446" s="35"/>
      <c r="R446" s="49"/>
      <c r="S446" s="33"/>
      <c r="T446" s="33"/>
      <c r="U446" s="33"/>
      <c r="V446" s="33"/>
      <c r="W446" s="33"/>
      <c r="X446" s="33"/>
      <c r="Y446" s="33"/>
      <c r="Z446" s="33"/>
      <c r="AA446" s="33"/>
      <c r="AB446" s="33"/>
      <c r="AC446" s="33"/>
      <c r="AD446" s="33"/>
      <c r="AE446" s="33"/>
      <c r="AF446" s="33"/>
      <c r="AG446" s="33"/>
      <c r="AH446" s="33"/>
      <c r="AI44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46" s="33"/>
      <c r="AK446" s="33"/>
      <c r="AL446" s="33"/>
      <c r="AM446" s="33"/>
      <c r="AN446" s="33"/>
      <c r="AO446" s="33"/>
      <c r="AP446" s="33"/>
      <c r="AQ446" s="33"/>
      <c r="AR446" s="33"/>
      <c r="AS446" s="33"/>
      <c r="AT446" s="33"/>
      <c r="AU446" s="33"/>
      <c r="AV44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4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46" s="56" t="str">
        <f>_xlfn.CONCAT(IF(Parts[[#This Row],[title]]&lt;&gt;"",_xlfn.CONCAT(CHAR(10),"@PART[",Parts[[#This Row],[name]],"]:NEEDS[!002_CommunityPartsTitles]:AFTER[",Parts[[#This Row],[mod]],"] // ",_xlfn.CONCAT(S446," (",D446,")"),CHAR(10),"{",CHAR(10),"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4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46" s="41" t="str">
        <f>_xlfn.CONCAT(IF(Parts[[#This Row],[title]]&lt;&gt;"",_xlfn.CONCAT("#LOC_KTT_",A446,"_",C446,"_Title = ",Parts[[#This Row],[title]],CHAR(10)),""),IF(Parts[[#This Row],[engineName]]&lt;&gt;"",_xlfn.CONCAT("#LOC_KTT_",Parts[[#This Row],[mod]],"_",Parts[[#This Row],[name]],"_EngineName = ",Parts[[#This Row],[engineName]]),""))</f>
        <v/>
      </c>
      <c r="BA446" s="39" t="e">
        <f ca="1">MIN(Parts[[#This Row],[techTier]]+1,MAX(INDIRECT(O446)))</f>
        <v>#REF!</v>
      </c>
      <c r="BB446" s="39" t="e">
        <f ca="1">MIN(Parts[[#This Row],[techTier]]+2,MAX(INDIRECT(O446)))</f>
        <v>#REF!</v>
      </c>
      <c r="BC446" s="55" t="str">
        <f>RIGHT(LEFT(Parts[[#This Row],[folder]],FIND(CHAR(1),SUBSTITUTE(Parts[[#This Row],[folder]],"/",CHAR(1),LEN(Parts[[#This Row],[folder]])-LEN(SUBSTITUTE(Parts[[#This Row],[folder]],"/",""))))-1),FIND(CHAR(1),SUBSTITUTE(Parts[[#This Row],[folder]],"/",CHAR(1),LEN(Parts[[#This Row],[folder]])-LEN(SUBSTITUTE(Parts[[#This Row],[folder]],"/",""))))-41)</f>
        <v>Squad/Parts/FuelTank/Size1_Tanks</v>
      </c>
    </row>
    <row r="447" spans="1:55" ht="29.5" x14ac:dyDescent="0.35">
      <c r="A447" t="s">
        <v>302</v>
      </c>
      <c r="B447" t="s">
        <v>3138</v>
      </c>
      <c r="C447" t="s">
        <v>3139</v>
      </c>
      <c r="D447" t="s">
        <v>3140</v>
      </c>
      <c r="E447" t="s">
        <v>2081</v>
      </c>
      <c r="F447" t="s">
        <v>1575</v>
      </c>
      <c r="G447" t="s">
        <v>2405</v>
      </c>
      <c r="H447" t="s">
        <v>2784</v>
      </c>
      <c r="I447" t="s">
        <v>1586</v>
      </c>
      <c r="J447" t="s">
        <v>2173</v>
      </c>
      <c r="K447" t="s">
        <v>11</v>
      </c>
      <c r="L447" s="32"/>
      <c r="M44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@PART[fuelTankSmall]:AFTER[Squad] // FL-T200 Fuel Tank
	{
}</v>
      </c>
      <c r="N447" s="36">
        <f>_xlfn.XLOOKUP(_xlfn.CONCAT(O447,P447),Templates!$G$1:$G$2037,Templates!$A$1:$A$2037,"Not Found",0,1)</f>
        <v>0</v>
      </c>
      <c r="O447" s="34"/>
      <c r="P447" s="34"/>
      <c r="Q447" s="35"/>
      <c r="R447" s="49"/>
      <c r="S447" s="33"/>
      <c r="T447" s="33"/>
      <c r="U447" s="33"/>
      <c r="V447" s="33"/>
      <c r="W447" s="33"/>
      <c r="X447" s="33"/>
      <c r="Y447" s="33"/>
      <c r="Z447" s="33"/>
      <c r="AA447" s="33"/>
      <c r="AB447" s="33"/>
      <c r="AC447" s="33"/>
      <c r="AD447" s="33"/>
      <c r="AE447" s="33"/>
      <c r="AF447" s="33"/>
      <c r="AG447" s="33"/>
      <c r="AH447" s="33"/>
      <c r="AI44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47" s="33"/>
      <c r="AK447" s="33"/>
      <c r="AL447" s="33"/>
      <c r="AM447" s="33"/>
      <c r="AN447" s="33"/>
      <c r="AO447" s="33"/>
      <c r="AP447" s="33"/>
      <c r="AQ447" s="33"/>
      <c r="AR447" s="33"/>
      <c r="AS447" s="33"/>
      <c r="AT447" s="33"/>
      <c r="AU447" s="33"/>
      <c r="AV44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4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47" s="56" t="str">
        <f>_xlfn.CONCAT(IF(Parts[[#This Row],[title]]&lt;&gt;"",_xlfn.CONCAT(CHAR(10),"@PART[",Parts[[#This Row],[name]],"]:NEEDS[!002_CommunityPartsTitles]:AFTER[",Parts[[#This Row],[mod]],"] // ",_xlfn.CONCAT(S447," (",D447,")"),CHAR(10),"{",CHAR(10),"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4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47" s="41" t="str">
        <f>_xlfn.CONCAT(IF(Parts[[#This Row],[title]]&lt;&gt;"",_xlfn.CONCAT("#LOC_KTT_",A447,"_",C447,"_Title = ",Parts[[#This Row],[title]],CHAR(10)),""),IF(Parts[[#This Row],[engineName]]&lt;&gt;"",_xlfn.CONCAT("#LOC_KTT_",Parts[[#This Row],[mod]],"_",Parts[[#This Row],[name]],"_EngineName = ",Parts[[#This Row],[engineName]]),""))</f>
        <v/>
      </c>
      <c r="BA447" s="39" t="e">
        <f ca="1">MIN(Parts[[#This Row],[techTier]]+1,MAX(INDIRECT(O447)))</f>
        <v>#REF!</v>
      </c>
      <c r="BB447" s="39" t="e">
        <f ca="1">MIN(Parts[[#This Row],[techTier]]+2,MAX(INDIRECT(O447)))</f>
        <v>#REF!</v>
      </c>
      <c r="BC447" s="55" t="str">
        <f>RIGHT(LEFT(Parts[[#This Row],[folder]],FIND(CHAR(1),SUBSTITUTE(Parts[[#This Row],[folder]],"/",CHAR(1),LEN(Parts[[#This Row],[folder]])-LEN(SUBSTITUTE(Parts[[#This Row],[folder]],"/",""))))-1),FIND(CHAR(1),SUBSTITUTE(Parts[[#This Row],[folder]],"/",CHAR(1),LEN(Parts[[#This Row],[folder]])-LEN(SUBSTITUTE(Parts[[#This Row],[folder]],"/",""))))-41)</f>
        <v>Squad/Parts/FuelTank/Size1_Tanks</v>
      </c>
    </row>
    <row r="448" spans="1:55" ht="29.5" x14ac:dyDescent="0.35">
      <c r="A448" t="s">
        <v>302</v>
      </c>
      <c r="B448" t="s">
        <v>3141</v>
      </c>
      <c r="C448" t="s">
        <v>3142</v>
      </c>
      <c r="D448" t="s">
        <v>3143</v>
      </c>
      <c r="E448" t="s">
        <v>2081</v>
      </c>
      <c r="F448" t="s">
        <v>1575</v>
      </c>
      <c r="G448" t="s">
        <v>2082</v>
      </c>
      <c r="H448" t="s">
        <v>1535</v>
      </c>
      <c r="I448" t="s">
        <v>1805</v>
      </c>
      <c r="J448" t="s">
        <v>2173</v>
      </c>
      <c r="K448" t="s">
        <v>21</v>
      </c>
      <c r="L448" s="32"/>
      <c r="M44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@PART[fuelTank]:AFTER[Squad] // FL-T400 Fuel Tank
	{
}</v>
      </c>
      <c r="N448" s="36">
        <f>_xlfn.XLOOKUP(_xlfn.CONCAT(O448,P448),Templates!$G$1:$G$2037,Templates!$A$1:$A$2037,"Not Found",0,1)</f>
        <v>0</v>
      </c>
      <c r="O448" s="34"/>
      <c r="P448" s="34"/>
      <c r="Q448" s="35"/>
      <c r="R448" s="49"/>
      <c r="S448" s="33"/>
      <c r="T448" s="33"/>
      <c r="U448" s="33"/>
      <c r="V448" s="33"/>
      <c r="W448" s="33"/>
      <c r="X448" s="33"/>
      <c r="Y448" s="33"/>
      <c r="Z448" s="33"/>
      <c r="AA448" s="33"/>
      <c r="AB448" s="33"/>
      <c r="AC448" s="33"/>
      <c r="AD448" s="33"/>
      <c r="AE448" s="33"/>
      <c r="AF448" s="33"/>
      <c r="AG448" s="33"/>
      <c r="AH448" s="33"/>
      <c r="AI44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48" s="33"/>
      <c r="AK448" s="33"/>
      <c r="AL448" s="33"/>
      <c r="AM448" s="33"/>
      <c r="AN448" s="33"/>
      <c r="AO448" s="33"/>
      <c r="AP448" s="33"/>
      <c r="AQ448" s="33"/>
      <c r="AR448" s="33"/>
      <c r="AS448" s="33"/>
      <c r="AT448" s="33"/>
      <c r="AU448" s="33"/>
      <c r="AV44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4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48" s="56" t="str">
        <f>_xlfn.CONCAT(IF(Parts[[#This Row],[title]]&lt;&gt;"",_xlfn.CONCAT(CHAR(10),"@PART[",Parts[[#This Row],[name]],"]:NEEDS[!002_CommunityPartsTitles]:AFTER[",Parts[[#This Row],[mod]],"] // ",_xlfn.CONCAT(S448," (",D448,")"),CHAR(10),"{",CHAR(10),"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4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48" s="41" t="str">
        <f>_xlfn.CONCAT(IF(Parts[[#This Row],[title]]&lt;&gt;"",_xlfn.CONCAT("#LOC_KTT_",A448,"_",C448,"_Title = ",Parts[[#This Row],[title]],CHAR(10)),""),IF(Parts[[#This Row],[engineName]]&lt;&gt;"",_xlfn.CONCAT("#LOC_KTT_",Parts[[#This Row],[mod]],"_",Parts[[#This Row],[name]],"_EngineName = ",Parts[[#This Row],[engineName]]),""))</f>
        <v/>
      </c>
      <c r="BA448" s="39" t="e">
        <f ca="1">MIN(Parts[[#This Row],[techTier]]+1,MAX(INDIRECT(O448)))</f>
        <v>#REF!</v>
      </c>
      <c r="BB448" s="39" t="e">
        <f ca="1">MIN(Parts[[#This Row],[techTier]]+2,MAX(INDIRECT(O448)))</f>
        <v>#REF!</v>
      </c>
      <c r="BC448" s="55" t="str">
        <f>RIGHT(LEFT(Parts[[#This Row],[folder]],FIND(CHAR(1),SUBSTITUTE(Parts[[#This Row],[folder]],"/",CHAR(1),LEN(Parts[[#This Row],[folder]])-LEN(SUBSTITUTE(Parts[[#This Row],[folder]],"/",""))))-1),FIND(CHAR(1),SUBSTITUTE(Parts[[#This Row],[folder]],"/",CHAR(1),LEN(Parts[[#This Row],[folder]])-LEN(SUBSTITUTE(Parts[[#This Row],[folder]],"/",""))))-41)</f>
        <v>Squad/Parts/FuelTank/Size1_Tanks</v>
      </c>
    </row>
    <row r="449" spans="1:55" ht="29.5" x14ac:dyDescent="0.35">
      <c r="A449" t="s">
        <v>302</v>
      </c>
      <c r="B449" t="s">
        <v>3144</v>
      </c>
      <c r="C449" t="s">
        <v>3145</v>
      </c>
      <c r="D449" t="s">
        <v>3146</v>
      </c>
      <c r="E449" t="s">
        <v>2081</v>
      </c>
      <c r="F449" t="s">
        <v>1575</v>
      </c>
      <c r="G449" t="s">
        <v>2588</v>
      </c>
      <c r="H449" t="s">
        <v>2135</v>
      </c>
      <c r="I449" t="s">
        <v>537</v>
      </c>
      <c r="J449" t="s">
        <v>2173</v>
      </c>
      <c r="K449" t="s">
        <v>37</v>
      </c>
      <c r="L449" s="32"/>
      <c r="M44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@PART[fuelTank_long]:AFTER[Squad] // FL-T800 Fuel Tank
	{
}</v>
      </c>
      <c r="N449" s="36">
        <f>_xlfn.XLOOKUP(_xlfn.CONCAT(O449,P449),Templates!$G$1:$G$2037,Templates!$A$1:$A$2037,"Not Found",0,1)</f>
        <v>0</v>
      </c>
      <c r="O449" s="34"/>
      <c r="P449" s="34"/>
      <c r="Q449" s="35"/>
      <c r="R449" s="49"/>
      <c r="S449" s="33"/>
      <c r="T449" s="33"/>
      <c r="U449" s="33"/>
      <c r="V449" s="33"/>
      <c r="W449" s="33"/>
      <c r="X449" s="33"/>
      <c r="Y449" s="33"/>
      <c r="Z449" s="33"/>
      <c r="AA449" s="33"/>
      <c r="AB449" s="33"/>
      <c r="AC449" s="33"/>
      <c r="AD449" s="33"/>
      <c r="AE449" s="33"/>
      <c r="AF449" s="33"/>
      <c r="AG449" s="33"/>
      <c r="AH449" s="33"/>
      <c r="AI44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49" s="33"/>
      <c r="AK449" s="33"/>
      <c r="AL449" s="33"/>
      <c r="AM449" s="33"/>
      <c r="AN449" s="33"/>
      <c r="AO449" s="33"/>
      <c r="AP449" s="33"/>
      <c r="AQ449" s="33"/>
      <c r="AR449" s="33"/>
      <c r="AS449" s="33"/>
      <c r="AT449" s="33"/>
      <c r="AU449" s="33"/>
      <c r="AV44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4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49" s="56" t="str">
        <f>_xlfn.CONCAT(IF(Parts[[#This Row],[title]]&lt;&gt;"",_xlfn.CONCAT(CHAR(10),"@PART[",Parts[[#This Row],[name]],"]:NEEDS[!002_CommunityPartsTitles]:AFTER[",Parts[[#This Row],[mod]],"] // ",_xlfn.CONCAT(S449," (",D449,")"),CHAR(10),"{",CHAR(10),"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4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49" s="41" t="str">
        <f>_xlfn.CONCAT(IF(Parts[[#This Row],[title]]&lt;&gt;"",_xlfn.CONCAT("#LOC_KTT_",A449,"_",C449,"_Title = ",Parts[[#This Row],[title]],CHAR(10)),""),IF(Parts[[#This Row],[engineName]]&lt;&gt;"",_xlfn.CONCAT("#LOC_KTT_",Parts[[#This Row],[mod]],"_",Parts[[#This Row],[name]],"_EngineName = ",Parts[[#This Row],[engineName]]),""))</f>
        <v/>
      </c>
      <c r="BA449" s="39" t="e">
        <f ca="1">MIN(Parts[[#This Row],[techTier]]+1,MAX(INDIRECT(O449)))</f>
        <v>#REF!</v>
      </c>
      <c r="BB449" s="39" t="e">
        <f ca="1">MIN(Parts[[#This Row],[techTier]]+2,MAX(INDIRECT(O449)))</f>
        <v>#REF!</v>
      </c>
      <c r="BC449" s="55" t="str">
        <f>RIGHT(LEFT(Parts[[#This Row],[folder]],FIND(CHAR(1),SUBSTITUTE(Parts[[#This Row],[folder]],"/",CHAR(1),LEN(Parts[[#This Row],[folder]])-LEN(SUBSTITUTE(Parts[[#This Row],[folder]],"/",""))))-1),FIND(CHAR(1),SUBSTITUTE(Parts[[#This Row],[folder]],"/",CHAR(1),LEN(Parts[[#This Row],[folder]])-LEN(SUBSTITUTE(Parts[[#This Row],[folder]],"/",""))))-41)</f>
        <v>Squad/Parts/FuelTank/Size1_Tanks</v>
      </c>
    </row>
    <row r="450" spans="1:55" ht="29.5" x14ac:dyDescent="0.35">
      <c r="A450" t="s">
        <v>302</v>
      </c>
      <c r="B450" t="s">
        <v>3147</v>
      </c>
      <c r="C450" t="s">
        <v>3148</v>
      </c>
      <c r="D450" t="s">
        <v>3149</v>
      </c>
      <c r="E450" t="s">
        <v>1871</v>
      </c>
      <c r="F450" t="s">
        <v>1636</v>
      </c>
      <c r="G450" t="s">
        <v>3150</v>
      </c>
      <c r="H450" t="s">
        <v>2904</v>
      </c>
      <c r="I450" t="s">
        <v>554</v>
      </c>
      <c r="J450" t="s">
        <v>2227</v>
      </c>
      <c r="K450" t="s">
        <v>126</v>
      </c>
      <c r="L450" s="32"/>
      <c r="M45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@PART[Size3LargeTank]:AFTER[Squad] // Kerbodyne S3-14400 Tank
	{
}</v>
      </c>
      <c r="N450" s="36">
        <f>_xlfn.XLOOKUP(_xlfn.CONCAT(O450,P450),Templates!$G$1:$G$2037,Templates!$A$1:$A$2037,"Not Found",0,1)</f>
        <v>0</v>
      </c>
      <c r="O450" s="34"/>
      <c r="P450" s="34"/>
      <c r="Q450" s="35"/>
      <c r="R450" s="49"/>
      <c r="S450" s="33"/>
      <c r="T450" s="33"/>
      <c r="U450" s="33"/>
      <c r="V450" s="33"/>
      <c r="W450" s="33"/>
      <c r="X450" s="33"/>
      <c r="Y450" s="33"/>
      <c r="Z450" s="33"/>
      <c r="AA450" s="33"/>
      <c r="AB450" s="33"/>
      <c r="AC450" s="33"/>
      <c r="AD450" s="33"/>
      <c r="AE450" s="33"/>
      <c r="AF450" s="33"/>
      <c r="AG450" s="33"/>
      <c r="AH450" s="33"/>
      <c r="AI45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50" s="33"/>
      <c r="AK450" s="33"/>
      <c r="AL450" s="33"/>
      <c r="AM450" s="33"/>
      <c r="AN450" s="33"/>
      <c r="AO450" s="33"/>
      <c r="AP450" s="33"/>
      <c r="AQ450" s="33"/>
      <c r="AR450" s="33"/>
      <c r="AS450" s="33"/>
      <c r="AT450" s="33"/>
      <c r="AU450" s="33"/>
      <c r="AV45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5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50" s="56" t="str">
        <f>_xlfn.CONCAT(IF(Parts[[#This Row],[title]]&lt;&gt;"",_xlfn.CONCAT(CHAR(10),"@PART[",Parts[[#This Row],[name]],"]:NEEDS[!002_CommunityPartsTitles]:AFTER[",Parts[[#This Row],[mod]],"] // ",_xlfn.CONCAT(S450," (",D450,")"),CHAR(10),"{",CHAR(10),"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5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50" s="41" t="str">
        <f>_xlfn.CONCAT(IF(Parts[[#This Row],[title]]&lt;&gt;"",_xlfn.CONCAT("#LOC_KTT_",A450,"_",C450,"_Title = ",Parts[[#This Row],[title]],CHAR(10)),""),IF(Parts[[#This Row],[engineName]]&lt;&gt;"",_xlfn.CONCAT("#LOC_KTT_",Parts[[#This Row],[mod]],"_",Parts[[#This Row],[name]],"_EngineName = ",Parts[[#This Row],[engineName]]),""))</f>
        <v/>
      </c>
      <c r="BA450" s="39" t="e">
        <f ca="1">MIN(Parts[[#This Row],[techTier]]+1,MAX(INDIRECT(O450)))</f>
        <v>#REF!</v>
      </c>
      <c r="BB450" s="39" t="e">
        <f ca="1">MIN(Parts[[#This Row],[techTier]]+2,MAX(INDIRECT(O450)))</f>
        <v>#REF!</v>
      </c>
      <c r="BC450" s="55" t="str">
        <f>RIGHT(LEFT(Parts[[#This Row],[folder]],FIND(CHAR(1),SUBSTITUTE(Parts[[#This Row],[folder]],"/",CHAR(1),LEN(Parts[[#This Row],[folder]])-LEN(SUBSTITUTE(Parts[[#This Row],[folder]],"/",""))))-1),FIND(CHAR(1),SUBSTITUTE(Parts[[#This Row],[folder]],"/",CHAR(1),LEN(Parts[[#This Row],[folder]])-LEN(SUBSTITUTE(Parts[[#This Row],[folder]],"/",""))))-41)</f>
        <v>Squad/Parts/FuelTank/Size3Tanks</v>
      </c>
    </row>
    <row r="451" spans="1:55" ht="29.5" x14ac:dyDescent="0.35">
      <c r="A451" t="s">
        <v>302</v>
      </c>
      <c r="B451" t="s">
        <v>3151</v>
      </c>
      <c r="C451" t="s">
        <v>3152</v>
      </c>
      <c r="D451" t="s">
        <v>3153</v>
      </c>
      <c r="E451" t="s">
        <v>1871</v>
      </c>
      <c r="F451" t="s">
        <v>1636</v>
      </c>
      <c r="G451" t="s">
        <v>3154</v>
      </c>
      <c r="H451" t="s">
        <v>2462</v>
      </c>
      <c r="I451" t="s">
        <v>545</v>
      </c>
      <c r="J451" t="s">
        <v>2227</v>
      </c>
      <c r="K451" t="s">
        <v>86</v>
      </c>
      <c r="L451" s="32"/>
      <c r="M45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@PART[Size3MediumTank]:AFTER[Squad] // Kerbodyne S3-7200 Tank
	{
}</v>
      </c>
      <c r="N451" s="36">
        <f>_xlfn.XLOOKUP(_xlfn.CONCAT(O451,P451),Templates!$G$1:$G$2037,Templates!$A$1:$A$2037,"Not Found",0,1)</f>
        <v>0</v>
      </c>
      <c r="O451" s="34"/>
      <c r="P451" s="34"/>
      <c r="Q451" s="35"/>
      <c r="R451" s="49"/>
      <c r="S451" s="33"/>
      <c r="T451" s="33"/>
      <c r="U451" s="33"/>
      <c r="V451" s="33"/>
      <c r="W451" s="33"/>
      <c r="X451" s="33"/>
      <c r="Y451" s="33"/>
      <c r="Z451" s="33"/>
      <c r="AA451" s="33"/>
      <c r="AB451" s="33"/>
      <c r="AC451" s="33"/>
      <c r="AD451" s="33"/>
      <c r="AE451" s="33"/>
      <c r="AF451" s="33"/>
      <c r="AG451" s="33"/>
      <c r="AH451" s="33"/>
      <c r="AI45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51" s="33"/>
      <c r="AK451" s="33"/>
      <c r="AL451" s="33"/>
      <c r="AM451" s="33"/>
      <c r="AN451" s="33"/>
      <c r="AO451" s="33"/>
      <c r="AP451" s="33"/>
      <c r="AQ451" s="33"/>
      <c r="AR451" s="33"/>
      <c r="AS451" s="33"/>
      <c r="AT451" s="33"/>
      <c r="AU451" s="33"/>
      <c r="AV45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5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51" s="56" t="str">
        <f>_xlfn.CONCAT(IF(Parts[[#This Row],[title]]&lt;&gt;"",_xlfn.CONCAT(CHAR(10),"@PART[",Parts[[#This Row],[name]],"]:NEEDS[!002_CommunityPartsTitles]:AFTER[",Parts[[#This Row],[mod]],"] // ",_xlfn.CONCAT(S451," (",D451,")"),CHAR(10),"{",CHAR(10),"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5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51" s="41" t="str">
        <f>_xlfn.CONCAT(IF(Parts[[#This Row],[title]]&lt;&gt;"",_xlfn.CONCAT("#LOC_KTT_",A451,"_",C451,"_Title = ",Parts[[#This Row],[title]],CHAR(10)),""),IF(Parts[[#This Row],[engineName]]&lt;&gt;"",_xlfn.CONCAT("#LOC_KTT_",Parts[[#This Row],[mod]],"_",Parts[[#This Row],[name]],"_EngineName = ",Parts[[#This Row],[engineName]]),""))</f>
        <v/>
      </c>
      <c r="BA451" s="39" t="e">
        <f ca="1">MIN(Parts[[#This Row],[techTier]]+1,MAX(INDIRECT(O451)))</f>
        <v>#REF!</v>
      </c>
      <c r="BB451" s="39" t="e">
        <f ca="1">MIN(Parts[[#This Row],[techTier]]+2,MAX(INDIRECT(O451)))</f>
        <v>#REF!</v>
      </c>
      <c r="BC451" s="55" t="str">
        <f>RIGHT(LEFT(Parts[[#This Row],[folder]],FIND(CHAR(1),SUBSTITUTE(Parts[[#This Row],[folder]],"/",CHAR(1),LEN(Parts[[#This Row],[folder]])-LEN(SUBSTITUTE(Parts[[#This Row],[folder]],"/",""))))-1),FIND(CHAR(1),SUBSTITUTE(Parts[[#This Row],[folder]],"/",CHAR(1),LEN(Parts[[#This Row],[folder]])-LEN(SUBSTITUTE(Parts[[#This Row],[folder]],"/",""))))-41)</f>
        <v>Squad/Parts/FuelTank/Size3Tanks</v>
      </c>
    </row>
    <row r="452" spans="1:55" ht="29.5" x14ac:dyDescent="0.35">
      <c r="A452" t="s">
        <v>302</v>
      </c>
      <c r="B452" t="s">
        <v>3155</v>
      </c>
      <c r="C452" t="s">
        <v>3156</v>
      </c>
      <c r="D452" t="s">
        <v>3157</v>
      </c>
      <c r="E452" t="s">
        <v>1871</v>
      </c>
      <c r="F452" t="s">
        <v>1636</v>
      </c>
      <c r="G452" t="s">
        <v>3158</v>
      </c>
      <c r="H452" t="s">
        <v>2702</v>
      </c>
      <c r="I452" t="s">
        <v>1906</v>
      </c>
      <c r="J452" t="s">
        <v>2227</v>
      </c>
      <c r="K452" t="s">
        <v>86</v>
      </c>
      <c r="L452" s="32"/>
      <c r="M45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@PART[Size3SmallTank]:AFTER[Squad] // Kerbodyne S3-3600 Tank
	{
}</v>
      </c>
      <c r="N452" s="36">
        <f>_xlfn.XLOOKUP(_xlfn.CONCAT(O452,P452),Templates!$G$1:$G$2037,Templates!$A$1:$A$2037,"Not Found",0,1)</f>
        <v>0</v>
      </c>
      <c r="O452" s="34"/>
      <c r="P452" s="34"/>
      <c r="Q452" s="35"/>
      <c r="R452" s="49"/>
      <c r="S452" s="33"/>
      <c r="T452" s="33"/>
      <c r="U452" s="33"/>
      <c r="V452" s="33"/>
      <c r="W452" s="33"/>
      <c r="X452" s="33"/>
      <c r="Y452" s="33"/>
      <c r="Z452" s="33"/>
      <c r="AA452" s="33"/>
      <c r="AB452" s="33"/>
      <c r="AC452" s="33"/>
      <c r="AD452" s="33"/>
      <c r="AE452" s="33"/>
      <c r="AF452" s="33"/>
      <c r="AG452" s="33"/>
      <c r="AH452" s="33"/>
      <c r="AI45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52" s="33"/>
      <c r="AK452" s="33"/>
      <c r="AL452" s="33"/>
      <c r="AM452" s="33"/>
      <c r="AN452" s="33"/>
      <c r="AO452" s="33"/>
      <c r="AP452" s="33"/>
      <c r="AQ452" s="33"/>
      <c r="AR452" s="33"/>
      <c r="AS452" s="33"/>
      <c r="AT452" s="33"/>
      <c r="AU452" s="33"/>
      <c r="AV45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5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52" s="56" t="str">
        <f>_xlfn.CONCAT(IF(Parts[[#This Row],[title]]&lt;&gt;"",_xlfn.CONCAT(CHAR(10),"@PART[",Parts[[#This Row],[name]],"]:NEEDS[!002_CommunityPartsTitles]:AFTER[",Parts[[#This Row],[mod]],"] // ",_xlfn.CONCAT(S452," (",D452,")"),CHAR(10),"{",CHAR(10),"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5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52" s="41" t="str">
        <f>_xlfn.CONCAT(IF(Parts[[#This Row],[title]]&lt;&gt;"",_xlfn.CONCAT("#LOC_KTT_",A452,"_",C452,"_Title = ",Parts[[#This Row],[title]],CHAR(10)),""),IF(Parts[[#This Row],[engineName]]&lt;&gt;"",_xlfn.CONCAT("#LOC_KTT_",Parts[[#This Row],[mod]],"_",Parts[[#This Row],[name]],"_EngineName = ",Parts[[#This Row],[engineName]]),""))</f>
        <v/>
      </c>
      <c r="BA452" s="39" t="e">
        <f ca="1">MIN(Parts[[#This Row],[techTier]]+1,MAX(INDIRECT(O452)))</f>
        <v>#REF!</v>
      </c>
      <c r="BB452" s="39" t="e">
        <f ca="1">MIN(Parts[[#This Row],[techTier]]+2,MAX(INDIRECT(O452)))</f>
        <v>#REF!</v>
      </c>
      <c r="BC452" s="55" t="str">
        <f>RIGHT(LEFT(Parts[[#This Row],[folder]],FIND(CHAR(1),SUBSTITUTE(Parts[[#This Row],[folder]],"/",CHAR(1),LEN(Parts[[#This Row],[folder]])-LEN(SUBSTITUTE(Parts[[#This Row],[folder]],"/",""))))-1),FIND(CHAR(1),SUBSTITUTE(Parts[[#This Row],[folder]],"/",CHAR(1),LEN(Parts[[#This Row],[folder]])-LEN(SUBSTITUTE(Parts[[#This Row],[folder]],"/",""))))-41)</f>
        <v>Squad/Parts/FuelTank/Size3Tanks</v>
      </c>
    </row>
    <row r="453" spans="1:55" ht="29.5" x14ac:dyDescent="0.35">
      <c r="A453" t="s">
        <v>302</v>
      </c>
      <c r="B453" t="s">
        <v>3159</v>
      </c>
      <c r="C453" t="s">
        <v>3160</v>
      </c>
      <c r="D453" t="s">
        <v>3161</v>
      </c>
      <c r="E453" t="s">
        <v>1898</v>
      </c>
      <c r="F453" t="s">
        <v>1575</v>
      </c>
      <c r="G453" t="s">
        <v>1511</v>
      </c>
      <c r="H453" t="s">
        <v>3162</v>
      </c>
      <c r="I453" t="s">
        <v>3163</v>
      </c>
      <c r="J453" t="s">
        <v>1115</v>
      </c>
      <c r="K453" t="s">
        <v>110</v>
      </c>
      <c r="L453" s="32"/>
      <c r="M45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@PART[xenonTank]:AFTER[Squad] // PB-X150 Xenon Container
	{
}</v>
      </c>
      <c r="N453" s="36">
        <f>_xlfn.XLOOKUP(_xlfn.CONCAT(O453,P453),Templates!$G$1:$G$2037,Templates!$A$1:$A$2037,"Not Found",0,1)</f>
        <v>0</v>
      </c>
      <c r="O453" s="34"/>
      <c r="P453" s="34"/>
      <c r="Q453" s="35"/>
      <c r="R453" s="49"/>
      <c r="S453" s="33"/>
      <c r="T453" s="33"/>
      <c r="U453" s="33"/>
      <c r="V453" s="33"/>
      <c r="W453" s="33"/>
      <c r="X453" s="33"/>
      <c r="Y453" s="33"/>
      <c r="Z453" s="33"/>
      <c r="AA453" s="33"/>
      <c r="AB453" s="33"/>
      <c r="AC453" s="33"/>
      <c r="AD453" s="33"/>
      <c r="AE453" s="33"/>
      <c r="AF453" s="33"/>
      <c r="AG453" s="33"/>
      <c r="AH453" s="33"/>
      <c r="AI45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53" s="33"/>
      <c r="AK453" s="33"/>
      <c r="AL453" s="33"/>
      <c r="AM453" s="33"/>
      <c r="AN453" s="33"/>
      <c r="AO453" s="33"/>
      <c r="AP453" s="33"/>
      <c r="AQ453" s="33"/>
      <c r="AR453" s="33"/>
      <c r="AS453" s="33"/>
      <c r="AT453" s="33"/>
      <c r="AU453" s="33"/>
      <c r="AV45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5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53" s="56" t="str">
        <f>_xlfn.CONCAT(IF(Parts[[#This Row],[title]]&lt;&gt;"",_xlfn.CONCAT(CHAR(10),"@PART[",Parts[[#This Row],[name]],"]:NEEDS[!002_CommunityPartsTitles]:AFTER[",Parts[[#This Row],[mod]],"] // ",_xlfn.CONCAT(S453," (",D453,")"),CHAR(10),"{",CHAR(10),"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5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53" s="41" t="str">
        <f>_xlfn.CONCAT(IF(Parts[[#This Row],[title]]&lt;&gt;"",_xlfn.CONCAT("#LOC_KTT_",A453,"_",C453,"_Title = ",Parts[[#This Row],[title]],CHAR(10)),""),IF(Parts[[#This Row],[engineName]]&lt;&gt;"",_xlfn.CONCAT("#LOC_KTT_",Parts[[#This Row],[mod]],"_",Parts[[#This Row],[name]],"_EngineName = ",Parts[[#This Row],[engineName]]),""))</f>
        <v/>
      </c>
      <c r="BA453" s="39" t="e">
        <f ca="1">MIN(Parts[[#This Row],[techTier]]+1,MAX(INDIRECT(O453)))</f>
        <v>#REF!</v>
      </c>
      <c r="BB453" s="39" t="e">
        <f ca="1">MIN(Parts[[#This Row],[techTier]]+2,MAX(INDIRECT(O453)))</f>
        <v>#REF!</v>
      </c>
      <c r="BC453" s="55" t="str">
        <f>RIGHT(LEFT(Parts[[#This Row],[folder]],FIND(CHAR(1),SUBSTITUTE(Parts[[#This Row],[folder]],"/",CHAR(1),LEN(Parts[[#This Row],[folder]])-LEN(SUBSTITUTE(Parts[[#This Row],[folder]],"/",""))))-1),FIND(CHAR(1),SUBSTITUTE(Parts[[#This Row],[folder]],"/",CHAR(1),LEN(Parts[[#This Row],[folder]])-LEN(SUBSTITUTE(Parts[[#This Row],[folder]],"/",""))))-41)</f>
        <v>Squad/Parts/FuelTank/xenonTank</v>
      </c>
    </row>
    <row r="454" spans="1:55" ht="29.5" x14ac:dyDescent="0.35">
      <c r="A454" t="s">
        <v>302</v>
      </c>
      <c r="B454" t="s">
        <v>3164</v>
      </c>
      <c r="C454" t="s">
        <v>1481</v>
      </c>
      <c r="D454" t="s">
        <v>3165</v>
      </c>
      <c r="E454" t="s">
        <v>1898</v>
      </c>
      <c r="F454" t="s">
        <v>1575</v>
      </c>
      <c r="G454" t="s">
        <v>3166</v>
      </c>
      <c r="H454" t="s">
        <v>3167</v>
      </c>
      <c r="I454" t="s">
        <v>3168</v>
      </c>
      <c r="J454" t="s">
        <v>1116</v>
      </c>
      <c r="K454" t="s">
        <v>110</v>
      </c>
      <c r="L454" s="32"/>
      <c r="M45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@PART[xenonTankLarge]:AFTER[Squad] // PB-X750 Xenon Container
	{
}</v>
      </c>
      <c r="N454" s="36">
        <f>_xlfn.XLOOKUP(_xlfn.CONCAT(O454,P454),Templates!$G$1:$G$2037,Templates!$A$1:$A$2037,"Not Found",0,1)</f>
        <v>0</v>
      </c>
      <c r="O454" s="34"/>
      <c r="P454" s="34"/>
      <c r="Q454" s="35"/>
      <c r="R454" s="49"/>
      <c r="S454" s="33"/>
      <c r="T454" s="33"/>
      <c r="U454" s="33"/>
      <c r="V454" s="33"/>
      <c r="W454" s="33"/>
      <c r="X454" s="33"/>
      <c r="Y454" s="33"/>
      <c r="Z454" s="33"/>
      <c r="AA454" s="33"/>
      <c r="AB454" s="33"/>
      <c r="AC454" s="33"/>
      <c r="AD454" s="33"/>
      <c r="AE454" s="33"/>
      <c r="AF454" s="33"/>
      <c r="AG454" s="33"/>
      <c r="AH454" s="33"/>
      <c r="AI45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54" s="33"/>
      <c r="AK454" s="33"/>
      <c r="AL454" s="33"/>
      <c r="AM454" s="33"/>
      <c r="AN454" s="33"/>
      <c r="AO454" s="33"/>
      <c r="AP454" s="33"/>
      <c r="AQ454" s="33"/>
      <c r="AR454" s="33"/>
      <c r="AS454" s="33"/>
      <c r="AT454" s="33"/>
      <c r="AU454" s="33"/>
      <c r="AV45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5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54" s="56" t="str">
        <f>_xlfn.CONCAT(IF(Parts[[#This Row],[title]]&lt;&gt;"",_xlfn.CONCAT(CHAR(10),"@PART[",Parts[[#This Row],[name]],"]:NEEDS[!002_CommunityPartsTitles]:AFTER[",Parts[[#This Row],[mod]],"] // ",_xlfn.CONCAT(S454," (",D454,")"),CHAR(10),"{",CHAR(10),"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5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54" s="41" t="str">
        <f>_xlfn.CONCAT(IF(Parts[[#This Row],[title]]&lt;&gt;"",_xlfn.CONCAT("#LOC_KTT_",A454,"_",C454,"_Title = ",Parts[[#This Row],[title]],CHAR(10)),""),IF(Parts[[#This Row],[engineName]]&lt;&gt;"",_xlfn.CONCAT("#LOC_KTT_",Parts[[#This Row],[mod]],"_",Parts[[#This Row],[name]],"_EngineName = ",Parts[[#This Row],[engineName]]),""))</f>
        <v/>
      </c>
      <c r="BA454" s="39" t="e">
        <f ca="1">MIN(Parts[[#This Row],[techTier]]+1,MAX(INDIRECT(O454)))</f>
        <v>#REF!</v>
      </c>
      <c r="BB454" s="39" t="e">
        <f ca="1">MIN(Parts[[#This Row],[techTier]]+2,MAX(INDIRECT(O454)))</f>
        <v>#REF!</v>
      </c>
      <c r="BC454" s="55" t="str">
        <f>RIGHT(LEFT(Parts[[#This Row],[folder]],FIND(CHAR(1),SUBSTITUTE(Parts[[#This Row],[folder]],"/",CHAR(1),LEN(Parts[[#This Row],[folder]])-LEN(SUBSTITUTE(Parts[[#This Row],[folder]],"/",""))))-1),FIND(CHAR(1),SUBSTITUTE(Parts[[#This Row],[folder]],"/",CHAR(1),LEN(Parts[[#This Row],[folder]])-LEN(SUBSTITUTE(Parts[[#This Row],[folder]],"/",""))))-41)</f>
        <v>Squad/Parts/FuelTank/xenonTankLarge</v>
      </c>
    </row>
    <row r="455" spans="1:55" ht="29.5" x14ac:dyDescent="0.35">
      <c r="A455" t="s">
        <v>302</v>
      </c>
      <c r="B455" t="s">
        <v>3169</v>
      </c>
      <c r="C455" t="s">
        <v>3170</v>
      </c>
      <c r="D455" t="s">
        <v>3171</v>
      </c>
      <c r="E455" t="s">
        <v>2029</v>
      </c>
      <c r="F455" t="s">
        <v>1575</v>
      </c>
      <c r="G455" t="s">
        <v>2366</v>
      </c>
      <c r="H455" t="s">
        <v>3172</v>
      </c>
      <c r="I455" t="s">
        <v>3173</v>
      </c>
      <c r="J455" t="s">
        <v>1606</v>
      </c>
      <c r="K455" t="s">
        <v>110</v>
      </c>
      <c r="L455" s="32"/>
      <c r="M45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@PART[xenonTankRadial]:AFTER[Squad] // PB-X50R Xenon Container
	{
}</v>
      </c>
      <c r="N455" s="36">
        <f>_xlfn.XLOOKUP(_xlfn.CONCAT(O455,P455),Templates!$G$1:$G$2037,Templates!$A$1:$A$2037,"Not Found",0,1)</f>
        <v>0</v>
      </c>
      <c r="O455" s="34"/>
      <c r="P455" s="34"/>
      <c r="Q455" s="35"/>
      <c r="R455" s="49"/>
      <c r="S455" s="33"/>
      <c r="T455" s="33"/>
      <c r="U455" s="33"/>
      <c r="V455" s="33"/>
      <c r="W455" s="33"/>
      <c r="X455" s="33"/>
      <c r="Y455" s="33"/>
      <c r="Z455" s="33"/>
      <c r="AA455" s="33"/>
      <c r="AB455" s="33"/>
      <c r="AC455" s="33"/>
      <c r="AD455" s="33"/>
      <c r="AE455" s="33"/>
      <c r="AF455" s="33"/>
      <c r="AG455" s="33"/>
      <c r="AH455" s="33"/>
      <c r="AI45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55" s="33"/>
      <c r="AK455" s="33"/>
      <c r="AL455" s="33"/>
      <c r="AM455" s="33"/>
      <c r="AN455" s="33"/>
      <c r="AO455" s="33"/>
      <c r="AP455" s="33"/>
      <c r="AQ455" s="33"/>
      <c r="AR455" s="33"/>
      <c r="AS455" s="33"/>
      <c r="AT455" s="33"/>
      <c r="AU455" s="33"/>
      <c r="AV45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5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55" s="56" t="str">
        <f>_xlfn.CONCAT(IF(Parts[[#This Row],[title]]&lt;&gt;"",_xlfn.CONCAT(CHAR(10),"@PART[",Parts[[#This Row],[name]],"]:NEEDS[!002_CommunityPartsTitles]:AFTER[",Parts[[#This Row],[mod]],"] // ",_xlfn.CONCAT(S455," (",D455,")"),CHAR(10),"{",CHAR(10),"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5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55" s="41" t="str">
        <f>_xlfn.CONCAT(IF(Parts[[#This Row],[title]]&lt;&gt;"",_xlfn.CONCAT("#LOC_KTT_",A455,"_",C455,"_Title = ",Parts[[#This Row],[title]],CHAR(10)),""),IF(Parts[[#This Row],[engineName]]&lt;&gt;"",_xlfn.CONCAT("#LOC_KTT_",Parts[[#This Row],[mod]],"_",Parts[[#This Row],[name]],"_EngineName = ",Parts[[#This Row],[engineName]]),""))</f>
        <v/>
      </c>
      <c r="BA455" s="39" t="e">
        <f ca="1">MIN(Parts[[#This Row],[techTier]]+1,MAX(INDIRECT(O455)))</f>
        <v>#REF!</v>
      </c>
      <c r="BB455" s="39" t="e">
        <f ca="1">MIN(Parts[[#This Row],[techTier]]+2,MAX(INDIRECT(O455)))</f>
        <v>#REF!</v>
      </c>
      <c r="BC455" s="55" t="str">
        <f>RIGHT(LEFT(Parts[[#This Row],[folder]],FIND(CHAR(1),SUBSTITUTE(Parts[[#This Row],[folder]],"/",CHAR(1),LEN(Parts[[#This Row],[folder]])-LEN(SUBSTITUTE(Parts[[#This Row],[folder]],"/",""))))-1),FIND(CHAR(1),SUBSTITUTE(Parts[[#This Row],[folder]],"/",CHAR(1),LEN(Parts[[#This Row],[folder]])-LEN(SUBSTITUTE(Parts[[#This Row],[folder]],"/",""))))-41)</f>
        <v>Squad/Parts/FuelTank/xenonTankRadial</v>
      </c>
    </row>
    <row r="456" spans="1:55" ht="29.5" x14ac:dyDescent="0.35">
      <c r="A456" t="s">
        <v>302</v>
      </c>
      <c r="B456" t="s">
        <v>3174</v>
      </c>
      <c r="C456" t="s">
        <v>3175</v>
      </c>
      <c r="D456" t="s">
        <v>3176</v>
      </c>
      <c r="E456" t="s">
        <v>2318</v>
      </c>
      <c r="F456" t="s">
        <v>2314</v>
      </c>
      <c r="G456" t="s">
        <v>2852</v>
      </c>
      <c r="H456" t="s">
        <v>1692</v>
      </c>
      <c r="I456" t="s">
        <v>1513</v>
      </c>
      <c r="J456" t="s">
        <v>1116</v>
      </c>
      <c r="K456" t="s">
        <v>97</v>
      </c>
      <c r="L456" s="32"/>
      <c r="M45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@PART[InfraredTelescope]:AFTER[Squad] // SENTINEL Infrared Telescope
	{
}</v>
      </c>
      <c r="N456" s="36">
        <f>_xlfn.XLOOKUP(_xlfn.CONCAT(O456,P456),Templates!$G$1:$G$2037,Templates!$A$1:$A$2037,"Not Found",0,1)</f>
        <v>0</v>
      </c>
      <c r="O456" s="34"/>
      <c r="P456" s="34"/>
      <c r="Q456" s="35"/>
      <c r="R456" s="49"/>
      <c r="S456" s="33"/>
      <c r="T456" s="33"/>
      <c r="U456" s="33"/>
      <c r="V456" s="33"/>
      <c r="W456" s="33"/>
      <c r="X456" s="33"/>
      <c r="Y456" s="33"/>
      <c r="Z456" s="33"/>
      <c r="AA456" s="33"/>
      <c r="AB456" s="33"/>
      <c r="AC456" s="33"/>
      <c r="AD456" s="33"/>
      <c r="AE456" s="33"/>
      <c r="AF456" s="33"/>
      <c r="AG456" s="33"/>
      <c r="AH456" s="33"/>
      <c r="AI45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56" s="33"/>
      <c r="AK456" s="33"/>
      <c r="AL456" s="33"/>
      <c r="AM456" s="33"/>
      <c r="AN456" s="33"/>
      <c r="AO456" s="33"/>
      <c r="AP456" s="33"/>
      <c r="AQ456" s="33"/>
      <c r="AR456" s="33"/>
      <c r="AS456" s="33"/>
      <c r="AT456" s="33"/>
      <c r="AU456" s="33"/>
      <c r="AV45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5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56" s="56" t="str">
        <f>_xlfn.CONCAT(IF(Parts[[#This Row],[title]]&lt;&gt;"",_xlfn.CONCAT(CHAR(10),"@PART[",Parts[[#This Row],[name]],"]:NEEDS[!002_CommunityPartsTitles]:AFTER[",Parts[[#This Row],[mod]],"] // ",_xlfn.CONCAT(S456," (",D456,")"),CHAR(10),"{",CHAR(10),"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5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56" s="41" t="str">
        <f>_xlfn.CONCAT(IF(Parts[[#This Row],[title]]&lt;&gt;"",_xlfn.CONCAT("#LOC_KTT_",A456,"_",C456,"_Title = ",Parts[[#This Row],[title]],CHAR(10)),""),IF(Parts[[#This Row],[engineName]]&lt;&gt;"",_xlfn.CONCAT("#LOC_KTT_",Parts[[#This Row],[mod]],"_",Parts[[#This Row],[name]],"_EngineName = ",Parts[[#This Row],[engineName]]),""))</f>
        <v/>
      </c>
      <c r="BA456" s="39" t="e">
        <f ca="1">MIN(Parts[[#This Row],[techTier]]+1,MAX(INDIRECT(O456)))</f>
        <v>#REF!</v>
      </c>
      <c r="BB456" s="39" t="e">
        <f ca="1">MIN(Parts[[#This Row],[techTier]]+2,MAX(INDIRECT(O456)))</f>
        <v>#REF!</v>
      </c>
      <c r="BC456" s="55" t="str">
        <f>RIGHT(LEFT(Parts[[#This Row],[folder]],FIND(CHAR(1),SUBSTITUTE(Parts[[#This Row],[folder]],"/",CHAR(1),LEN(Parts[[#This Row],[folder]])-LEN(SUBSTITUTE(Parts[[#This Row],[folder]],"/",""))))-1),FIND(CHAR(1),SUBSTITUTE(Parts[[#This Row],[folder]],"/",CHAR(1),LEN(Parts[[#This Row],[folder]])-LEN(SUBSTITUTE(Parts[[#This Row],[folder]],"/",""))))-41)</f>
        <v>Squad/Parts/Misc/AsteroidDay</v>
      </c>
    </row>
    <row r="457" spans="1:55" ht="29.5" x14ac:dyDescent="0.35">
      <c r="A457" t="s">
        <v>302</v>
      </c>
      <c r="B457" t="s">
        <v>3177</v>
      </c>
      <c r="C457" t="s">
        <v>3178</v>
      </c>
      <c r="D457" t="s">
        <v>3179</v>
      </c>
      <c r="E457" t="s">
        <v>1898</v>
      </c>
      <c r="F457" t="s">
        <v>1544</v>
      </c>
      <c r="G457" t="s">
        <v>3180</v>
      </c>
      <c r="H457" t="s">
        <v>1751</v>
      </c>
      <c r="I457" t="s">
        <v>1644</v>
      </c>
      <c r="J457" t="s">
        <v>1116</v>
      </c>
      <c r="K457" t="s">
        <v>140</v>
      </c>
      <c r="L457" s="32"/>
      <c r="M45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@PART[HECS2_ProbeCore]:AFTER[Squad] // Probodobodyne HECS2
	{
}</v>
      </c>
      <c r="N457" s="36">
        <f>_xlfn.XLOOKUP(_xlfn.CONCAT(O457,P457),Templates!$G$1:$G$2037,Templates!$A$1:$A$2037,"Not Found",0,1)</f>
        <v>0</v>
      </c>
      <c r="O457" s="34"/>
      <c r="P457" s="34"/>
      <c r="Q457" s="35"/>
      <c r="R457" s="49"/>
      <c r="S457" s="33"/>
      <c r="T457" s="33"/>
      <c r="U457" s="33"/>
      <c r="V457" s="33"/>
      <c r="W457" s="33"/>
      <c r="X457" s="33"/>
      <c r="Y457" s="33"/>
      <c r="Z457" s="33"/>
      <c r="AA457" s="33"/>
      <c r="AB457" s="33"/>
      <c r="AC457" s="33"/>
      <c r="AD457" s="33"/>
      <c r="AE457" s="33"/>
      <c r="AF457" s="33"/>
      <c r="AG457" s="33"/>
      <c r="AH457" s="33"/>
      <c r="AI45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57" s="33"/>
      <c r="AK457" s="33"/>
      <c r="AL457" s="33"/>
      <c r="AM457" s="33"/>
      <c r="AN457" s="33"/>
      <c r="AO457" s="33"/>
      <c r="AP457" s="33"/>
      <c r="AQ457" s="33"/>
      <c r="AR457" s="33"/>
      <c r="AS457" s="33"/>
      <c r="AT457" s="33"/>
      <c r="AU457" s="33"/>
      <c r="AV45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5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57" s="56" t="str">
        <f>_xlfn.CONCAT(IF(Parts[[#This Row],[title]]&lt;&gt;"",_xlfn.CONCAT(CHAR(10),"@PART[",Parts[[#This Row],[name]],"]:NEEDS[!002_CommunityPartsTitles]:AFTER[",Parts[[#This Row],[mod]],"] // ",_xlfn.CONCAT(S457," (",D457,")"),CHAR(10),"{",CHAR(10),"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5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57" s="41" t="str">
        <f>_xlfn.CONCAT(IF(Parts[[#This Row],[title]]&lt;&gt;"",_xlfn.CONCAT("#LOC_KTT_",A457,"_",C457,"_Title = ",Parts[[#This Row],[title]],CHAR(10)),""),IF(Parts[[#This Row],[engineName]]&lt;&gt;"",_xlfn.CONCAT("#LOC_KTT_",Parts[[#This Row],[mod]],"_",Parts[[#This Row],[name]],"_EngineName = ",Parts[[#This Row],[engineName]]),""))</f>
        <v/>
      </c>
      <c r="BA457" s="39" t="e">
        <f ca="1">MIN(Parts[[#This Row],[techTier]]+1,MAX(INDIRECT(O457)))</f>
        <v>#REF!</v>
      </c>
      <c r="BB457" s="39" t="e">
        <f ca="1">MIN(Parts[[#This Row],[techTier]]+2,MAX(INDIRECT(O457)))</f>
        <v>#REF!</v>
      </c>
      <c r="BC457" s="55" t="str">
        <f>RIGHT(LEFT(Parts[[#This Row],[folder]],FIND(CHAR(1),SUBSTITUTE(Parts[[#This Row],[folder]],"/",CHAR(1),LEN(Parts[[#This Row],[folder]])-LEN(SUBSTITUTE(Parts[[#This Row],[folder]],"/",""))))-1),FIND(CHAR(1),SUBSTITUTE(Parts[[#This Row],[folder]],"/",CHAR(1),LEN(Parts[[#This Row],[folder]])-LEN(SUBSTITUTE(Parts[[#This Row],[folder]],"/",""))))-41)</f>
        <v>Squad/Parts/Misc/AsteroidDay</v>
      </c>
    </row>
    <row r="458" spans="1:55" ht="29.5" x14ac:dyDescent="0.35">
      <c r="A458" t="s">
        <v>302</v>
      </c>
      <c r="B458" t="s">
        <v>3181</v>
      </c>
      <c r="C458" t="s">
        <v>3182</v>
      </c>
      <c r="D458" t="s">
        <v>3183</v>
      </c>
      <c r="E458" t="s">
        <v>1927</v>
      </c>
      <c r="F458" t="s">
        <v>1928</v>
      </c>
      <c r="G458" t="s">
        <v>1751</v>
      </c>
      <c r="H458" t="s">
        <v>1529</v>
      </c>
      <c r="I458" t="s">
        <v>1694</v>
      </c>
      <c r="J458" t="s">
        <v>1606</v>
      </c>
      <c r="K458" t="s">
        <v>100</v>
      </c>
      <c r="L458" s="32"/>
      <c r="M45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@PART[HighGainAntenna]:AFTER[Squad] // Communotron HG-55
	{
}</v>
      </c>
      <c r="N458" s="36">
        <f>_xlfn.XLOOKUP(_xlfn.CONCAT(O458,P458),Templates!$G$1:$G$2037,Templates!$A$1:$A$2037,"Not Found",0,1)</f>
        <v>0</v>
      </c>
      <c r="O458" s="34"/>
      <c r="P458" s="34"/>
      <c r="Q458" s="35"/>
      <c r="R458" s="49"/>
      <c r="S458" s="33"/>
      <c r="T458" s="33"/>
      <c r="U458" s="33"/>
      <c r="V458" s="33"/>
      <c r="W458" s="33"/>
      <c r="X458" s="33"/>
      <c r="Y458" s="33"/>
      <c r="Z458" s="33"/>
      <c r="AA458" s="33"/>
      <c r="AB458" s="33"/>
      <c r="AC458" s="33"/>
      <c r="AD458" s="33"/>
      <c r="AE458" s="33"/>
      <c r="AF458" s="33"/>
      <c r="AG458" s="33"/>
      <c r="AH458" s="33"/>
      <c r="AI45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58" s="33"/>
      <c r="AK458" s="33"/>
      <c r="AL458" s="33"/>
      <c r="AM458" s="33"/>
      <c r="AN458" s="33"/>
      <c r="AO458" s="33"/>
      <c r="AP458" s="33"/>
      <c r="AQ458" s="33"/>
      <c r="AR458" s="33"/>
      <c r="AS458" s="33"/>
      <c r="AT458" s="33"/>
      <c r="AU458" s="33"/>
      <c r="AV45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5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58" s="56" t="str">
        <f>_xlfn.CONCAT(IF(Parts[[#This Row],[title]]&lt;&gt;"",_xlfn.CONCAT(CHAR(10),"@PART[",Parts[[#This Row],[name]],"]:NEEDS[!002_CommunityPartsTitles]:AFTER[",Parts[[#This Row],[mod]],"] // ",_xlfn.CONCAT(S458," (",D458,")"),CHAR(10),"{",CHAR(10),"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5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58" s="41" t="str">
        <f>_xlfn.CONCAT(IF(Parts[[#This Row],[title]]&lt;&gt;"",_xlfn.CONCAT("#LOC_KTT_",A458,"_",C458,"_Title = ",Parts[[#This Row],[title]],CHAR(10)),""),IF(Parts[[#This Row],[engineName]]&lt;&gt;"",_xlfn.CONCAT("#LOC_KTT_",Parts[[#This Row],[mod]],"_",Parts[[#This Row],[name]],"_EngineName = ",Parts[[#This Row],[engineName]]),""))</f>
        <v/>
      </c>
      <c r="BA458" s="39" t="e">
        <f ca="1">MIN(Parts[[#This Row],[techTier]]+1,MAX(INDIRECT(O458)))</f>
        <v>#REF!</v>
      </c>
      <c r="BB458" s="39" t="e">
        <f ca="1">MIN(Parts[[#This Row],[techTier]]+2,MAX(INDIRECT(O458)))</f>
        <v>#REF!</v>
      </c>
      <c r="BC458" s="55" t="str">
        <f>RIGHT(LEFT(Parts[[#This Row],[folder]],FIND(CHAR(1),SUBSTITUTE(Parts[[#This Row],[folder]],"/",CHAR(1),LEN(Parts[[#This Row],[folder]])-LEN(SUBSTITUTE(Parts[[#This Row],[folder]],"/",""))))-1),FIND(CHAR(1),SUBSTITUTE(Parts[[#This Row],[folder]],"/",CHAR(1),LEN(Parts[[#This Row],[folder]])-LEN(SUBSTITUTE(Parts[[#This Row],[folder]],"/",""))))-41)</f>
        <v>Squad/Parts/Misc/AsteroidDay</v>
      </c>
    </row>
    <row r="459" spans="1:55" ht="29.5" x14ac:dyDescent="0.35">
      <c r="A459" t="s">
        <v>302</v>
      </c>
      <c r="B459" t="s">
        <v>3184</v>
      </c>
      <c r="C459" t="s">
        <v>3185</v>
      </c>
      <c r="D459" t="s">
        <v>3186</v>
      </c>
      <c r="E459" t="s">
        <v>1898</v>
      </c>
      <c r="F459" t="s">
        <v>2052</v>
      </c>
      <c r="G459" t="s">
        <v>1779</v>
      </c>
      <c r="H459" t="s">
        <v>1540</v>
      </c>
      <c r="I459" t="s">
        <v>1611</v>
      </c>
      <c r="J459" t="s">
        <v>1606</v>
      </c>
      <c r="K459" t="s">
        <v>76</v>
      </c>
      <c r="L459" s="32"/>
      <c r="M45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@PART[LgRadialSolarPanel]:AFTER[Squad] // OX-STAT-XL Photovoltaic Panels
	{
}</v>
      </c>
      <c r="N459" s="36">
        <f>_xlfn.XLOOKUP(_xlfn.CONCAT(O459,P459),Templates!$G$1:$G$2037,Templates!$A$1:$A$2037,"Not Found",0,1)</f>
        <v>0</v>
      </c>
      <c r="O459" s="34"/>
      <c r="P459" s="34"/>
      <c r="Q459" s="35"/>
      <c r="R459" s="49"/>
      <c r="S459" s="33"/>
      <c r="T459" s="33"/>
      <c r="U459" s="33"/>
      <c r="V459" s="33"/>
      <c r="W459" s="33"/>
      <c r="X459" s="33"/>
      <c r="Y459" s="33"/>
      <c r="Z459" s="33"/>
      <c r="AA459" s="33"/>
      <c r="AB459" s="33"/>
      <c r="AC459" s="33"/>
      <c r="AD459" s="33"/>
      <c r="AE459" s="33"/>
      <c r="AF459" s="33"/>
      <c r="AG459" s="33"/>
      <c r="AH459" s="33"/>
      <c r="AI45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59" s="33"/>
      <c r="AK459" s="33"/>
      <c r="AL459" s="33"/>
      <c r="AM459" s="33"/>
      <c r="AN459" s="33"/>
      <c r="AO459" s="33"/>
      <c r="AP459" s="33"/>
      <c r="AQ459" s="33"/>
      <c r="AR459" s="33"/>
      <c r="AS459" s="33"/>
      <c r="AT459" s="33"/>
      <c r="AU459" s="33"/>
      <c r="AV45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5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59" s="56" t="str">
        <f>_xlfn.CONCAT(IF(Parts[[#This Row],[title]]&lt;&gt;"",_xlfn.CONCAT(CHAR(10),"@PART[",Parts[[#This Row],[name]],"]:NEEDS[!002_CommunityPartsTitles]:AFTER[",Parts[[#This Row],[mod]],"] // ",_xlfn.CONCAT(S459," (",D459,")"),CHAR(10),"{",CHAR(10),"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5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59" s="41" t="str">
        <f>_xlfn.CONCAT(IF(Parts[[#This Row],[title]]&lt;&gt;"",_xlfn.CONCAT("#LOC_KTT_",A459,"_",C459,"_Title = ",Parts[[#This Row],[title]],CHAR(10)),""),IF(Parts[[#This Row],[engineName]]&lt;&gt;"",_xlfn.CONCAT("#LOC_KTT_",Parts[[#This Row],[mod]],"_",Parts[[#This Row],[name]],"_EngineName = ",Parts[[#This Row],[engineName]]),""))</f>
        <v/>
      </c>
      <c r="BA459" s="39" t="e">
        <f ca="1">MIN(Parts[[#This Row],[techTier]]+1,MAX(INDIRECT(O459)))</f>
        <v>#REF!</v>
      </c>
      <c r="BB459" s="39" t="e">
        <f ca="1">MIN(Parts[[#This Row],[techTier]]+2,MAX(INDIRECT(O459)))</f>
        <v>#REF!</v>
      </c>
      <c r="BC459" s="55" t="str">
        <f>RIGHT(LEFT(Parts[[#This Row],[folder]],FIND(CHAR(1),SUBSTITUTE(Parts[[#This Row],[folder]],"/",CHAR(1),LEN(Parts[[#This Row],[folder]])-LEN(SUBSTITUTE(Parts[[#This Row],[folder]],"/",""))))-1),FIND(CHAR(1),SUBSTITUTE(Parts[[#This Row],[folder]],"/",CHAR(1),LEN(Parts[[#This Row],[folder]])-LEN(SUBSTITUTE(Parts[[#This Row],[folder]],"/",""))))-41)</f>
        <v>Squad/Parts/Misc/AsteroidDay</v>
      </c>
    </row>
    <row r="460" spans="1:55" ht="29.5" x14ac:dyDescent="0.35">
      <c r="A460" t="s">
        <v>302</v>
      </c>
      <c r="B460" t="s">
        <v>3187</v>
      </c>
      <c r="C460" t="s">
        <v>3188</v>
      </c>
      <c r="D460" t="s">
        <v>3189</v>
      </c>
      <c r="E460" t="s">
        <v>3190</v>
      </c>
      <c r="F460" t="s">
        <v>1877</v>
      </c>
      <c r="G460" t="s">
        <v>536</v>
      </c>
      <c r="H460" t="s">
        <v>536</v>
      </c>
      <c r="I460" t="s">
        <v>1581</v>
      </c>
      <c r="J460" t="s">
        <v>2029</v>
      </c>
      <c r="K460" t="s">
        <v>3191</v>
      </c>
      <c r="L460" s="32"/>
      <c r="M46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@PART[PotatoComet]:AFTER[Squad] // A potato like comet
	{
}</v>
      </c>
      <c r="N460" s="36">
        <f>_xlfn.XLOOKUP(_xlfn.CONCAT(O460,P460),Templates!$G$1:$G$2037,Templates!$A$1:$A$2037,"Not Found",0,1)</f>
        <v>0</v>
      </c>
      <c r="O460" s="34"/>
      <c r="P460" s="34"/>
      <c r="Q460" s="35"/>
      <c r="R460" s="49"/>
      <c r="S460" s="33"/>
      <c r="T460" s="33"/>
      <c r="U460" s="33"/>
      <c r="V460" s="33"/>
      <c r="W460" s="33"/>
      <c r="X460" s="33"/>
      <c r="Y460" s="33"/>
      <c r="Z460" s="33"/>
      <c r="AA460" s="33"/>
      <c r="AB460" s="33"/>
      <c r="AC460" s="33"/>
      <c r="AD460" s="33"/>
      <c r="AE460" s="33"/>
      <c r="AF460" s="33"/>
      <c r="AG460" s="33"/>
      <c r="AH460" s="33"/>
      <c r="AI46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60" s="33"/>
      <c r="AK460" s="33"/>
      <c r="AL460" s="33"/>
      <c r="AM460" s="33"/>
      <c r="AN460" s="33"/>
      <c r="AO460" s="33"/>
      <c r="AP460" s="33"/>
      <c r="AQ460" s="33"/>
      <c r="AR460" s="33"/>
      <c r="AS460" s="33"/>
      <c r="AT460" s="33"/>
      <c r="AU460" s="33"/>
      <c r="AV46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6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60" s="56" t="str">
        <f>_xlfn.CONCAT(IF(Parts[[#This Row],[title]]&lt;&gt;"",_xlfn.CONCAT(CHAR(10),"@PART[",Parts[[#This Row],[name]],"]:NEEDS[!002_CommunityPartsTitles]:AFTER[",Parts[[#This Row],[mod]],"] // ",_xlfn.CONCAT(S460," (",D460,")"),CHAR(10),"{",CHAR(10),"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6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60" s="41" t="str">
        <f>_xlfn.CONCAT(IF(Parts[[#This Row],[title]]&lt;&gt;"",_xlfn.CONCAT("#LOC_KTT_",A460,"_",C460,"_Title = ",Parts[[#This Row],[title]],CHAR(10)),""),IF(Parts[[#This Row],[engineName]]&lt;&gt;"",_xlfn.CONCAT("#LOC_KTT_",Parts[[#This Row],[mod]],"_",Parts[[#This Row],[name]],"_EngineName = ",Parts[[#This Row],[engineName]]),""))</f>
        <v/>
      </c>
      <c r="BA460" s="39" t="e">
        <f ca="1">MIN(Parts[[#This Row],[techTier]]+1,MAX(INDIRECT(O460)))</f>
        <v>#REF!</v>
      </c>
      <c r="BB460" s="39" t="e">
        <f ca="1">MIN(Parts[[#This Row],[techTier]]+2,MAX(INDIRECT(O460)))</f>
        <v>#REF!</v>
      </c>
      <c r="BC460" s="55" t="str">
        <f>RIGHT(LEFT(Parts[[#This Row],[folder]],FIND(CHAR(1),SUBSTITUTE(Parts[[#This Row],[folder]],"/",CHAR(1),LEN(Parts[[#This Row],[folder]])-LEN(SUBSTITUTE(Parts[[#This Row],[folder]],"/",""))))-1),FIND(CHAR(1),SUBSTITUTE(Parts[[#This Row],[folder]],"/",CHAR(1),LEN(Parts[[#This Row],[folder]])-LEN(SUBSTITUTE(Parts[[#This Row],[folder]],"/",""))))-41)</f>
        <v>Squad/Parts/Misc/PotatoComet</v>
      </c>
    </row>
    <row r="461" spans="1:55" ht="29.5" x14ac:dyDescent="0.35">
      <c r="A461" t="s">
        <v>302</v>
      </c>
      <c r="B461" t="s">
        <v>3192</v>
      </c>
      <c r="C461" t="s">
        <v>3193</v>
      </c>
      <c r="D461" t="s">
        <v>3194</v>
      </c>
      <c r="E461" t="s">
        <v>3190</v>
      </c>
      <c r="F461" t="s">
        <v>1877</v>
      </c>
      <c r="G461" t="s">
        <v>536</v>
      </c>
      <c r="H461" t="s">
        <v>536</v>
      </c>
      <c r="I461" t="s">
        <v>1581</v>
      </c>
      <c r="J461" t="s">
        <v>2029</v>
      </c>
      <c r="K461" t="s">
        <v>3191</v>
      </c>
      <c r="L461" s="32"/>
      <c r="M46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@PART[PotatoRoid]:AFTER[Squad] // A potato like rock
	{
}</v>
      </c>
      <c r="N461" s="36">
        <f>_xlfn.XLOOKUP(_xlfn.CONCAT(O461,P461),Templates!$G$1:$G$2037,Templates!$A$1:$A$2037,"Not Found",0,1)</f>
        <v>0</v>
      </c>
      <c r="O461" s="34"/>
      <c r="P461" s="34"/>
      <c r="Q461" s="35"/>
      <c r="R461" s="49"/>
      <c r="S461" s="33"/>
      <c r="T461" s="33"/>
      <c r="U461" s="33"/>
      <c r="V461" s="33"/>
      <c r="W461" s="33"/>
      <c r="X461" s="33"/>
      <c r="Y461" s="33"/>
      <c r="Z461" s="33"/>
      <c r="AA461" s="33"/>
      <c r="AB461" s="33"/>
      <c r="AC461" s="33"/>
      <c r="AD461" s="33"/>
      <c r="AE461" s="33"/>
      <c r="AF461" s="33"/>
      <c r="AG461" s="33"/>
      <c r="AH461" s="33"/>
      <c r="AI46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61" s="33"/>
      <c r="AK461" s="33"/>
      <c r="AL461" s="33"/>
      <c r="AM461" s="33"/>
      <c r="AN461" s="33"/>
      <c r="AO461" s="33"/>
      <c r="AP461" s="33"/>
      <c r="AQ461" s="33"/>
      <c r="AR461" s="33"/>
      <c r="AS461" s="33"/>
      <c r="AT461" s="33"/>
      <c r="AU461" s="33"/>
      <c r="AV46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6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61" s="56" t="str">
        <f>_xlfn.CONCAT(IF(Parts[[#This Row],[title]]&lt;&gt;"",_xlfn.CONCAT(CHAR(10),"@PART[",Parts[[#This Row],[name]],"]:NEEDS[!002_CommunityPartsTitles]:AFTER[",Parts[[#This Row],[mod]],"] // ",_xlfn.CONCAT(S461," (",D461,")"),CHAR(10),"{",CHAR(10),"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6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61" s="41" t="str">
        <f>_xlfn.CONCAT(IF(Parts[[#This Row],[title]]&lt;&gt;"",_xlfn.CONCAT("#LOC_KTT_",A461,"_",C461,"_Title = ",Parts[[#This Row],[title]],CHAR(10)),""),IF(Parts[[#This Row],[engineName]]&lt;&gt;"",_xlfn.CONCAT("#LOC_KTT_",Parts[[#This Row],[mod]],"_",Parts[[#This Row],[name]],"_EngineName = ",Parts[[#This Row],[engineName]]),""))</f>
        <v/>
      </c>
      <c r="BA461" s="39" t="e">
        <f ca="1">MIN(Parts[[#This Row],[techTier]]+1,MAX(INDIRECT(O461)))</f>
        <v>#REF!</v>
      </c>
      <c r="BB461" s="39" t="e">
        <f ca="1">MIN(Parts[[#This Row],[techTier]]+2,MAX(INDIRECT(O461)))</f>
        <v>#REF!</v>
      </c>
      <c r="BC461" s="55" t="str">
        <f>RIGHT(LEFT(Parts[[#This Row],[folder]],FIND(CHAR(1),SUBSTITUTE(Parts[[#This Row],[folder]],"/",CHAR(1),LEN(Parts[[#This Row],[folder]])-LEN(SUBSTITUTE(Parts[[#This Row],[folder]],"/",""))))-1),FIND(CHAR(1),SUBSTITUTE(Parts[[#This Row],[folder]],"/",CHAR(1),LEN(Parts[[#This Row],[folder]])-LEN(SUBSTITUTE(Parts[[#This Row],[folder]],"/",""))))-41)</f>
        <v>Squad/Parts/Misc/PotatoRoid</v>
      </c>
    </row>
    <row r="462" spans="1:55" ht="29.5" x14ac:dyDescent="0.35">
      <c r="A462" t="s">
        <v>302</v>
      </c>
      <c r="B462" t="s">
        <v>3195</v>
      </c>
      <c r="C462" t="s">
        <v>3196</v>
      </c>
      <c r="D462" t="s">
        <v>2029</v>
      </c>
      <c r="E462" t="s">
        <v>2029</v>
      </c>
      <c r="F462" t="s">
        <v>2029</v>
      </c>
      <c r="G462" t="s">
        <v>2029</v>
      </c>
      <c r="H462" t="s">
        <v>2029</v>
      </c>
      <c r="I462" t="s">
        <v>2029</v>
      </c>
      <c r="J462" t="s">
        <v>2029</v>
      </c>
      <c r="K462" t="s">
        <v>2029</v>
      </c>
      <c r="L462" s="32"/>
      <c r="M46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@PART[flag]:AFTER[Squad] // 
	{
}</v>
      </c>
      <c r="N462" s="36">
        <f>_xlfn.XLOOKUP(_xlfn.CONCAT(O462,P462),Templates!$G$1:$G$2037,Templates!$A$1:$A$2037,"Not Found",0,1)</f>
        <v>0</v>
      </c>
      <c r="O462" s="34"/>
      <c r="P462" s="34"/>
      <c r="Q462" s="35"/>
      <c r="R462" s="49"/>
      <c r="S462" s="33"/>
      <c r="T462" s="33"/>
      <c r="U462" s="33"/>
      <c r="V462" s="33"/>
      <c r="W462" s="33"/>
      <c r="X462" s="33"/>
      <c r="Y462" s="33"/>
      <c r="Z462" s="33"/>
      <c r="AA462" s="33"/>
      <c r="AB462" s="33"/>
      <c r="AC462" s="33"/>
      <c r="AD462" s="33"/>
      <c r="AE462" s="33"/>
      <c r="AF462" s="33"/>
      <c r="AG462" s="33"/>
      <c r="AH462" s="33"/>
      <c r="AI46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62" s="33"/>
      <c r="AK462" s="33"/>
      <c r="AL462" s="33"/>
      <c r="AM462" s="33"/>
      <c r="AN462" s="33"/>
      <c r="AO462" s="33"/>
      <c r="AP462" s="33"/>
      <c r="AQ462" s="33"/>
      <c r="AR462" s="33"/>
      <c r="AS462" s="33"/>
      <c r="AT462" s="33"/>
      <c r="AU462" s="33"/>
      <c r="AV46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6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62" s="56" t="str">
        <f>_xlfn.CONCAT(IF(Parts[[#This Row],[title]]&lt;&gt;"",_xlfn.CONCAT(CHAR(10),"@PART[",Parts[[#This Row],[name]],"]:NEEDS[!002_CommunityPartsTitles]:AFTER[",Parts[[#This Row],[mod]],"] // ",_xlfn.CONCAT(S462," (",D462,")"),CHAR(10),"{",CHAR(10),"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6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62" s="41" t="str">
        <f>_xlfn.CONCAT(IF(Parts[[#This Row],[title]]&lt;&gt;"",_xlfn.CONCAT("#LOC_KTT_",A462,"_",C462,"_Title = ",Parts[[#This Row],[title]],CHAR(10)),""),IF(Parts[[#This Row],[engineName]]&lt;&gt;"",_xlfn.CONCAT("#LOC_KTT_",Parts[[#This Row],[mod]],"_",Parts[[#This Row],[name]],"_EngineName = ",Parts[[#This Row],[engineName]]),""))</f>
        <v/>
      </c>
      <c r="BA462" s="39" t="e">
        <f ca="1">MIN(Parts[[#This Row],[techTier]]+1,MAX(INDIRECT(O462)))</f>
        <v>#REF!</v>
      </c>
      <c r="BB462" s="39" t="e">
        <f ca="1">MIN(Parts[[#This Row],[techTier]]+2,MAX(INDIRECT(O462)))</f>
        <v>#REF!</v>
      </c>
      <c r="BC462" s="55" t="str">
        <f>RIGHT(LEFT(Parts[[#This Row],[folder]],FIND(CHAR(1),SUBSTITUTE(Parts[[#This Row],[folder]],"/",CHAR(1),LEN(Parts[[#This Row],[folder]])-LEN(SUBSTITUTE(Parts[[#This Row],[folder]],"/",""))))-1),FIND(CHAR(1),SUBSTITUTE(Parts[[#This Row],[folder]],"/",CHAR(1),LEN(Parts[[#This Row],[folder]])-LEN(SUBSTITUTE(Parts[[#This Row],[folder]],"/",""))))-41)</f>
        <v>Squad/Parts/Prebuilt</v>
      </c>
    </row>
    <row r="463" spans="1:55" ht="29.5" x14ac:dyDescent="0.35">
      <c r="A463" t="s">
        <v>302</v>
      </c>
      <c r="B463" t="s">
        <v>3197</v>
      </c>
      <c r="C463" t="s">
        <v>3198</v>
      </c>
      <c r="D463" t="s">
        <v>2029</v>
      </c>
      <c r="E463" t="s">
        <v>2029</v>
      </c>
      <c r="F463" t="s">
        <v>2029</v>
      </c>
      <c r="G463" t="s">
        <v>2029</v>
      </c>
      <c r="H463" t="s">
        <v>2029</v>
      </c>
      <c r="I463" t="s">
        <v>2029</v>
      </c>
      <c r="J463" t="s">
        <v>2029</v>
      </c>
      <c r="K463" t="s">
        <v>2029</v>
      </c>
      <c r="L463" s="32"/>
      <c r="M46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@PART[kerbalEVA]:AFTER[Squad] // 
	{
}</v>
      </c>
      <c r="N463" s="36">
        <f>_xlfn.XLOOKUP(_xlfn.CONCAT(O463,P463),Templates!$G$1:$G$2037,Templates!$A$1:$A$2037,"Not Found",0,1)</f>
        <v>0</v>
      </c>
      <c r="O463" s="34"/>
      <c r="P463" s="34"/>
      <c r="Q463" s="35"/>
      <c r="R463" s="49"/>
      <c r="S463" s="33"/>
      <c r="T463" s="33"/>
      <c r="U463" s="33"/>
      <c r="V463" s="33"/>
      <c r="W463" s="33"/>
      <c r="X463" s="33"/>
      <c r="Y463" s="33"/>
      <c r="Z463" s="33"/>
      <c r="AA463" s="33"/>
      <c r="AB463" s="33"/>
      <c r="AC463" s="33"/>
      <c r="AD463" s="33"/>
      <c r="AE463" s="33"/>
      <c r="AF463" s="33"/>
      <c r="AG463" s="33"/>
      <c r="AH463" s="33"/>
      <c r="AI46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63" s="33"/>
      <c r="AK463" s="33"/>
      <c r="AL463" s="33"/>
      <c r="AM463" s="33"/>
      <c r="AN463" s="33"/>
      <c r="AO463" s="33"/>
      <c r="AP463" s="33"/>
      <c r="AQ463" s="33"/>
      <c r="AR463" s="33"/>
      <c r="AS463" s="33"/>
      <c r="AT463" s="33"/>
      <c r="AU463" s="33"/>
      <c r="AV46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6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63" s="56" t="str">
        <f>_xlfn.CONCAT(IF(Parts[[#This Row],[title]]&lt;&gt;"",_xlfn.CONCAT(CHAR(10),"@PART[",Parts[[#This Row],[name]],"]:NEEDS[!002_CommunityPartsTitles]:AFTER[",Parts[[#This Row],[mod]],"] // ",_xlfn.CONCAT(S463," (",D463,")"),CHAR(10),"{",CHAR(10),"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6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63" s="41" t="str">
        <f>_xlfn.CONCAT(IF(Parts[[#This Row],[title]]&lt;&gt;"",_xlfn.CONCAT("#LOC_KTT_",A463,"_",C463,"_Title = ",Parts[[#This Row],[title]],CHAR(10)),""),IF(Parts[[#This Row],[engineName]]&lt;&gt;"",_xlfn.CONCAT("#LOC_KTT_",Parts[[#This Row],[mod]],"_",Parts[[#This Row],[name]],"_EngineName = ",Parts[[#This Row],[engineName]]),""))</f>
        <v/>
      </c>
      <c r="BA463" s="39" t="e">
        <f ca="1">MIN(Parts[[#This Row],[techTier]]+1,MAX(INDIRECT(O463)))</f>
        <v>#REF!</v>
      </c>
      <c r="BB463" s="39" t="e">
        <f ca="1">MIN(Parts[[#This Row],[techTier]]+2,MAX(INDIRECT(O463)))</f>
        <v>#REF!</v>
      </c>
      <c r="BC463" s="55" t="str">
        <f>RIGHT(LEFT(Parts[[#This Row],[folder]],FIND(CHAR(1),SUBSTITUTE(Parts[[#This Row],[folder]],"/",CHAR(1),LEN(Parts[[#This Row],[folder]])-LEN(SUBSTITUTE(Parts[[#This Row],[folder]],"/",""))))-1),FIND(CHAR(1),SUBSTITUTE(Parts[[#This Row],[folder]],"/",CHAR(1),LEN(Parts[[#This Row],[folder]])-LEN(SUBSTITUTE(Parts[[#This Row],[folder]],"/",""))))-41)</f>
        <v>Squad/Parts/Prebuilt</v>
      </c>
    </row>
    <row r="464" spans="1:55" ht="29.5" x14ac:dyDescent="0.35">
      <c r="A464" t="s">
        <v>302</v>
      </c>
      <c r="B464" t="s">
        <v>3199</v>
      </c>
      <c r="C464" t="s">
        <v>3200</v>
      </c>
      <c r="D464" t="s">
        <v>2029</v>
      </c>
      <c r="E464" t="s">
        <v>2029</v>
      </c>
      <c r="F464" t="s">
        <v>2029</v>
      </c>
      <c r="G464" t="s">
        <v>2029</v>
      </c>
      <c r="H464" t="s">
        <v>2029</v>
      </c>
      <c r="I464" t="s">
        <v>2029</v>
      </c>
      <c r="J464" t="s">
        <v>2029</v>
      </c>
      <c r="K464" t="s">
        <v>2029</v>
      </c>
      <c r="L464" s="32"/>
      <c r="M46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@PART[kerbalEVAfemale]:AFTER[Squad] // 
	{
}</v>
      </c>
      <c r="N464" s="36">
        <f>_xlfn.XLOOKUP(_xlfn.CONCAT(O464,P464),Templates!$G$1:$G$2037,Templates!$A$1:$A$2037,"Not Found",0,1)</f>
        <v>0</v>
      </c>
      <c r="O464" s="34"/>
      <c r="P464" s="34"/>
      <c r="Q464" s="35"/>
      <c r="R464" s="49"/>
      <c r="S464" s="33"/>
      <c r="T464" s="33"/>
      <c r="U464" s="33"/>
      <c r="V464" s="33"/>
      <c r="W464" s="33"/>
      <c r="X464" s="33"/>
      <c r="Y464" s="33"/>
      <c r="Z464" s="33"/>
      <c r="AA464" s="33"/>
      <c r="AB464" s="33"/>
      <c r="AC464" s="33"/>
      <c r="AD464" s="33"/>
      <c r="AE464" s="33"/>
      <c r="AF464" s="33"/>
      <c r="AG464" s="33"/>
      <c r="AH464" s="33"/>
      <c r="AI46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64" s="33"/>
      <c r="AK464" s="33"/>
      <c r="AL464" s="33"/>
      <c r="AM464" s="33"/>
      <c r="AN464" s="33"/>
      <c r="AO464" s="33"/>
      <c r="AP464" s="33"/>
      <c r="AQ464" s="33"/>
      <c r="AR464" s="33"/>
      <c r="AS464" s="33"/>
      <c r="AT464" s="33"/>
      <c r="AU464" s="33"/>
      <c r="AV46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6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64" s="56" t="str">
        <f>_xlfn.CONCAT(IF(Parts[[#This Row],[title]]&lt;&gt;"",_xlfn.CONCAT(CHAR(10),"@PART[",Parts[[#This Row],[name]],"]:NEEDS[!002_CommunityPartsTitles]:AFTER[",Parts[[#This Row],[mod]],"] // ",_xlfn.CONCAT(S464," (",D464,")"),CHAR(10),"{",CHAR(10),"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6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64" s="41" t="str">
        <f>_xlfn.CONCAT(IF(Parts[[#This Row],[title]]&lt;&gt;"",_xlfn.CONCAT("#LOC_KTT_",A464,"_",C464,"_Title = ",Parts[[#This Row],[title]],CHAR(10)),""),IF(Parts[[#This Row],[engineName]]&lt;&gt;"",_xlfn.CONCAT("#LOC_KTT_",Parts[[#This Row],[mod]],"_",Parts[[#This Row],[name]],"_EngineName = ",Parts[[#This Row],[engineName]]),""))</f>
        <v/>
      </c>
      <c r="BA464" s="39" t="e">
        <f ca="1">MIN(Parts[[#This Row],[techTier]]+1,MAX(INDIRECT(O464)))</f>
        <v>#REF!</v>
      </c>
      <c r="BB464" s="39" t="e">
        <f ca="1">MIN(Parts[[#This Row],[techTier]]+2,MAX(INDIRECT(O464)))</f>
        <v>#REF!</v>
      </c>
      <c r="BC464" s="55" t="str">
        <f>RIGHT(LEFT(Parts[[#This Row],[folder]],FIND(CHAR(1),SUBSTITUTE(Parts[[#This Row],[folder]],"/",CHAR(1),LEN(Parts[[#This Row],[folder]])-LEN(SUBSTITUTE(Parts[[#This Row],[folder]],"/",""))))-1),FIND(CHAR(1),SUBSTITUTE(Parts[[#This Row],[folder]],"/",CHAR(1),LEN(Parts[[#This Row],[folder]])-LEN(SUBSTITUTE(Parts[[#This Row],[folder]],"/",""))))-41)</f>
        <v>Squad/Parts/Prebuilt</v>
      </c>
    </row>
    <row r="465" spans="1:55" ht="29.5" x14ac:dyDescent="0.35">
      <c r="A465" t="s">
        <v>302</v>
      </c>
      <c r="B465" t="s">
        <v>3201</v>
      </c>
      <c r="C465" t="s">
        <v>3202</v>
      </c>
      <c r="D465" t="s">
        <v>2029</v>
      </c>
      <c r="E465" t="s">
        <v>2029</v>
      </c>
      <c r="F465" t="s">
        <v>2029</v>
      </c>
      <c r="G465" t="s">
        <v>2029</v>
      </c>
      <c r="H465" t="s">
        <v>2029</v>
      </c>
      <c r="I465" t="s">
        <v>2029</v>
      </c>
      <c r="J465" t="s">
        <v>2029</v>
      </c>
      <c r="K465" t="s">
        <v>2029</v>
      </c>
      <c r="L465" s="32"/>
      <c r="M46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@PART[kerbalEVASlimSuit]:AFTER[Squad] // 
	{
}</v>
      </c>
      <c r="N465" s="36">
        <f>_xlfn.XLOOKUP(_xlfn.CONCAT(O465,P465),Templates!$G$1:$G$2037,Templates!$A$1:$A$2037,"Not Found",0,1)</f>
        <v>0</v>
      </c>
      <c r="O465" s="34"/>
      <c r="P465" s="34"/>
      <c r="Q465" s="35"/>
      <c r="R465" s="49"/>
      <c r="S465" s="33"/>
      <c r="T465" s="33"/>
      <c r="U465" s="33"/>
      <c r="V465" s="33"/>
      <c r="W465" s="33"/>
      <c r="X465" s="33"/>
      <c r="Y465" s="33"/>
      <c r="Z465" s="33"/>
      <c r="AA465" s="33"/>
      <c r="AB465" s="33"/>
      <c r="AC465" s="33"/>
      <c r="AD465" s="33"/>
      <c r="AE465" s="33"/>
      <c r="AF465" s="33"/>
      <c r="AG465" s="33"/>
      <c r="AH465" s="33"/>
      <c r="AI46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65" s="33"/>
      <c r="AK465" s="33"/>
      <c r="AL465" s="33"/>
      <c r="AM465" s="33"/>
      <c r="AN465" s="33"/>
      <c r="AO465" s="33"/>
      <c r="AP465" s="33"/>
      <c r="AQ465" s="33"/>
      <c r="AR465" s="33"/>
      <c r="AS465" s="33"/>
      <c r="AT465" s="33"/>
      <c r="AU465" s="33"/>
      <c r="AV46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6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65" s="56" t="str">
        <f>_xlfn.CONCAT(IF(Parts[[#This Row],[title]]&lt;&gt;"",_xlfn.CONCAT(CHAR(10),"@PART[",Parts[[#This Row],[name]],"]:NEEDS[!002_CommunityPartsTitles]:AFTER[",Parts[[#This Row],[mod]],"] // ",_xlfn.CONCAT(S465," (",D465,")"),CHAR(10),"{",CHAR(10),"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6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65" s="41" t="str">
        <f>_xlfn.CONCAT(IF(Parts[[#This Row],[title]]&lt;&gt;"",_xlfn.CONCAT("#LOC_KTT_",A465,"_",C465,"_Title = ",Parts[[#This Row],[title]],CHAR(10)),""),IF(Parts[[#This Row],[engineName]]&lt;&gt;"",_xlfn.CONCAT("#LOC_KTT_",Parts[[#This Row],[mod]],"_",Parts[[#This Row],[name]],"_EngineName = ",Parts[[#This Row],[engineName]]),""))</f>
        <v/>
      </c>
      <c r="BA465" s="39" t="e">
        <f ca="1">MIN(Parts[[#This Row],[techTier]]+1,MAX(INDIRECT(O465)))</f>
        <v>#REF!</v>
      </c>
      <c r="BB465" s="39" t="e">
        <f ca="1">MIN(Parts[[#This Row],[techTier]]+2,MAX(INDIRECT(O465)))</f>
        <v>#REF!</v>
      </c>
      <c r="BC465" s="55" t="str">
        <f>RIGHT(LEFT(Parts[[#This Row],[folder]],FIND(CHAR(1),SUBSTITUTE(Parts[[#This Row],[folder]],"/",CHAR(1),LEN(Parts[[#This Row],[folder]])-LEN(SUBSTITUTE(Parts[[#This Row],[folder]],"/",""))))-1),FIND(CHAR(1),SUBSTITUTE(Parts[[#This Row],[folder]],"/",CHAR(1),LEN(Parts[[#This Row],[folder]])-LEN(SUBSTITUTE(Parts[[#This Row],[folder]],"/",""))))-41)</f>
        <v>Squad/Parts/Prebuilt</v>
      </c>
    </row>
    <row r="466" spans="1:55" ht="29.5" x14ac:dyDescent="0.35">
      <c r="A466" t="s">
        <v>302</v>
      </c>
      <c r="B466" t="s">
        <v>3203</v>
      </c>
      <c r="C466" t="s">
        <v>3204</v>
      </c>
      <c r="D466" t="s">
        <v>2029</v>
      </c>
      <c r="E466" t="s">
        <v>2029</v>
      </c>
      <c r="F466" t="s">
        <v>2029</v>
      </c>
      <c r="G466" t="s">
        <v>2029</v>
      </c>
      <c r="H466" t="s">
        <v>2029</v>
      </c>
      <c r="I466" t="s">
        <v>2029</v>
      </c>
      <c r="J466" t="s">
        <v>2029</v>
      </c>
      <c r="K466" t="s">
        <v>2029</v>
      </c>
      <c r="L466" s="32"/>
      <c r="M46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@PART[kerbalEVASlimSuitFemale]:AFTER[Squad] // 
	{
}</v>
      </c>
      <c r="N466" s="36">
        <f>_xlfn.XLOOKUP(_xlfn.CONCAT(O466,P466),Templates!$G$1:$G$2037,Templates!$A$1:$A$2037,"Not Found",0,1)</f>
        <v>0</v>
      </c>
      <c r="O466" s="34"/>
      <c r="P466" s="34"/>
      <c r="Q466" s="35"/>
      <c r="R466" s="49"/>
      <c r="S466" s="33"/>
      <c r="T466" s="33"/>
      <c r="U466" s="33"/>
      <c r="V466" s="33"/>
      <c r="W466" s="33"/>
      <c r="X466" s="33"/>
      <c r="Y466" s="33"/>
      <c r="Z466" s="33"/>
      <c r="AA466" s="33"/>
      <c r="AB466" s="33"/>
      <c r="AC466" s="33"/>
      <c r="AD466" s="33"/>
      <c r="AE466" s="33"/>
      <c r="AF466" s="33"/>
      <c r="AG466" s="33"/>
      <c r="AH466" s="33"/>
      <c r="AI46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66" s="33"/>
      <c r="AK466" s="33"/>
      <c r="AL466" s="33"/>
      <c r="AM466" s="33"/>
      <c r="AN466" s="33"/>
      <c r="AO466" s="33"/>
      <c r="AP466" s="33"/>
      <c r="AQ466" s="33"/>
      <c r="AR466" s="33"/>
      <c r="AS466" s="33"/>
      <c r="AT466" s="33"/>
      <c r="AU466" s="33"/>
      <c r="AV46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6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66" s="56" t="str">
        <f>_xlfn.CONCAT(IF(Parts[[#This Row],[title]]&lt;&gt;"",_xlfn.CONCAT(CHAR(10),"@PART[",Parts[[#This Row],[name]],"]:NEEDS[!002_CommunityPartsTitles]:AFTER[",Parts[[#This Row],[mod]],"] // ",_xlfn.CONCAT(S466," (",D466,")"),CHAR(10),"{",CHAR(10),"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6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66" s="41" t="str">
        <f>_xlfn.CONCAT(IF(Parts[[#This Row],[title]]&lt;&gt;"",_xlfn.CONCAT("#LOC_KTT_",A466,"_",C466,"_Title = ",Parts[[#This Row],[title]],CHAR(10)),""),IF(Parts[[#This Row],[engineName]]&lt;&gt;"",_xlfn.CONCAT("#LOC_KTT_",Parts[[#This Row],[mod]],"_",Parts[[#This Row],[name]],"_EngineName = ",Parts[[#This Row],[engineName]]),""))</f>
        <v/>
      </c>
      <c r="BA466" s="39" t="e">
        <f ca="1">MIN(Parts[[#This Row],[techTier]]+1,MAX(INDIRECT(O466)))</f>
        <v>#REF!</v>
      </c>
      <c r="BB466" s="39" t="e">
        <f ca="1">MIN(Parts[[#This Row],[techTier]]+2,MAX(INDIRECT(O466)))</f>
        <v>#REF!</v>
      </c>
      <c r="BC466" s="55" t="str">
        <f>RIGHT(LEFT(Parts[[#This Row],[folder]],FIND(CHAR(1),SUBSTITUTE(Parts[[#This Row],[folder]],"/",CHAR(1),LEN(Parts[[#This Row],[folder]])-LEN(SUBSTITUTE(Parts[[#This Row],[folder]],"/",""))))-1),FIND(CHAR(1),SUBSTITUTE(Parts[[#This Row],[folder]],"/",CHAR(1),LEN(Parts[[#This Row],[folder]])-LEN(SUBSTITUTE(Parts[[#This Row],[folder]],"/",""))))-41)</f>
        <v>Squad/Parts/Prebuilt</v>
      </c>
    </row>
    <row r="467" spans="1:55" ht="29.5" x14ac:dyDescent="0.35">
      <c r="A467" t="s">
        <v>302</v>
      </c>
      <c r="B467" t="s">
        <v>3205</v>
      </c>
      <c r="C467" t="s">
        <v>3206</v>
      </c>
      <c r="D467" t="s">
        <v>3207</v>
      </c>
      <c r="E467" t="s">
        <v>2051</v>
      </c>
      <c r="F467" t="s">
        <v>2052</v>
      </c>
      <c r="G467" t="s">
        <v>1683</v>
      </c>
      <c r="H467" t="s">
        <v>1567</v>
      </c>
      <c r="I467" t="s">
        <v>1628</v>
      </c>
      <c r="J467" t="s">
        <v>1606</v>
      </c>
      <c r="K467" t="s">
        <v>101</v>
      </c>
      <c r="L467" s="32"/>
      <c r="M46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@PART[FuelCell]:AFTER[Squad] // Fuel Cell
	{
}</v>
      </c>
      <c r="N467" s="36">
        <f>_xlfn.XLOOKUP(_xlfn.CONCAT(O467,P467),Templates!$G$1:$G$2037,Templates!$A$1:$A$2037,"Not Found",0,1)</f>
        <v>0</v>
      </c>
      <c r="O467" s="34"/>
      <c r="P467" s="34"/>
      <c r="Q467" s="35"/>
      <c r="R467" s="49"/>
      <c r="S467" s="33"/>
      <c r="T467" s="33"/>
      <c r="U467" s="33"/>
      <c r="V467" s="33"/>
      <c r="W467" s="33"/>
      <c r="X467" s="33"/>
      <c r="Y467" s="33"/>
      <c r="Z467" s="33"/>
      <c r="AA467" s="33"/>
      <c r="AB467" s="33"/>
      <c r="AC467" s="33"/>
      <c r="AD467" s="33"/>
      <c r="AE467" s="33"/>
      <c r="AF467" s="33"/>
      <c r="AG467" s="33"/>
      <c r="AH467" s="33"/>
      <c r="AI46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67" s="33"/>
      <c r="AK467" s="33"/>
      <c r="AL467" s="33"/>
      <c r="AM467" s="33"/>
      <c r="AN467" s="33"/>
      <c r="AO467" s="33"/>
      <c r="AP467" s="33"/>
      <c r="AQ467" s="33"/>
      <c r="AR467" s="33"/>
      <c r="AS467" s="33"/>
      <c r="AT467" s="33"/>
      <c r="AU467" s="33"/>
      <c r="AV46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6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67" s="56" t="str">
        <f>_xlfn.CONCAT(IF(Parts[[#This Row],[title]]&lt;&gt;"",_xlfn.CONCAT(CHAR(10),"@PART[",Parts[[#This Row],[name]],"]:NEEDS[!002_CommunityPartsTitles]:AFTER[",Parts[[#This Row],[mod]],"] // ",_xlfn.CONCAT(S467," (",D467,")"),CHAR(10),"{",CHAR(10),"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6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67" s="41" t="str">
        <f>_xlfn.CONCAT(IF(Parts[[#This Row],[title]]&lt;&gt;"",_xlfn.CONCAT("#LOC_KTT_",A467,"_",C467,"_Title = ",Parts[[#This Row],[title]],CHAR(10)),""),IF(Parts[[#This Row],[engineName]]&lt;&gt;"",_xlfn.CONCAT("#LOC_KTT_",Parts[[#This Row],[mod]],"_",Parts[[#This Row],[name]],"_EngineName = ",Parts[[#This Row],[engineName]]),""))</f>
        <v/>
      </c>
      <c r="BA467" s="39" t="e">
        <f ca="1">MIN(Parts[[#This Row],[techTier]]+1,MAX(INDIRECT(O467)))</f>
        <v>#REF!</v>
      </c>
      <c r="BB467" s="39" t="e">
        <f ca="1">MIN(Parts[[#This Row],[techTier]]+2,MAX(INDIRECT(O467)))</f>
        <v>#REF!</v>
      </c>
      <c r="BC467" s="55" t="str">
        <f>RIGHT(LEFT(Parts[[#This Row],[folder]],FIND(CHAR(1),SUBSTITUTE(Parts[[#This Row],[folder]],"/",CHAR(1),LEN(Parts[[#This Row],[folder]])-LEN(SUBSTITUTE(Parts[[#This Row],[folder]],"/",""))))-1),FIND(CHAR(1),SUBSTITUTE(Parts[[#This Row],[folder]],"/",CHAR(1),LEN(Parts[[#This Row],[folder]])-LEN(SUBSTITUTE(Parts[[#This Row],[folder]],"/",""))))-41)</f>
        <v>Squad/Parts/Resources/FuelCell</v>
      </c>
    </row>
    <row r="468" spans="1:55" ht="29.5" x14ac:dyDescent="0.35">
      <c r="A468" t="s">
        <v>302</v>
      </c>
      <c r="B468" t="s">
        <v>3208</v>
      </c>
      <c r="C468" t="s">
        <v>3209</v>
      </c>
      <c r="D468" t="s">
        <v>3210</v>
      </c>
      <c r="E468" t="s">
        <v>2051</v>
      </c>
      <c r="F468" t="s">
        <v>2052</v>
      </c>
      <c r="G468" t="s">
        <v>2128</v>
      </c>
      <c r="H468" t="s">
        <v>1692</v>
      </c>
      <c r="I468" t="s">
        <v>3211</v>
      </c>
      <c r="J468" t="s">
        <v>1606</v>
      </c>
      <c r="K468" t="s">
        <v>144</v>
      </c>
      <c r="L468" s="32"/>
      <c r="M46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@PART[FuelCellArray]:AFTER[Squad] // Fuel Cell Array
	{
}</v>
      </c>
      <c r="N468" s="36">
        <f>_xlfn.XLOOKUP(_xlfn.CONCAT(O468,P468),Templates!$G$1:$G$2037,Templates!$A$1:$A$2037,"Not Found",0,1)</f>
        <v>0</v>
      </c>
      <c r="O468" s="34"/>
      <c r="P468" s="34"/>
      <c r="Q468" s="35"/>
      <c r="R468" s="49"/>
      <c r="S468" s="33"/>
      <c r="T468" s="33"/>
      <c r="U468" s="33"/>
      <c r="V468" s="33"/>
      <c r="W468" s="33"/>
      <c r="X468" s="33"/>
      <c r="Y468" s="33"/>
      <c r="Z468" s="33"/>
      <c r="AA468" s="33"/>
      <c r="AB468" s="33"/>
      <c r="AC468" s="33"/>
      <c r="AD468" s="33"/>
      <c r="AE468" s="33"/>
      <c r="AF468" s="33"/>
      <c r="AG468" s="33"/>
      <c r="AH468" s="33"/>
      <c r="AI46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68" s="33"/>
      <c r="AK468" s="33"/>
      <c r="AL468" s="33"/>
      <c r="AM468" s="33"/>
      <c r="AN468" s="33"/>
      <c r="AO468" s="33"/>
      <c r="AP468" s="33"/>
      <c r="AQ468" s="33"/>
      <c r="AR468" s="33"/>
      <c r="AS468" s="33"/>
      <c r="AT468" s="33"/>
      <c r="AU468" s="33"/>
      <c r="AV46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6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68" s="56" t="str">
        <f>_xlfn.CONCAT(IF(Parts[[#This Row],[title]]&lt;&gt;"",_xlfn.CONCAT(CHAR(10),"@PART[",Parts[[#This Row],[name]],"]:NEEDS[!002_CommunityPartsTitles]:AFTER[",Parts[[#This Row],[mod]],"] // ",_xlfn.CONCAT(S468," (",D468,")"),CHAR(10),"{",CHAR(10),"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6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68" s="41" t="str">
        <f>_xlfn.CONCAT(IF(Parts[[#This Row],[title]]&lt;&gt;"",_xlfn.CONCAT("#LOC_KTT_",A468,"_",C468,"_Title = ",Parts[[#This Row],[title]],CHAR(10)),""),IF(Parts[[#This Row],[engineName]]&lt;&gt;"",_xlfn.CONCAT("#LOC_KTT_",Parts[[#This Row],[mod]],"_",Parts[[#This Row],[name]],"_EngineName = ",Parts[[#This Row],[engineName]]),""))</f>
        <v/>
      </c>
      <c r="BA468" s="39" t="e">
        <f ca="1">MIN(Parts[[#This Row],[techTier]]+1,MAX(INDIRECT(O468)))</f>
        <v>#REF!</v>
      </c>
      <c r="BB468" s="39" t="e">
        <f ca="1">MIN(Parts[[#This Row],[techTier]]+2,MAX(INDIRECT(O468)))</f>
        <v>#REF!</v>
      </c>
      <c r="BC468" s="55" t="str">
        <f>RIGHT(LEFT(Parts[[#This Row],[folder]],FIND(CHAR(1),SUBSTITUTE(Parts[[#This Row],[folder]],"/",CHAR(1),LEN(Parts[[#This Row],[folder]])-LEN(SUBSTITUTE(Parts[[#This Row],[folder]],"/",""))))-1),FIND(CHAR(1),SUBSTITUTE(Parts[[#This Row],[folder]],"/",CHAR(1),LEN(Parts[[#This Row],[folder]])-LEN(SUBSTITUTE(Parts[[#This Row],[folder]],"/",""))))-41)</f>
        <v>Squad/Parts/Resources/FuelCell</v>
      </c>
    </row>
    <row r="469" spans="1:55" ht="29.5" x14ac:dyDescent="0.35">
      <c r="A469" t="s">
        <v>302</v>
      </c>
      <c r="B469" t="s">
        <v>3212</v>
      </c>
      <c r="C469" t="s">
        <v>3213</v>
      </c>
      <c r="D469" t="s">
        <v>3214</v>
      </c>
      <c r="E469" t="s">
        <v>1871</v>
      </c>
      <c r="F469" t="s">
        <v>1098</v>
      </c>
      <c r="G469" t="s">
        <v>3215</v>
      </c>
      <c r="H469" t="s">
        <v>2095</v>
      </c>
      <c r="I469" t="s">
        <v>3216</v>
      </c>
      <c r="J469" t="s">
        <v>2124</v>
      </c>
      <c r="K469" t="s">
        <v>136</v>
      </c>
      <c r="L469" s="32"/>
      <c r="M46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@PART[ISRU]:AFTER[Squad] // Convert-O-Tron 250
	{
}</v>
      </c>
      <c r="N469" s="36">
        <f>_xlfn.XLOOKUP(_xlfn.CONCAT(O469,P469),Templates!$G$1:$G$2037,Templates!$A$1:$A$2037,"Not Found",0,1)</f>
        <v>0</v>
      </c>
      <c r="O469" s="34"/>
      <c r="P469" s="34"/>
      <c r="Q469" s="35"/>
      <c r="R469" s="49"/>
      <c r="S469" s="33"/>
      <c r="T469" s="33"/>
      <c r="U469" s="33"/>
      <c r="V469" s="33"/>
      <c r="W469" s="33"/>
      <c r="X469" s="33"/>
      <c r="Y469" s="33"/>
      <c r="Z469" s="33"/>
      <c r="AA469" s="33"/>
      <c r="AB469" s="33"/>
      <c r="AC469" s="33"/>
      <c r="AD469" s="33"/>
      <c r="AE469" s="33"/>
      <c r="AF469" s="33"/>
      <c r="AG469" s="33"/>
      <c r="AH469" s="33"/>
      <c r="AI46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69" s="33"/>
      <c r="AK469" s="33"/>
      <c r="AL469" s="33"/>
      <c r="AM469" s="33"/>
      <c r="AN469" s="33"/>
      <c r="AO469" s="33"/>
      <c r="AP469" s="33"/>
      <c r="AQ469" s="33"/>
      <c r="AR469" s="33"/>
      <c r="AS469" s="33"/>
      <c r="AT469" s="33"/>
      <c r="AU469" s="33"/>
      <c r="AV46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6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69" s="56" t="str">
        <f>_xlfn.CONCAT(IF(Parts[[#This Row],[title]]&lt;&gt;"",_xlfn.CONCAT(CHAR(10),"@PART[",Parts[[#This Row],[name]],"]:NEEDS[!002_CommunityPartsTitles]:AFTER[",Parts[[#This Row],[mod]],"] // ",_xlfn.CONCAT(S469," (",D469,")"),CHAR(10),"{",CHAR(10),"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6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69" s="41" t="str">
        <f>_xlfn.CONCAT(IF(Parts[[#This Row],[title]]&lt;&gt;"",_xlfn.CONCAT("#LOC_KTT_",A469,"_",C469,"_Title = ",Parts[[#This Row],[title]],CHAR(10)),""),IF(Parts[[#This Row],[engineName]]&lt;&gt;"",_xlfn.CONCAT("#LOC_KTT_",Parts[[#This Row],[mod]],"_",Parts[[#This Row],[name]],"_EngineName = ",Parts[[#This Row],[engineName]]),""))</f>
        <v/>
      </c>
      <c r="BA469" s="39" t="e">
        <f ca="1">MIN(Parts[[#This Row],[techTier]]+1,MAX(INDIRECT(O469)))</f>
        <v>#REF!</v>
      </c>
      <c r="BB469" s="39" t="e">
        <f ca="1">MIN(Parts[[#This Row],[techTier]]+2,MAX(INDIRECT(O469)))</f>
        <v>#REF!</v>
      </c>
      <c r="BC469" s="55" t="str">
        <f>RIGHT(LEFT(Parts[[#This Row],[folder]],FIND(CHAR(1),SUBSTITUTE(Parts[[#This Row],[folder]],"/",CHAR(1),LEN(Parts[[#This Row],[folder]])-LEN(SUBSTITUTE(Parts[[#This Row],[folder]],"/",""))))-1),FIND(CHAR(1),SUBSTITUTE(Parts[[#This Row],[folder]],"/",CHAR(1),LEN(Parts[[#This Row],[folder]])-LEN(SUBSTITUTE(Parts[[#This Row],[folder]],"/",""))))-41)</f>
        <v>Squad/Parts/Resources/ISRU</v>
      </c>
    </row>
    <row r="470" spans="1:55" ht="29.5" x14ac:dyDescent="0.35">
      <c r="A470" t="s">
        <v>302</v>
      </c>
      <c r="B470" t="s">
        <v>3217</v>
      </c>
      <c r="C470" t="s">
        <v>3218</v>
      </c>
      <c r="D470" t="s">
        <v>3219</v>
      </c>
      <c r="E470" t="s">
        <v>2081</v>
      </c>
      <c r="F470" t="s">
        <v>1575</v>
      </c>
      <c r="G470" t="s">
        <v>2852</v>
      </c>
      <c r="H470" t="s">
        <v>1698</v>
      </c>
      <c r="I470" t="s">
        <v>1563</v>
      </c>
      <c r="J470" t="s">
        <v>2124</v>
      </c>
      <c r="K470" t="s">
        <v>168</v>
      </c>
      <c r="L470" s="32"/>
      <c r="M47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@PART[LargeTank]:AFTER[Squad] // Large Holding Tank
	{
}</v>
      </c>
      <c r="N470" s="36">
        <f>_xlfn.XLOOKUP(_xlfn.CONCAT(O470,P470),Templates!$G$1:$G$2037,Templates!$A$1:$A$2037,"Not Found",0,1)</f>
        <v>0</v>
      </c>
      <c r="O470" s="34"/>
      <c r="P470" s="34"/>
      <c r="Q470" s="35"/>
      <c r="R470" s="49"/>
      <c r="S470" s="33"/>
      <c r="T470" s="33"/>
      <c r="U470" s="33"/>
      <c r="V470" s="33"/>
      <c r="W470" s="33"/>
      <c r="X470" s="33"/>
      <c r="Y470" s="33"/>
      <c r="Z470" s="33"/>
      <c r="AA470" s="33"/>
      <c r="AB470" s="33"/>
      <c r="AC470" s="33"/>
      <c r="AD470" s="33"/>
      <c r="AE470" s="33"/>
      <c r="AF470" s="33"/>
      <c r="AG470" s="33"/>
      <c r="AH470" s="33"/>
      <c r="AI47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70" s="33"/>
      <c r="AK470" s="33"/>
      <c r="AL470" s="33"/>
      <c r="AM470" s="33"/>
      <c r="AN470" s="33"/>
      <c r="AO470" s="33"/>
      <c r="AP470" s="33"/>
      <c r="AQ470" s="33"/>
      <c r="AR470" s="33"/>
      <c r="AS470" s="33"/>
      <c r="AT470" s="33"/>
      <c r="AU470" s="33"/>
      <c r="AV47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7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70" s="56" t="str">
        <f>_xlfn.CONCAT(IF(Parts[[#This Row],[title]]&lt;&gt;"",_xlfn.CONCAT(CHAR(10),"@PART[",Parts[[#This Row],[name]],"]:NEEDS[!002_CommunityPartsTitles]:AFTER[",Parts[[#This Row],[mod]],"] // ",_xlfn.CONCAT(S470," (",D470,")"),CHAR(10),"{",CHAR(10),"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7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70" s="41" t="str">
        <f>_xlfn.CONCAT(IF(Parts[[#This Row],[title]]&lt;&gt;"",_xlfn.CONCAT("#LOC_KTT_",A470,"_",C470,"_Title = ",Parts[[#This Row],[title]],CHAR(10)),""),IF(Parts[[#This Row],[engineName]]&lt;&gt;"",_xlfn.CONCAT("#LOC_KTT_",Parts[[#This Row],[mod]],"_",Parts[[#This Row],[name]],"_EngineName = ",Parts[[#This Row],[engineName]]),""))</f>
        <v/>
      </c>
      <c r="BA470" s="39" t="e">
        <f ca="1">MIN(Parts[[#This Row],[techTier]]+1,MAX(INDIRECT(O470)))</f>
        <v>#REF!</v>
      </c>
      <c r="BB470" s="39" t="e">
        <f ca="1">MIN(Parts[[#This Row],[techTier]]+2,MAX(INDIRECT(O470)))</f>
        <v>#REF!</v>
      </c>
      <c r="BC470" s="55" t="str">
        <f>RIGHT(LEFT(Parts[[#This Row],[folder]],FIND(CHAR(1),SUBSTITUTE(Parts[[#This Row],[folder]],"/",CHAR(1),LEN(Parts[[#This Row],[folder]])-LEN(SUBSTITUTE(Parts[[#This Row],[folder]],"/",""))))-1),FIND(CHAR(1),SUBSTITUTE(Parts[[#This Row],[folder]],"/",CHAR(1),LEN(Parts[[#This Row],[folder]])-LEN(SUBSTITUTE(Parts[[#This Row],[folder]],"/",""))))-41)</f>
        <v>Squad/Parts/Resources/LargeTank</v>
      </c>
    </row>
    <row r="471" spans="1:55" ht="29.5" x14ac:dyDescent="0.35">
      <c r="A471" t="s">
        <v>302</v>
      </c>
      <c r="B471" t="s">
        <v>3220</v>
      </c>
      <c r="C471" t="s">
        <v>3221</v>
      </c>
      <c r="D471" t="s">
        <v>3222</v>
      </c>
      <c r="E471" t="s">
        <v>1871</v>
      </c>
      <c r="F471" t="s">
        <v>1098</v>
      </c>
      <c r="G471" t="s">
        <v>1698</v>
      </c>
      <c r="H471" t="s">
        <v>1562</v>
      </c>
      <c r="I471" t="s">
        <v>1805</v>
      </c>
      <c r="J471" t="s">
        <v>1606</v>
      </c>
      <c r="K471" t="s">
        <v>136</v>
      </c>
      <c r="L471" s="32"/>
      <c r="M47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@PART[MiniDrill]:AFTER[Squad] // 'Drill-O-Matic Junior' Mining Excavator
	{
}</v>
      </c>
      <c r="N471" s="36">
        <f>_xlfn.XLOOKUP(_xlfn.CONCAT(O471,P471),Templates!$G$1:$G$2037,Templates!$A$1:$A$2037,"Not Found",0,1)</f>
        <v>0</v>
      </c>
      <c r="O471" s="34"/>
      <c r="P471" s="34"/>
      <c r="Q471" s="35"/>
      <c r="R471" s="49"/>
      <c r="S471" s="33"/>
      <c r="T471" s="33"/>
      <c r="U471" s="33"/>
      <c r="V471" s="33"/>
      <c r="W471" s="33"/>
      <c r="X471" s="33"/>
      <c r="Y471" s="33"/>
      <c r="Z471" s="33"/>
      <c r="AA471" s="33"/>
      <c r="AB471" s="33"/>
      <c r="AC471" s="33"/>
      <c r="AD471" s="33"/>
      <c r="AE471" s="33"/>
      <c r="AF471" s="33"/>
      <c r="AG471" s="33"/>
      <c r="AH471" s="33"/>
      <c r="AI47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71" s="33"/>
      <c r="AK471" s="33"/>
      <c r="AL471" s="33"/>
      <c r="AM471" s="33"/>
      <c r="AN471" s="33"/>
      <c r="AO471" s="33"/>
      <c r="AP471" s="33"/>
      <c r="AQ471" s="33"/>
      <c r="AR471" s="33"/>
      <c r="AS471" s="33"/>
      <c r="AT471" s="33"/>
      <c r="AU471" s="33"/>
      <c r="AV47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7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71" s="56" t="str">
        <f>_xlfn.CONCAT(IF(Parts[[#This Row],[title]]&lt;&gt;"",_xlfn.CONCAT(CHAR(10),"@PART[",Parts[[#This Row],[name]],"]:NEEDS[!002_CommunityPartsTitles]:AFTER[",Parts[[#This Row],[mod]],"] // ",_xlfn.CONCAT(S471," (",D471,")"),CHAR(10),"{",CHAR(10),"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7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71" s="41" t="str">
        <f>_xlfn.CONCAT(IF(Parts[[#This Row],[title]]&lt;&gt;"",_xlfn.CONCAT("#LOC_KTT_",A471,"_",C471,"_Title = ",Parts[[#This Row],[title]],CHAR(10)),""),IF(Parts[[#This Row],[engineName]]&lt;&gt;"",_xlfn.CONCAT("#LOC_KTT_",Parts[[#This Row],[mod]],"_",Parts[[#This Row],[name]],"_EngineName = ",Parts[[#This Row],[engineName]]),""))</f>
        <v/>
      </c>
      <c r="BA471" s="39" t="e">
        <f ca="1">MIN(Parts[[#This Row],[techTier]]+1,MAX(INDIRECT(O471)))</f>
        <v>#REF!</v>
      </c>
      <c r="BB471" s="39" t="e">
        <f ca="1">MIN(Parts[[#This Row],[techTier]]+2,MAX(INDIRECT(O471)))</f>
        <v>#REF!</v>
      </c>
      <c r="BC471" s="55" t="str">
        <f>RIGHT(LEFT(Parts[[#This Row],[folder]],FIND(CHAR(1),SUBSTITUTE(Parts[[#This Row],[folder]],"/",CHAR(1),LEN(Parts[[#This Row],[folder]])-LEN(SUBSTITUTE(Parts[[#This Row],[folder]],"/",""))))-1),FIND(CHAR(1),SUBSTITUTE(Parts[[#This Row],[folder]],"/",CHAR(1),LEN(Parts[[#This Row],[folder]])-LEN(SUBSTITUTE(Parts[[#This Row],[folder]],"/",""))))-41)</f>
        <v>Squad/Parts/Resources/MiniDrill</v>
      </c>
    </row>
    <row r="472" spans="1:55" ht="29.5" x14ac:dyDescent="0.35">
      <c r="A472" t="s">
        <v>302</v>
      </c>
      <c r="B472" t="s">
        <v>3223</v>
      </c>
      <c r="C472" t="s">
        <v>3224</v>
      </c>
      <c r="D472" t="s">
        <v>3225</v>
      </c>
      <c r="E472" t="s">
        <v>1871</v>
      </c>
      <c r="F472" t="s">
        <v>1098</v>
      </c>
      <c r="G472" t="s">
        <v>2309</v>
      </c>
      <c r="H472" t="s">
        <v>1562</v>
      </c>
      <c r="I472" t="s">
        <v>1841</v>
      </c>
      <c r="J472" t="s">
        <v>1116</v>
      </c>
      <c r="K472" t="s">
        <v>136</v>
      </c>
      <c r="L472" s="32"/>
      <c r="M47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@PART[MiniISRU]:AFTER[Squad] // Convert-O-Tron 125
	{
}</v>
      </c>
      <c r="N472" s="36">
        <f>_xlfn.XLOOKUP(_xlfn.CONCAT(O472,P472),Templates!$G$1:$G$2037,Templates!$A$1:$A$2037,"Not Found",0,1)</f>
        <v>0</v>
      </c>
      <c r="O472" s="34"/>
      <c r="P472" s="34"/>
      <c r="Q472" s="35"/>
      <c r="R472" s="49"/>
      <c r="S472" s="33"/>
      <c r="T472" s="33"/>
      <c r="U472" s="33"/>
      <c r="V472" s="33"/>
      <c r="W472" s="33"/>
      <c r="X472" s="33"/>
      <c r="Y472" s="33"/>
      <c r="Z472" s="33"/>
      <c r="AA472" s="33"/>
      <c r="AB472" s="33"/>
      <c r="AC472" s="33"/>
      <c r="AD472" s="33"/>
      <c r="AE472" s="33"/>
      <c r="AF472" s="33"/>
      <c r="AG472" s="33"/>
      <c r="AH472" s="33"/>
      <c r="AI47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72" s="33"/>
      <c r="AK472" s="33"/>
      <c r="AL472" s="33"/>
      <c r="AM472" s="33"/>
      <c r="AN472" s="33"/>
      <c r="AO472" s="33"/>
      <c r="AP472" s="33"/>
      <c r="AQ472" s="33"/>
      <c r="AR472" s="33"/>
      <c r="AS472" s="33"/>
      <c r="AT472" s="33"/>
      <c r="AU472" s="33"/>
      <c r="AV47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7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72" s="56" t="str">
        <f>_xlfn.CONCAT(IF(Parts[[#This Row],[title]]&lt;&gt;"",_xlfn.CONCAT(CHAR(10),"@PART[",Parts[[#This Row],[name]],"]:NEEDS[!002_CommunityPartsTitles]:AFTER[",Parts[[#This Row],[mod]],"] // ",_xlfn.CONCAT(S472," (",D472,")"),CHAR(10),"{",CHAR(10),"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7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72" s="41" t="str">
        <f>_xlfn.CONCAT(IF(Parts[[#This Row],[title]]&lt;&gt;"",_xlfn.CONCAT("#LOC_KTT_",A472,"_",C472,"_Title = ",Parts[[#This Row],[title]],CHAR(10)),""),IF(Parts[[#This Row],[engineName]]&lt;&gt;"",_xlfn.CONCAT("#LOC_KTT_",Parts[[#This Row],[mod]],"_",Parts[[#This Row],[name]],"_EngineName = ",Parts[[#This Row],[engineName]]),""))</f>
        <v/>
      </c>
      <c r="BA472" s="39" t="e">
        <f ca="1">MIN(Parts[[#This Row],[techTier]]+1,MAX(INDIRECT(O472)))</f>
        <v>#REF!</v>
      </c>
      <c r="BB472" s="39" t="e">
        <f ca="1">MIN(Parts[[#This Row],[techTier]]+2,MAX(INDIRECT(O472)))</f>
        <v>#REF!</v>
      </c>
      <c r="BC472" s="55" t="str">
        <f>RIGHT(LEFT(Parts[[#This Row],[folder]],FIND(CHAR(1),SUBSTITUTE(Parts[[#This Row],[folder]],"/",CHAR(1),LEN(Parts[[#This Row],[folder]])-LEN(SUBSTITUTE(Parts[[#This Row],[folder]],"/",""))))-1),FIND(CHAR(1),SUBSTITUTE(Parts[[#This Row],[folder]],"/",CHAR(1),LEN(Parts[[#This Row],[folder]])-LEN(SUBSTITUTE(Parts[[#This Row],[folder]],"/",""))))-41)</f>
        <v>Squad/Parts/Resources/MiniISRU</v>
      </c>
    </row>
    <row r="473" spans="1:55" ht="29.5" x14ac:dyDescent="0.35">
      <c r="A473" t="s">
        <v>302</v>
      </c>
      <c r="B473" t="s">
        <v>3226</v>
      </c>
      <c r="C473" t="s">
        <v>3227</v>
      </c>
      <c r="D473" t="s">
        <v>3228</v>
      </c>
      <c r="E473" t="s">
        <v>2318</v>
      </c>
      <c r="F473" t="s">
        <v>2314</v>
      </c>
      <c r="G473" t="s">
        <v>1698</v>
      </c>
      <c r="H473" t="s">
        <v>1562</v>
      </c>
      <c r="I473" t="s">
        <v>1513</v>
      </c>
      <c r="J473" t="s">
        <v>2000</v>
      </c>
      <c r="K473" t="s">
        <v>168</v>
      </c>
      <c r="L473" s="32"/>
      <c r="M47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@PART[OrbitalScanner]:AFTER[Squad] // M4435 Narrow-Band Scanner
	{
}</v>
      </c>
      <c r="N473" s="36">
        <f>_xlfn.XLOOKUP(_xlfn.CONCAT(O473,P473),Templates!$G$1:$G$2037,Templates!$A$1:$A$2037,"Not Found",0,1)</f>
        <v>0</v>
      </c>
      <c r="O473" s="34"/>
      <c r="P473" s="34"/>
      <c r="Q473" s="35"/>
      <c r="R473" s="49"/>
      <c r="S473" s="33"/>
      <c r="T473" s="33"/>
      <c r="U473" s="33"/>
      <c r="V473" s="33"/>
      <c r="W473" s="33"/>
      <c r="X473" s="33"/>
      <c r="Y473" s="33"/>
      <c r="Z473" s="33"/>
      <c r="AA473" s="33"/>
      <c r="AB473" s="33"/>
      <c r="AC473" s="33"/>
      <c r="AD473" s="33"/>
      <c r="AE473" s="33"/>
      <c r="AF473" s="33"/>
      <c r="AG473" s="33"/>
      <c r="AH473" s="33"/>
      <c r="AI47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73" s="33"/>
      <c r="AK473" s="33"/>
      <c r="AL473" s="33"/>
      <c r="AM473" s="33"/>
      <c r="AN473" s="33"/>
      <c r="AO473" s="33"/>
      <c r="AP473" s="33"/>
      <c r="AQ473" s="33"/>
      <c r="AR473" s="33"/>
      <c r="AS473" s="33"/>
      <c r="AT473" s="33"/>
      <c r="AU473" s="33"/>
      <c r="AV47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7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73" s="56" t="str">
        <f>_xlfn.CONCAT(IF(Parts[[#This Row],[title]]&lt;&gt;"",_xlfn.CONCAT(CHAR(10),"@PART[",Parts[[#This Row],[name]],"]:NEEDS[!002_CommunityPartsTitles]:AFTER[",Parts[[#This Row],[mod]],"] // ",_xlfn.CONCAT(S473," (",D473,")"),CHAR(10),"{",CHAR(10),"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7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73" s="41" t="str">
        <f>_xlfn.CONCAT(IF(Parts[[#This Row],[title]]&lt;&gt;"",_xlfn.CONCAT("#LOC_KTT_",A473,"_",C473,"_Title = ",Parts[[#This Row],[title]],CHAR(10)),""),IF(Parts[[#This Row],[engineName]]&lt;&gt;"",_xlfn.CONCAT("#LOC_KTT_",Parts[[#This Row],[mod]],"_",Parts[[#This Row],[name]],"_EngineName = ",Parts[[#This Row],[engineName]]),""))</f>
        <v/>
      </c>
      <c r="BA473" s="39" t="e">
        <f ca="1">MIN(Parts[[#This Row],[techTier]]+1,MAX(INDIRECT(O473)))</f>
        <v>#REF!</v>
      </c>
      <c r="BB473" s="39" t="e">
        <f ca="1">MIN(Parts[[#This Row],[techTier]]+2,MAX(INDIRECT(O473)))</f>
        <v>#REF!</v>
      </c>
      <c r="BC473" s="55" t="str">
        <f>RIGHT(LEFT(Parts[[#This Row],[folder]],FIND(CHAR(1),SUBSTITUTE(Parts[[#This Row],[folder]],"/",CHAR(1),LEN(Parts[[#This Row],[folder]])-LEN(SUBSTITUTE(Parts[[#This Row],[folder]],"/",""))))-1),FIND(CHAR(1),SUBSTITUTE(Parts[[#This Row],[folder]],"/",CHAR(1),LEN(Parts[[#This Row],[folder]])-LEN(SUBSTITUTE(Parts[[#This Row],[folder]],"/",""))))-41)</f>
        <v>Squad/Parts/Resources/OrbitalScanner</v>
      </c>
    </row>
    <row r="474" spans="1:55" ht="29.5" x14ac:dyDescent="0.35">
      <c r="A474" t="s">
        <v>302</v>
      </c>
      <c r="B474" t="s">
        <v>3229</v>
      </c>
      <c r="C474" t="s">
        <v>3230</v>
      </c>
      <c r="D474" t="s">
        <v>3231</v>
      </c>
      <c r="E474" t="s">
        <v>1871</v>
      </c>
      <c r="F474" t="s">
        <v>1098</v>
      </c>
      <c r="G474" t="s">
        <v>2862</v>
      </c>
      <c r="H474" t="s">
        <v>1779</v>
      </c>
      <c r="I474" t="s">
        <v>1841</v>
      </c>
      <c r="J474" t="s">
        <v>1606</v>
      </c>
      <c r="K474" t="s">
        <v>136</v>
      </c>
      <c r="L474" s="32"/>
      <c r="M47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@PART[RadialDrill]:AFTER[Squad] // 'Drill-O-Matic' Mining Excavator
	{
}</v>
      </c>
      <c r="N474" s="36">
        <f>_xlfn.XLOOKUP(_xlfn.CONCAT(O474,P474),Templates!$G$1:$G$2037,Templates!$A$1:$A$2037,"Not Found",0,1)</f>
        <v>0</v>
      </c>
      <c r="O474" s="34"/>
      <c r="P474" s="34"/>
      <c r="Q474" s="35"/>
      <c r="R474" s="49"/>
      <c r="S474" s="33"/>
      <c r="T474" s="33"/>
      <c r="U474" s="33"/>
      <c r="V474" s="33"/>
      <c r="W474" s="33"/>
      <c r="X474" s="33"/>
      <c r="Y474" s="33"/>
      <c r="Z474" s="33"/>
      <c r="AA474" s="33"/>
      <c r="AB474" s="33"/>
      <c r="AC474" s="33"/>
      <c r="AD474" s="33"/>
      <c r="AE474" s="33"/>
      <c r="AF474" s="33"/>
      <c r="AG474" s="33"/>
      <c r="AH474" s="33"/>
      <c r="AI47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74" s="33"/>
      <c r="AK474" s="33"/>
      <c r="AL474" s="33"/>
      <c r="AM474" s="33"/>
      <c r="AN474" s="33"/>
      <c r="AO474" s="33"/>
      <c r="AP474" s="33"/>
      <c r="AQ474" s="33"/>
      <c r="AR474" s="33"/>
      <c r="AS474" s="33"/>
      <c r="AT474" s="33"/>
      <c r="AU474" s="33"/>
      <c r="AV47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7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74" s="56" t="str">
        <f>_xlfn.CONCAT(IF(Parts[[#This Row],[title]]&lt;&gt;"",_xlfn.CONCAT(CHAR(10),"@PART[",Parts[[#This Row],[name]],"]:NEEDS[!002_CommunityPartsTitles]:AFTER[",Parts[[#This Row],[mod]],"] // ",_xlfn.CONCAT(S474," (",D474,")"),CHAR(10),"{",CHAR(10),"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7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74" s="41" t="str">
        <f>_xlfn.CONCAT(IF(Parts[[#This Row],[title]]&lt;&gt;"",_xlfn.CONCAT("#LOC_KTT_",A474,"_",C474,"_Title = ",Parts[[#This Row],[title]],CHAR(10)),""),IF(Parts[[#This Row],[engineName]]&lt;&gt;"",_xlfn.CONCAT("#LOC_KTT_",Parts[[#This Row],[mod]],"_",Parts[[#This Row],[name]],"_EngineName = ",Parts[[#This Row],[engineName]]),""))</f>
        <v/>
      </c>
      <c r="BA474" s="39" t="e">
        <f ca="1">MIN(Parts[[#This Row],[techTier]]+1,MAX(INDIRECT(O474)))</f>
        <v>#REF!</v>
      </c>
      <c r="BB474" s="39" t="e">
        <f ca="1">MIN(Parts[[#This Row],[techTier]]+2,MAX(INDIRECT(O474)))</f>
        <v>#REF!</v>
      </c>
      <c r="BC474" s="55" t="str">
        <f>RIGHT(LEFT(Parts[[#This Row],[folder]],FIND(CHAR(1),SUBSTITUTE(Parts[[#This Row],[folder]],"/",CHAR(1),LEN(Parts[[#This Row],[folder]])-LEN(SUBSTITUTE(Parts[[#This Row],[folder]],"/",""))))-1),FIND(CHAR(1),SUBSTITUTE(Parts[[#This Row],[folder]],"/",CHAR(1),LEN(Parts[[#This Row],[folder]])-LEN(SUBSTITUTE(Parts[[#This Row],[folder]],"/",""))))-41)</f>
        <v>Squad/Parts/Resources/RadialDrill</v>
      </c>
    </row>
    <row r="475" spans="1:55" ht="29.5" x14ac:dyDescent="0.35">
      <c r="A475" t="s">
        <v>302</v>
      </c>
      <c r="B475" t="s">
        <v>3232</v>
      </c>
      <c r="C475" t="s">
        <v>3233</v>
      </c>
      <c r="D475" t="s">
        <v>3234</v>
      </c>
      <c r="E475" t="s">
        <v>2081</v>
      </c>
      <c r="F475" t="s">
        <v>1575</v>
      </c>
      <c r="G475" t="s">
        <v>1562</v>
      </c>
      <c r="H475" t="s">
        <v>1524</v>
      </c>
      <c r="I475" t="s">
        <v>1586</v>
      </c>
      <c r="J475" t="s">
        <v>1606</v>
      </c>
      <c r="K475" t="s">
        <v>136</v>
      </c>
      <c r="L475" s="32"/>
      <c r="M47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@PART[RadialOreTank]:AFTER[Squad] // Radial Holding Tank
	{
}</v>
      </c>
      <c r="N475" s="36">
        <f>_xlfn.XLOOKUP(_xlfn.CONCAT(O475,P475),Templates!$G$1:$G$2037,Templates!$A$1:$A$2037,"Not Found",0,1)</f>
        <v>0</v>
      </c>
      <c r="O475" s="34"/>
      <c r="P475" s="34"/>
      <c r="Q475" s="35"/>
      <c r="R475" s="49"/>
      <c r="S475" s="33"/>
      <c r="T475" s="33"/>
      <c r="U475" s="33"/>
      <c r="V475" s="33"/>
      <c r="W475" s="33"/>
      <c r="X475" s="33"/>
      <c r="Y475" s="33"/>
      <c r="Z475" s="33"/>
      <c r="AA475" s="33"/>
      <c r="AB475" s="33"/>
      <c r="AC475" s="33"/>
      <c r="AD475" s="33"/>
      <c r="AE475" s="33"/>
      <c r="AF475" s="33"/>
      <c r="AG475" s="33"/>
      <c r="AH475" s="33"/>
      <c r="AI47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75" s="33"/>
      <c r="AK475" s="33"/>
      <c r="AL475" s="33"/>
      <c r="AM475" s="33"/>
      <c r="AN475" s="33"/>
      <c r="AO475" s="33"/>
      <c r="AP475" s="33"/>
      <c r="AQ475" s="33"/>
      <c r="AR475" s="33"/>
      <c r="AS475" s="33"/>
      <c r="AT475" s="33"/>
      <c r="AU475" s="33"/>
      <c r="AV47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7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75" s="56" t="str">
        <f>_xlfn.CONCAT(IF(Parts[[#This Row],[title]]&lt;&gt;"",_xlfn.CONCAT(CHAR(10),"@PART[",Parts[[#This Row],[name]],"]:NEEDS[!002_CommunityPartsTitles]:AFTER[",Parts[[#This Row],[mod]],"] // ",_xlfn.CONCAT(S475," (",D475,")"),CHAR(10),"{",CHAR(10),"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7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75" s="41" t="str">
        <f>_xlfn.CONCAT(IF(Parts[[#This Row],[title]]&lt;&gt;"",_xlfn.CONCAT("#LOC_KTT_",A475,"_",C475,"_Title = ",Parts[[#This Row],[title]],CHAR(10)),""),IF(Parts[[#This Row],[engineName]]&lt;&gt;"",_xlfn.CONCAT("#LOC_KTT_",Parts[[#This Row],[mod]],"_",Parts[[#This Row],[name]],"_EngineName = ",Parts[[#This Row],[engineName]]),""))</f>
        <v/>
      </c>
      <c r="BA475" s="39" t="e">
        <f ca="1">MIN(Parts[[#This Row],[techTier]]+1,MAX(INDIRECT(O475)))</f>
        <v>#REF!</v>
      </c>
      <c r="BB475" s="39" t="e">
        <f ca="1">MIN(Parts[[#This Row],[techTier]]+2,MAX(INDIRECT(O475)))</f>
        <v>#REF!</v>
      </c>
      <c r="BC475" s="55" t="str">
        <f>RIGHT(LEFT(Parts[[#This Row],[folder]],FIND(CHAR(1),SUBSTITUTE(Parts[[#This Row],[folder]],"/",CHAR(1),LEN(Parts[[#This Row],[folder]])-LEN(SUBSTITUTE(Parts[[#This Row],[folder]],"/",""))))-1),FIND(CHAR(1),SUBSTITUTE(Parts[[#This Row],[folder]],"/",CHAR(1),LEN(Parts[[#This Row],[folder]])-LEN(SUBSTITUTE(Parts[[#This Row],[folder]],"/",""))))-41)</f>
        <v>Squad/Parts/Resources/RadialTank</v>
      </c>
    </row>
    <row r="476" spans="1:55" ht="29.5" x14ac:dyDescent="0.35">
      <c r="A476" t="s">
        <v>302</v>
      </c>
      <c r="B476" t="s">
        <v>3235</v>
      </c>
      <c r="C476" t="s">
        <v>3236</v>
      </c>
      <c r="D476" t="s">
        <v>3237</v>
      </c>
      <c r="E476" t="s">
        <v>2081</v>
      </c>
      <c r="F476" t="s">
        <v>1575</v>
      </c>
      <c r="G476" t="s">
        <v>1698</v>
      </c>
      <c r="H476" t="s">
        <v>1562</v>
      </c>
      <c r="I476" t="s">
        <v>3238</v>
      </c>
      <c r="J476" t="s">
        <v>2173</v>
      </c>
      <c r="K476" t="s">
        <v>136</v>
      </c>
      <c r="L476" s="32"/>
      <c r="M47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@PART[SmallTank]:AFTER[Squad] // Small Holding Tank
	{
}</v>
      </c>
      <c r="N476" s="36">
        <f>_xlfn.XLOOKUP(_xlfn.CONCAT(O476,P476),Templates!$G$1:$G$2037,Templates!$A$1:$A$2037,"Not Found",0,1)</f>
        <v>0</v>
      </c>
      <c r="O476" s="34"/>
      <c r="P476" s="34"/>
      <c r="Q476" s="35"/>
      <c r="R476" s="49"/>
      <c r="S476" s="33"/>
      <c r="T476" s="33"/>
      <c r="U476" s="33"/>
      <c r="V476" s="33"/>
      <c r="W476" s="33"/>
      <c r="X476" s="33"/>
      <c r="Y476" s="33"/>
      <c r="Z476" s="33"/>
      <c r="AA476" s="33"/>
      <c r="AB476" s="33"/>
      <c r="AC476" s="33"/>
      <c r="AD476" s="33"/>
      <c r="AE476" s="33"/>
      <c r="AF476" s="33"/>
      <c r="AG476" s="33"/>
      <c r="AH476" s="33"/>
      <c r="AI47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76" s="33"/>
      <c r="AK476" s="33"/>
      <c r="AL476" s="33"/>
      <c r="AM476" s="33"/>
      <c r="AN476" s="33"/>
      <c r="AO476" s="33"/>
      <c r="AP476" s="33"/>
      <c r="AQ476" s="33"/>
      <c r="AR476" s="33"/>
      <c r="AS476" s="33"/>
      <c r="AT476" s="33"/>
      <c r="AU476" s="33"/>
      <c r="AV47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7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76" s="56" t="str">
        <f>_xlfn.CONCAT(IF(Parts[[#This Row],[title]]&lt;&gt;"",_xlfn.CONCAT(CHAR(10),"@PART[",Parts[[#This Row],[name]],"]:NEEDS[!002_CommunityPartsTitles]:AFTER[",Parts[[#This Row],[mod]],"] // ",_xlfn.CONCAT(S476," (",D476,")"),CHAR(10),"{",CHAR(10),"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7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76" s="41" t="str">
        <f>_xlfn.CONCAT(IF(Parts[[#This Row],[title]]&lt;&gt;"",_xlfn.CONCAT("#LOC_KTT_",A476,"_",C476,"_Title = ",Parts[[#This Row],[title]],CHAR(10)),""),IF(Parts[[#This Row],[engineName]]&lt;&gt;"",_xlfn.CONCAT("#LOC_KTT_",Parts[[#This Row],[mod]],"_",Parts[[#This Row],[name]],"_EngineName = ",Parts[[#This Row],[engineName]]),""))</f>
        <v/>
      </c>
      <c r="BA476" s="39" t="e">
        <f ca="1">MIN(Parts[[#This Row],[techTier]]+1,MAX(INDIRECT(O476)))</f>
        <v>#REF!</v>
      </c>
      <c r="BB476" s="39" t="e">
        <f ca="1">MIN(Parts[[#This Row],[techTier]]+2,MAX(INDIRECT(O476)))</f>
        <v>#REF!</v>
      </c>
      <c r="BC476" s="55" t="str">
        <f>RIGHT(LEFT(Parts[[#This Row],[folder]],FIND(CHAR(1),SUBSTITUTE(Parts[[#This Row],[folder]],"/",CHAR(1),LEN(Parts[[#This Row],[folder]])-LEN(SUBSTITUTE(Parts[[#This Row],[folder]],"/",""))))-1),FIND(CHAR(1),SUBSTITUTE(Parts[[#This Row],[folder]],"/",CHAR(1),LEN(Parts[[#This Row],[folder]])-LEN(SUBSTITUTE(Parts[[#This Row],[folder]],"/",""))))-41)</f>
        <v>Squad/Parts/Resources/SmallTank</v>
      </c>
    </row>
    <row r="477" spans="1:55" ht="29.5" x14ac:dyDescent="0.35">
      <c r="A477" t="s">
        <v>302</v>
      </c>
      <c r="B477" t="s">
        <v>3239</v>
      </c>
      <c r="C477" t="s">
        <v>3240</v>
      </c>
      <c r="D477" t="s">
        <v>3241</v>
      </c>
      <c r="E477" t="s">
        <v>2318</v>
      </c>
      <c r="F477" t="s">
        <v>2314</v>
      </c>
      <c r="G477" t="s">
        <v>2064</v>
      </c>
      <c r="H477" t="s">
        <v>2135</v>
      </c>
      <c r="I477" t="s">
        <v>1866</v>
      </c>
      <c r="J477" t="s">
        <v>1606</v>
      </c>
      <c r="K477" t="s">
        <v>97</v>
      </c>
      <c r="L477" s="32"/>
      <c r="M47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@PART[SurfaceScanner]:AFTER[Squad] // Surface Scanning Module
	{
}</v>
      </c>
      <c r="N477" s="36">
        <f>_xlfn.XLOOKUP(_xlfn.CONCAT(O477,P477),Templates!$G$1:$G$2037,Templates!$A$1:$A$2037,"Not Found",0,1)</f>
        <v>0</v>
      </c>
      <c r="O477" s="34"/>
      <c r="P477" s="34"/>
      <c r="Q477" s="35"/>
      <c r="R477" s="49"/>
      <c r="S477" s="33"/>
      <c r="T477" s="33"/>
      <c r="U477" s="33"/>
      <c r="V477" s="33"/>
      <c r="W477" s="33"/>
      <c r="X477" s="33"/>
      <c r="Y477" s="33"/>
      <c r="Z477" s="33"/>
      <c r="AA477" s="33"/>
      <c r="AB477" s="33"/>
      <c r="AC477" s="33"/>
      <c r="AD477" s="33"/>
      <c r="AE477" s="33"/>
      <c r="AF477" s="33"/>
      <c r="AG477" s="33"/>
      <c r="AH477" s="33"/>
      <c r="AI47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77" s="33"/>
      <c r="AK477" s="33"/>
      <c r="AL477" s="33"/>
      <c r="AM477" s="33"/>
      <c r="AN477" s="33"/>
      <c r="AO477" s="33"/>
      <c r="AP477" s="33"/>
      <c r="AQ477" s="33"/>
      <c r="AR477" s="33"/>
      <c r="AS477" s="33"/>
      <c r="AT477" s="33"/>
      <c r="AU477" s="33"/>
      <c r="AV47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7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77" s="56" t="str">
        <f>_xlfn.CONCAT(IF(Parts[[#This Row],[title]]&lt;&gt;"",_xlfn.CONCAT(CHAR(10),"@PART[",Parts[[#This Row],[name]],"]:NEEDS[!002_CommunityPartsTitles]:AFTER[",Parts[[#This Row],[mod]],"] // ",_xlfn.CONCAT(S477," (",D477,")"),CHAR(10),"{",CHAR(10),"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7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77" s="41" t="str">
        <f>_xlfn.CONCAT(IF(Parts[[#This Row],[title]]&lt;&gt;"",_xlfn.CONCAT("#LOC_KTT_",A477,"_",C477,"_Title = ",Parts[[#This Row],[title]],CHAR(10)),""),IF(Parts[[#This Row],[engineName]]&lt;&gt;"",_xlfn.CONCAT("#LOC_KTT_",Parts[[#This Row],[mod]],"_",Parts[[#This Row],[name]],"_EngineName = ",Parts[[#This Row],[engineName]]),""))</f>
        <v/>
      </c>
      <c r="BA477" s="39" t="e">
        <f ca="1">MIN(Parts[[#This Row],[techTier]]+1,MAX(INDIRECT(O477)))</f>
        <v>#REF!</v>
      </c>
      <c r="BB477" s="39" t="e">
        <f ca="1">MIN(Parts[[#This Row],[techTier]]+2,MAX(INDIRECT(O477)))</f>
        <v>#REF!</v>
      </c>
      <c r="BC477" s="55" t="str">
        <f>RIGHT(LEFT(Parts[[#This Row],[folder]],FIND(CHAR(1),SUBSTITUTE(Parts[[#This Row],[folder]],"/",CHAR(1),LEN(Parts[[#This Row],[folder]])-LEN(SUBSTITUTE(Parts[[#This Row],[folder]],"/",""))))-1),FIND(CHAR(1),SUBSTITUTE(Parts[[#This Row],[folder]],"/",CHAR(1),LEN(Parts[[#This Row],[folder]])-LEN(SUBSTITUTE(Parts[[#This Row],[folder]],"/",""))))-41)</f>
        <v>Squad/Parts/Resources/SurfaceScanner</v>
      </c>
    </row>
    <row r="478" spans="1:55" ht="29.5" x14ac:dyDescent="0.35">
      <c r="A478" t="s">
        <v>302</v>
      </c>
      <c r="B478" t="s">
        <v>3242</v>
      </c>
      <c r="C478" t="s">
        <v>3243</v>
      </c>
      <c r="D478" t="s">
        <v>3244</v>
      </c>
      <c r="E478" t="s">
        <v>2318</v>
      </c>
      <c r="F478" t="s">
        <v>2314</v>
      </c>
      <c r="G478" t="s">
        <v>1692</v>
      </c>
      <c r="H478" t="s">
        <v>1523</v>
      </c>
      <c r="I478" t="s">
        <v>1644</v>
      </c>
      <c r="J478" t="s">
        <v>2173</v>
      </c>
      <c r="K478" t="s">
        <v>97</v>
      </c>
      <c r="L478" s="32"/>
      <c r="M47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@PART[SurveyScanner]:AFTER[Squad] // M700 Survey Scanner
	{
}</v>
      </c>
      <c r="N478" s="36">
        <f>_xlfn.XLOOKUP(_xlfn.CONCAT(O478,P478),Templates!$G$1:$G$2037,Templates!$A$1:$A$2037,"Not Found",0,1)</f>
        <v>0</v>
      </c>
      <c r="O478" s="34"/>
      <c r="P478" s="34"/>
      <c r="Q478" s="35"/>
      <c r="R478" s="49"/>
      <c r="S478" s="33"/>
      <c r="T478" s="33"/>
      <c r="U478" s="33"/>
      <c r="V478" s="33"/>
      <c r="W478" s="33"/>
      <c r="X478" s="33"/>
      <c r="Y478" s="33"/>
      <c r="Z478" s="33"/>
      <c r="AA478" s="33"/>
      <c r="AB478" s="33"/>
      <c r="AC478" s="33"/>
      <c r="AD478" s="33"/>
      <c r="AE478" s="33"/>
      <c r="AF478" s="33"/>
      <c r="AG478" s="33"/>
      <c r="AH478" s="33"/>
      <c r="AI47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78" s="33"/>
      <c r="AK478" s="33"/>
      <c r="AL478" s="33"/>
      <c r="AM478" s="33"/>
      <c r="AN478" s="33"/>
      <c r="AO478" s="33"/>
      <c r="AP478" s="33"/>
      <c r="AQ478" s="33"/>
      <c r="AR478" s="33"/>
      <c r="AS478" s="33"/>
      <c r="AT478" s="33"/>
      <c r="AU478" s="33"/>
      <c r="AV47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7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78" s="56" t="str">
        <f>_xlfn.CONCAT(IF(Parts[[#This Row],[title]]&lt;&gt;"",_xlfn.CONCAT(CHAR(10),"@PART[",Parts[[#This Row],[name]],"]:NEEDS[!002_CommunityPartsTitles]:AFTER[",Parts[[#This Row],[mod]],"] // ",_xlfn.CONCAT(S478," (",D478,")"),CHAR(10),"{",CHAR(10),"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7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78" s="41" t="str">
        <f>_xlfn.CONCAT(IF(Parts[[#This Row],[title]]&lt;&gt;"",_xlfn.CONCAT("#LOC_KTT_",A478,"_",C478,"_Title = ",Parts[[#This Row],[title]],CHAR(10)),""),IF(Parts[[#This Row],[engineName]]&lt;&gt;"",_xlfn.CONCAT("#LOC_KTT_",Parts[[#This Row],[mod]],"_",Parts[[#This Row],[name]],"_EngineName = ",Parts[[#This Row],[engineName]]),""))</f>
        <v/>
      </c>
      <c r="BA478" s="39" t="e">
        <f ca="1">MIN(Parts[[#This Row],[techTier]]+1,MAX(INDIRECT(O478)))</f>
        <v>#REF!</v>
      </c>
      <c r="BB478" s="39" t="e">
        <f ca="1">MIN(Parts[[#This Row],[techTier]]+2,MAX(INDIRECT(O478)))</f>
        <v>#REF!</v>
      </c>
      <c r="BC478" s="55" t="str">
        <f>RIGHT(LEFT(Parts[[#This Row],[folder]],FIND(CHAR(1),SUBSTITUTE(Parts[[#This Row],[folder]],"/",CHAR(1),LEN(Parts[[#This Row],[folder]])-LEN(SUBSTITUTE(Parts[[#This Row],[folder]],"/",""))))-1),FIND(CHAR(1),SUBSTITUTE(Parts[[#This Row],[folder]],"/",CHAR(1),LEN(Parts[[#This Row],[folder]])-LEN(SUBSTITUTE(Parts[[#This Row],[folder]],"/",""))))-41)</f>
        <v>Squad/Parts/Resources/SurveyScanner</v>
      </c>
    </row>
    <row r="479" spans="1:55" ht="29.5" x14ac:dyDescent="0.35">
      <c r="A479" t="s">
        <v>302</v>
      </c>
      <c r="B479" t="s">
        <v>3245</v>
      </c>
      <c r="C479" t="s">
        <v>3246</v>
      </c>
      <c r="D479" t="s">
        <v>3247</v>
      </c>
      <c r="E479" t="s">
        <v>1898</v>
      </c>
      <c r="F479" t="s">
        <v>2314</v>
      </c>
      <c r="G479" t="s">
        <v>2846</v>
      </c>
      <c r="H479" t="s">
        <v>2462</v>
      </c>
      <c r="I479" t="s">
        <v>1866</v>
      </c>
      <c r="J479" t="s">
        <v>1606</v>
      </c>
      <c r="K479" t="s">
        <v>97</v>
      </c>
      <c r="L479" s="32"/>
      <c r="M47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@PART[sensorAtmosphere]:AFTER[Squad] // Atmospheric Fluid Spectro-Variometer
	{
}</v>
      </c>
      <c r="N479" s="36">
        <f>_xlfn.XLOOKUP(_xlfn.CONCAT(O479,P479),Templates!$G$1:$G$2037,Templates!$A$1:$A$2037,"Not Found",0,1)</f>
        <v>0</v>
      </c>
      <c r="O479" s="34"/>
      <c r="P479" s="34"/>
      <c r="Q479" s="35"/>
      <c r="R479" s="49"/>
      <c r="S479" s="33"/>
      <c r="T479" s="33"/>
      <c r="U479" s="33"/>
      <c r="V479" s="33"/>
      <c r="W479" s="33"/>
      <c r="X479" s="33"/>
      <c r="Y479" s="33"/>
      <c r="Z479" s="33"/>
      <c r="AA479" s="33"/>
      <c r="AB479" s="33"/>
      <c r="AC479" s="33"/>
      <c r="AD479" s="33"/>
      <c r="AE479" s="33"/>
      <c r="AF479" s="33"/>
      <c r="AG479" s="33"/>
      <c r="AH479" s="33"/>
      <c r="AI47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79" s="33"/>
      <c r="AK479" s="33"/>
      <c r="AL479" s="33"/>
      <c r="AM479" s="33"/>
      <c r="AN479" s="33"/>
      <c r="AO479" s="33"/>
      <c r="AP479" s="33"/>
      <c r="AQ479" s="33"/>
      <c r="AR479" s="33"/>
      <c r="AS479" s="33"/>
      <c r="AT479" s="33"/>
      <c r="AU479" s="33"/>
      <c r="AV47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7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79" s="56" t="str">
        <f>_xlfn.CONCAT(IF(Parts[[#This Row],[title]]&lt;&gt;"",_xlfn.CONCAT(CHAR(10),"@PART[",Parts[[#This Row],[name]],"]:NEEDS[!002_CommunityPartsTitles]:AFTER[",Parts[[#This Row],[mod]],"] // ",_xlfn.CONCAT(S479," (",D479,")"),CHAR(10),"{",CHAR(10),"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7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79" s="41" t="str">
        <f>_xlfn.CONCAT(IF(Parts[[#This Row],[title]]&lt;&gt;"",_xlfn.CONCAT("#LOC_KTT_",A479,"_",C479,"_Title = ",Parts[[#This Row],[title]],CHAR(10)),""),IF(Parts[[#This Row],[engineName]]&lt;&gt;"",_xlfn.CONCAT("#LOC_KTT_",Parts[[#This Row],[mod]],"_",Parts[[#This Row],[name]],"_EngineName = ",Parts[[#This Row],[engineName]]),""))</f>
        <v/>
      </c>
      <c r="BA479" s="39" t="e">
        <f ca="1">MIN(Parts[[#This Row],[techTier]]+1,MAX(INDIRECT(O479)))</f>
        <v>#REF!</v>
      </c>
      <c r="BB479" s="39" t="e">
        <f ca="1">MIN(Parts[[#This Row],[techTier]]+2,MAX(INDIRECT(O479)))</f>
        <v>#REF!</v>
      </c>
      <c r="BC479" s="55" t="str">
        <f>RIGHT(LEFT(Parts[[#This Row],[folder]],FIND(CHAR(1),SUBSTITUTE(Parts[[#This Row],[folder]],"/",CHAR(1),LEN(Parts[[#This Row],[folder]])-LEN(SUBSTITUTE(Parts[[#This Row],[folder]],"/",""))))-1),FIND(CHAR(1),SUBSTITUTE(Parts[[#This Row],[folder]],"/",CHAR(1),LEN(Parts[[#This Row],[folder]])-LEN(SUBSTITUTE(Parts[[#This Row],[folder]],"/",""))))-41)</f>
        <v>Squad/Parts/Science/AtmosphereSensor</v>
      </c>
    </row>
    <row r="480" spans="1:55" ht="29.5" x14ac:dyDescent="0.35">
      <c r="A480" t="s">
        <v>302</v>
      </c>
      <c r="B480" t="s">
        <v>3248</v>
      </c>
      <c r="C480" t="s">
        <v>3249</v>
      </c>
      <c r="D480" t="s">
        <v>3250</v>
      </c>
      <c r="E480" t="s">
        <v>2283</v>
      </c>
      <c r="F480" t="s">
        <v>2314</v>
      </c>
      <c r="G480" t="s">
        <v>536</v>
      </c>
      <c r="H480" t="s">
        <v>2135</v>
      </c>
      <c r="I480" t="s">
        <v>1628</v>
      </c>
      <c r="J480" t="s">
        <v>1606</v>
      </c>
      <c r="K480" t="s">
        <v>0</v>
      </c>
      <c r="L480" s="32"/>
      <c r="M48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@PART[GooExperiment]:AFTER[Squad] // Mystery Gooâ¢ Containment Unit 
	{
}</v>
      </c>
      <c r="N480" s="36">
        <f>_xlfn.XLOOKUP(_xlfn.CONCAT(O480,P480),Templates!$G$1:$G$2037,Templates!$A$1:$A$2037,"Not Found",0,1)</f>
        <v>0</v>
      </c>
      <c r="O480" s="34"/>
      <c r="P480" s="34"/>
      <c r="Q480" s="35"/>
      <c r="R480" s="49"/>
      <c r="S480" s="33"/>
      <c r="T480" s="33"/>
      <c r="U480" s="33"/>
      <c r="V480" s="33"/>
      <c r="W480" s="33"/>
      <c r="X480" s="33"/>
      <c r="Y480" s="33"/>
      <c r="Z480" s="33"/>
      <c r="AA480" s="33"/>
      <c r="AB480" s="33"/>
      <c r="AC480" s="33"/>
      <c r="AD480" s="33"/>
      <c r="AE480" s="33"/>
      <c r="AF480" s="33"/>
      <c r="AG480" s="33"/>
      <c r="AH480" s="33"/>
      <c r="AI48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80" s="33"/>
      <c r="AK480" s="33"/>
      <c r="AL480" s="33"/>
      <c r="AM480" s="33"/>
      <c r="AN480" s="33"/>
      <c r="AO480" s="33"/>
      <c r="AP480" s="33"/>
      <c r="AQ480" s="33"/>
      <c r="AR480" s="33"/>
      <c r="AS480" s="33"/>
      <c r="AT480" s="33"/>
      <c r="AU480" s="33"/>
      <c r="AV48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8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80" s="56" t="str">
        <f>_xlfn.CONCAT(IF(Parts[[#This Row],[title]]&lt;&gt;"",_xlfn.CONCAT(CHAR(10),"@PART[",Parts[[#This Row],[name]],"]:NEEDS[!002_CommunityPartsTitles]:AFTER[",Parts[[#This Row],[mod]],"] // ",_xlfn.CONCAT(S480," (",D480,")"),CHAR(10),"{",CHAR(10),"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8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80" s="41" t="str">
        <f>_xlfn.CONCAT(IF(Parts[[#This Row],[title]]&lt;&gt;"",_xlfn.CONCAT("#LOC_KTT_",A480,"_",C480,"_Title = ",Parts[[#This Row],[title]],CHAR(10)),""),IF(Parts[[#This Row],[engineName]]&lt;&gt;"",_xlfn.CONCAT("#LOC_KTT_",Parts[[#This Row],[mod]],"_",Parts[[#This Row],[name]],"_EngineName = ",Parts[[#This Row],[engineName]]),""))</f>
        <v/>
      </c>
      <c r="BA480" s="39" t="e">
        <f ca="1">MIN(Parts[[#This Row],[techTier]]+1,MAX(INDIRECT(O480)))</f>
        <v>#REF!</v>
      </c>
      <c r="BB480" s="39" t="e">
        <f ca="1">MIN(Parts[[#This Row],[techTier]]+2,MAX(INDIRECT(O480)))</f>
        <v>#REF!</v>
      </c>
      <c r="BC480" s="55" t="str">
        <f>RIGHT(LEFT(Parts[[#This Row],[folder]],FIND(CHAR(1),SUBSTITUTE(Parts[[#This Row],[folder]],"/",CHAR(1),LEN(Parts[[#This Row],[folder]])-LEN(SUBSTITUTE(Parts[[#This Row],[folder]],"/",""))))-1),FIND(CHAR(1),SUBSTITUTE(Parts[[#This Row],[folder]],"/",CHAR(1),LEN(Parts[[#This Row],[folder]])-LEN(SUBSTITUTE(Parts[[#This Row],[folder]],"/",""))))-41)</f>
        <v>Squad/Parts/Science/GooExperiment</v>
      </c>
    </row>
    <row r="481" spans="1:55" ht="29.5" x14ac:dyDescent="0.35">
      <c r="A481" t="s">
        <v>302</v>
      </c>
      <c r="B481" t="s">
        <v>3251</v>
      </c>
      <c r="C481" t="s">
        <v>3252</v>
      </c>
      <c r="D481" t="s">
        <v>3253</v>
      </c>
      <c r="E481" t="s">
        <v>3254</v>
      </c>
      <c r="F481" t="s">
        <v>2314</v>
      </c>
      <c r="G481" t="s">
        <v>3255</v>
      </c>
      <c r="H481" t="s">
        <v>2309</v>
      </c>
      <c r="I481" t="s">
        <v>543</v>
      </c>
      <c r="J481" t="s">
        <v>1118</v>
      </c>
      <c r="K481" t="s">
        <v>72</v>
      </c>
      <c r="L481" s="32"/>
      <c r="M48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@PART[Large_Crewed_Lab]:AFTER[Squad] // Mobile Processing Lab MPL-LG-2
	{
}</v>
      </c>
      <c r="N481" s="36">
        <f>_xlfn.XLOOKUP(_xlfn.CONCAT(O481,P481),Templates!$G$1:$G$2037,Templates!$A$1:$A$2037,"Not Found",0,1)</f>
        <v>0</v>
      </c>
      <c r="O481" s="34"/>
      <c r="P481" s="34"/>
      <c r="Q481" s="35"/>
      <c r="R481" s="49"/>
      <c r="S481" s="33"/>
      <c r="T481" s="33"/>
      <c r="U481" s="33"/>
      <c r="V481" s="33"/>
      <c r="W481" s="33"/>
      <c r="X481" s="33"/>
      <c r="Y481" s="33"/>
      <c r="Z481" s="33"/>
      <c r="AA481" s="33"/>
      <c r="AB481" s="33"/>
      <c r="AC481" s="33"/>
      <c r="AD481" s="33"/>
      <c r="AE481" s="33"/>
      <c r="AF481" s="33"/>
      <c r="AG481" s="33"/>
      <c r="AH481" s="33"/>
      <c r="AI48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81" s="33"/>
      <c r="AK481" s="33"/>
      <c r="AL481" s="33"/>
      <c r="AM481" s="33"/>
      <c r="AN481" s="33"/>
      <c r="AO481" s="33"/>
      <c r="AP481" s="33"/>
      <c r="AQ481" s="33"/>
      <c r="AR481" s="33"/>
      <c r="AS481" s="33"/>
      <c r="AT481" s="33"/>
      <c r="AU481" s="33"/>
      <c r="AV48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8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81" s="56" t="str">
        <f>_xlfn.CONCAT(IF(Parts[[#This Row],[title]]&lt;&gt;"",_xlfn.CONCAT(CHAR(10),"@PART[",Parts[[#This Row],[name]],"]:NEEDS[!002_CommunityPartsTitles]:AFTER[",Parts[[#This Row],[mod]],"] // ",_xlfn.CONCAT(S481," (",D481,")"),CHAR(10),"{",CHAR(10),"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8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81" s="41" t="str">
        <f>_xlfn.CONCAT(IF(Parts[[#This Row],[title]]&lt;&gt;"",_xlfn.CONCAT("#LOC_KTT_",A481,"_",C481,"_Title = ",Parts[[#This Row],[title]],CHAR(10)),""),IF(Parts[[#This Row],[engineName]]&lt;&gt;"",_xlfn.CONCAT("#LOC_KTT_",Parts[[#This Row],[mod]],"_",Parts[[#This Row],[name]],"_EngineName = ",Parts[[#This Row],[engineName]]),""))</f>
        <v/>
      </c>
      <c r="BA481" s="39" t="e">
        <f ca="1">MIN(Parts[[#This Row],[techTier]]+1,MAX(INDIRECT(O481)))</f>
        <v>#REF!</v>
      </c>
      <c r="BB481" s="39" t="e">
        <f ca="1">MIN(Parts[[#This Row],[techTier]]+2,MAX(INDIRECT(O481)))</f>
        <v>#REF!</v>
      </c>
      <c r="BC481" s="55" t="str">
        <f>RIGHT(LEFT(Parts[[#This Row],[folder]],FIND(CHAR(1),SUBSTITUTE(Parts[[#This Row],[folder]],"/",CHAR(1),LEN(Parts[[#This Row],[folder]])-LEN(SUBSTITUTE(Parts[[#This Row],[folder]],"/",""))))-1),FIND(CHAR(1),SUBSTITUTE(Parts[[#This Row],[folder]],"/",CHAR(1),LEN(Parts[[#This Row],[folder]])-LEN(SUBSTITUTE(Parts[[#This Row],[folder]],"/",""))))-41)</f>
        <v>Squad/Parts/Science/LargeCrewedLab</v>
      </c>
    </row>
    <row r="482" spans="1:55" ht="29.5" x14ac:dyDescent="0.35">
      <c r="A482" t="s">
        <v>302</v>
      </c>
      <c r="B482" t="s">
        <v>3256</v>
      </c>
      <c r="C482" t="s">
        <v>3257</v>
      </c>
      <c r="D482" t="s">
        <v>3258</v>
      </c>
      <c r="E482" t="s">
        <v>2318</v>
      </c>
      <c r="F482" t="s">
        <v>2314</v>
      </c>
      <c r="G482" t="s">
        <v>1751</v>
      </c>
      <c r="H482" t="s">
        <v>2005</v>
      </c>
      <c r="I482" t="s">
        <v>1628</v>
      </c>
      <c r="J482" t="s">
        <v>1115</v>
      </c>
      <c r="K482" t="s">
        <v>100</v>
      </c>
      <c r="L482" s="32"/>
      <c r="M48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@PART[Magnetometer]:AFTER[Squad] // Magnetometer Boom
	{
}</v>
      </c>
      <c r="N482" s="36">
        <f>_xlfn.XLOOKUP(_xlfn.CONCAT(O482,P482),Templates!$G$1:$G$2037,Templates!$A$1:$A$2037,"Not Found",0,1)</f>
        <v>0</v>
      </c>
      <c r="O482" s="34"/>
      <c r="P482" s="34"/>
      <c r="Q482" s="35"/>
      <c r="R482" s="49"/>
      <c r="S482" s="33"/>
      <c r="T482" s="33"/>
      <c r="U482" s="33"/>
      <c r="V482" s="33"/>
      <c r="W482" s="33"/>
      <c r="X482" s="33"/>
      <c r="Y482" s="33"/>
      <c r="Z482" s="33"/>
      <c r="AA482" s="33"/>
      <c r="AB482" s="33"/>
      <c r="AC482" s="33"/>
      <c r="AD482" s="33"/>
      <c r="AE482" s="33"/>
      <c r="AF482" s="33"/>
      <c r="AG482" s="33"/>
      <c r="AH482" s="33"/>
      <c r="AI48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82" s="33"/>
      <c r="AK482" s="33"/>
      <c r="AL482" s="33"/>
      <c r="AM482" s="33"/>
      <c r="AN482" s="33"/>
      <c r="AO482" s="33"/>
      <c r="AP482" s="33"/>
      <c r="AQ482" s="33"/>
      <c r="AR482" s="33"/>
      <c r="AS482" s="33"/>
      <c r="AT482" s="33"/>
      <c r="AU482" s="33"/>
      <c r="AV48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8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82" s="56" t="str">
        <f>_xlfn.CONCAT(IF(Parts[[#This Row],[title]]&lt;&gt;"",_xlfn.CONCAT(CHAR(10),"@PART[",Parts[[#This Row],[name]],"]:NEEDS[!002_CommunityPartsTitles]:AFTER[",Parts[[#This Row],[mod]],"] // ",_xlfn.CONCAT(S482," (",D482,")"),CHAR(10),"{",CHAR(10),"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8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82" s="41" t="str">
        <f>_xlfn.CONCAT(IF(Parts[[#This Row],[title]]&lt;&gt;"",_xlfn.CONCAT("#LOC_KTT_",A482,"_",C482,"_Title = ",Parts[[#This Row],[title]],CHAR(10)),""),IF(Parts[[#This Row],[engineName]]&lt;&gt;"",_xlfn.CONCAT("#LOC_KTT_",Parts[[#This Row],[mod]],"_",Parts[[#This Row],[name]],"_EngineName = ",Parts[[#This Row],[engineName]]),""))</f>
        <v/>
      </c>
      <c r="BA482" s="39" t="e">
        <f ca="1">MIN(Parts[[#This Row],[techTier]]+1,MAX(INDIRECT(O482)))</f>
        <v>#REF!</v>
      </c>
      <c r="BB482" s="39" t="e">
        <f ca="1">MIN(Parts[[#This Row],[techTier]]+2,MAX(INDIRECT(O482)))</f>
        <v>#REF!</v>
      </c>
      <c r="BC482" s="55" t="str">
        <f>RIGHT(LEFT(Parts[[#This Row],[folder]],FIND(CHAR(1),SUBSTITUTE(Parts[[#This Row],[folder]],"/",CHAR(1),LEN(Parts[[#This Row],[folder]])-LEN(SUBSTITUTE(Parts[[#This Row],[folder]],"/",""))))-1),FIND(CHAR(1),SUBSTITUTE(Parts[[#This Row],[folder]],"/",CHAR(1),LEN(Parts[[#This Row],[folder]])-LEN(SUBSTITUTE(Parts[[#This Row],[folder]],"/",""))))-41)</f>
        <v>Squad/Parts/Science/Magnetometer</v>
      </c>
    </row>
    <row r="483" spans="1:55" ht="29.5" x14ac:dyDescent="0.35">
      <c r="A483" t="s">
        <v>302</v>
      </c>
      <c r="B483" t="s">
        <v>3259</v>
      </c>
      <c r="C483" t="s">
        <v>3260</v>
      </c>
      <c r="D483" t="s">
        <v>3261</v>
      </c>
      <c r="E483" t="s">
        <v>2318</v>
      </c>
      <c r="F483" t="s">
        <v>2314</v>
      </c>
      <c r="G483" t="s">
        <v>1745</v>
      </c>
      <c r="H483" t="s">
        <v>1887</v>
      </c>
      <c r="I483" t="s">
        <v>1644</v>
      </c>
      <c r="J483" t="s">
        <v>2173</v>
      </c>
      <c r="K483" t="s">
        <v>30</v>
      </c>
      <c r="L483" s="32"/>
      <c r="M48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@PART[science_module]:AFTER[Squad] // SC-9001 Science Jr.
	{
}</v>
      </c>
      <c r="N483" s="36">
        <f>_xlfn.XLOOKUP(_xlfn.CONCAT(O483,P483),Templates!$G$1:$G$2037,Templates!$A$1:$A$2037,"Not Found",0,1)</f>
        <v>0</v>
      </c>
      <c r="O483" s="34"/>
      <c r="P483" s="34"/>
      <c r="Q483" s="35"/>
      <c r="R483" s="49"/>
      <c r="S483" s="33"/>
      <c r="T483" s="33"/>
      <c r="U483" s="33"/>
      <c r="V483" s="33"/>
      <c r="W483" s="33"/>
      <c r="X483" s="33"/>
      <c r="Y483" s="33"/>
      <c r="Z483" s="33"/>
      <c r="AA483" s="33"/>
      <c r="AB483" s="33"/>
      <c r="AC483" s="33"/>
      <c r="AD483" s="33"/>
      <c r="AE483" s="33"/>
      <c r="AF483" s="33"/>
      <c r="AG483" s="33"/>
      <c r="AH483" s="33"/>
      <c r="AI48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83" s="33"/>
      <c r="AK483" s="33"/>
      <c r="AL483" s="33"/>
      <c r="AM483" s="33"/>
      <c r="AN483" s="33"/>
      <c r="AO483" s="33"/>
      <c r="AP483" s="33"/>
      <c r="AQ483" s="33"/>
      <c r="AR483" s="33"/>
      <c r="AS483" s="33"/>
      <c r="AT483" s="33"/>
      <c r="AU483" s="33"/>
      <c r="AV48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8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83" s="56" t="str">
        <f>_xlfn.CONCAT(IF(Parts[[#This Row],[title]]&lt;&gt;"",_xlfn.CONCAT(CHAR(10),"@PART[",Parts[[#This Row],[name]],"]:NEEDS[!002_CommunityPartsTitles]:AFTER[",Parts[[#This Row],[mod]],"] // ",_xlfn.CONCAT(S483," (",D483,")"),CHAR(10),"{",CHAR(10),"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8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83" s="41" t="str">
        <f>_xlfn.CONCAT(IF(Parts[[#This Row],[title]]&lt;&gt;"",_xlfn.CONCAT("#LOC_KTT_",A483,"_",C483,"_Title = ",Parts[[#This Row],[title]],CHAR(10)),""),IF(Parts[[#This Row],[engineName]]&lt;&gt;"",_xlfn.CONCAT("#LOC_KTT_",Parts[[#This Row],[mod]],"_",Parts[[#This Row],[name]],"_EngineName = ",Parts[[#This Row],[engineName]]),""))</f>
        <v/>
      </c>
      <c r="BA483" s="39" t="e">
        <f ca="1">MIN(Parts[[#This Row],[techTier]]+1,MAX(INDIRECT(O483)))</f>
        <v>#REF!</v>
      </c>
      <c r="BB483" s="39" t="e">
        <f ca="1">MIN(Parts[[#This Row],[techTier]]+2,MAX(INDIRECT(O483)))</f>
        <v>#REF!</v>
      </c>
      <c r="BC483" s="55" t="str">
        <f>RIGHT(LEFT(Parts[[#This Row],[folder]],FIND(CHAR(1),SUBSTITUTE(Parts[[#This Row],[folder]],"/",CHAR(1),LEN(Parts[[#This Row],[folder]])-LEN(SUBSTITUTE(Parts[[#This Row],[folder]],"/",""))))-1),FIND(CHAR(1),SUBSTITUTE(Parts[[#This Row],[folder]],"/",CHAR(1),LEN(Parts[[#This Row],[folder]])-LEN(SUBSTITUTE(Parts[[#This Row],[folder]],"/",""))))-41)</f>
        <v>Squad/Parts/Science/MaterialBay</v>
      </c>
    </row>
    <row r="484" spans="1:55" ht="29.5" x14ac:dyDescent="0.35">
      <c r="A484" t="s">
        <v>302</v>
      </c>
      <c r="B484" t="s">
        <v>3262</v>
      </c>
      <c r="C484" t="s">
        <v>3263</v>
      </c>
      <c r="D484" t="s">
        <v>3264</v>
      </c>
      <c r="E484" t="s">
        <v>2318</v>
      </c>
      <c r="F484" t="s">
        <v>2314</v>
      </c>
      <c r="G484" t="s">
        <v>2005</v>
      </c>
      <c r="H484" t="s">
        <v>1562</v>
      </c>
      <c r="I484" t="s">
        <v>1628</v>
      </c>
      <c r="J484" t="s">
        <v>1115</v>
      </c>
      <c r="K484" t="s">
        <v>30</v>
      </c>
      <c r="L484" s="32"/>
      <c r="M48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@PART[ScienceBox]:AFTER[Squad] // Experiment Storage Unit
	{
}</v>
      </c>
      <c r="N484" s="36">
        <f>_xlfn.XLOOKUP(_xlfn.CONCAT(O484,P484),Templates!$G$1:$G$2037,Templates!$A$1:$A$2037,"Not Found",0,1)</f>
        <v>0</v>
      </c>
      <c r="O484" s="34"/>
      <c r="P484" s="34"/>
      <c r="Q484" s="35"/>
      <c r="R484" s="49"/>
      <c r="S484" s="33"/>
      <c r="T484" s="33"/>
      <c r="U484" s="33"/>
      <c r="V484" s="33"/>
      <c r="W484" s="33"/>
      <c r="X484" s="33"/>
      <c r="Y484" s="33"/>
      <c r="Z484" s="33"/>
      <c r="AA484" s="33"/>
      <c r="AB484" s="33"/>
      <c r="AC484" s="33"/>
      <c r="AD484" s="33"/>
      <c r="AE484" s="33"/>
      <c r="AF484" s="33"/>
      <c r="AG484" s="33"/>
      <c r="AH484" s="33"/>
      <c r="AI48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84" s="33"/>
      <c r="AK484" s="33"/>
      <c r="AL484" s="33"/>
      <c r="AM484" s="33"/>
      <c r="AN484" s="33"/>
      <c r="AO484" s="33"/>
      <c r="AP484" s="33"/>
      <c r="AQ484" s="33"/>
      <c r="AR484" s="33"/>
      <c r="AS484" s="33"/>
      <c r="AT484" s="33"/>
      <c r="AU484" s="33"/>
      <c r="AV48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8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84" s="56" t="str">
        <f>_xlfn.CONCAT(IF(Parts[[#This Row],[title]]&lt;&gt;"",_xlfn.CONCAT(CHAR(10),"@PART[",Parts[[#This Row],[name]],"]:NEEDS[!002_CommunityPartsTitles]:AFTER[",Parts[[#This Row],[mod]],"] // ",_xlfn.CONCAT(S484," (",D484,")"),CHAR(10),"{",CHAR(10),"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8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84" s="41" t="str">
        <f>_xlfn.CONCAT(IF(Parts[[#This Row],[title]]&lt;&gt;"",_xlfn.CONCAT("#LOC_KTT_",A484,"_",C484,"_Title = ",Parts[[#This Row],[title]],CHAR(10)),""),IF(Parts[[#This Row],[engineName]]&lt;&gt;"",_xlfn.CONCAT("#LOC_KTT_",Parts[[#This Row],[mod]],"_",Parts[[#This Row],[name]],"_EngineName = ",Parts[[#This Row],[engineName]]),""))</f>
        <v/>
      </c>
      <c r="BA484" s="39" t="e">
        <f ca="1">MIN(Parts[[#This Row],[techTier]]+1,MAX(INDIRECT(O484)))</f>
        <v>#REF!</v>
      </c>
      <c r="BB484" s="39" t="e">
        <f ca="1">MIN(Parts[[#This Row],[techTier]]+2,MAX(INDIRECT(O484)))</f>
        <v>#REF!</v>
      </c>
      <c r="BC484" s="55" t="str">
        <f>RIGHT(LEFT(Parts[[#This Row],[folder]],FIND(CHAR(1),SUBSTITUTE(Parts[[#This Row],[folder]],"/",CHAR(1),LEN(Parts[[#This Row],[folder]])-LEN(SUBSTITUTE(Parts[[#This Row],[folder]],"/",""))))-1),FIND(CHAR(1),SUBSTITUTE(Parts[[#This Row],[folder]],"/",CHAR(1),LEN(Parts[[#This Row],[folder]])-LEN(SUBSTITUTE(Parts[[#This Row],[folder]],"/",""))))-41)</f>
        <v>Squad/Parts/Science/ScienceBox</v>
      </c>
    </row>
    <row r="485" spans="1:55" ht="29.5" x14ac:dyDescent="0.35">
      <c r="A485" t="s">
        <v>302</v>
      </c>
      <c r="B485" t="s">
        <v>3265</v>
      </c>
      <c r="C485" t="s">
        <v>3266</v>
      </c>
      <c r="D485" t="s">
        <v>3267</v>
      </c>
      <c r="E485" t="s">
        <v>1898</v>
      </c>
      <c r="F485" t="s">
        <v>2314</v>
      </c>
      <c r="G485" t="s">
        <v>2705</v>
      </c>
      <c r="H485" t="s">
        <v>1779</v>
      </c>
      <c r="I485" t="s">
        <v>1866</v>
      </c>
      <c r="J485" t="s">
        <v>1606</v>
      </c>
      <c r="K485" t="s">
        <v>100</v>
      </c>
      <c r="L485" s="32"/>
      <c r="M48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@PART[sensorAccelerometer]:AFTER[Squad] // Double-C Seismic Accelerometer
	{
}</v>
      </c>
      <c r="N485" s="36">
        <f>_xlfn.XLOOKUP(_xlfn.CONCAT(O485,P485),Templates!$G$1:$G$2037,Templates!$A$1:$A$2037,"Not Found",0,1)</f>
        <v>0</v>
      </c>
      <c r="O485" s="34"/>
      <c r="P485" s="34"/>
      <c r="Q485" s="35"/>
      <c r="R485" s="49"/>
      <c r="S485" s="33"/>
      <c r="T485" s="33"/>
      <c r="U485" s="33"/>
      <c r="V485" s="33"/>
      <c r="W485" s="33"/>
      <c r="X485" s="33"/>
      <c r="Y485" s="33"/>
      <c r="Z485" s="33"/>
      <c r="AA485" s="33"/>
      <c r="AB485" s="33"/>
      <c r="AC485" s="33"/>
      <c r="AD485" s="33"/>
      <c r="AE485" s="33"/>
      <c r="AF485" s="33"/>
      <c r="AG485" s="33"/>
      <c r="AH485" s="33"/>
      <c r="AI48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85" s="33"/>
      <c r="AK485" s="33"/>
      <c r="AL485" s="33"/>
      <c r="AM485" s="33"/>
      <c r="AN485" s="33"/>
      <c r="AO485" s="33"/>
      <c r="AP485" s="33"/>
      <c r="AQ485" s="33"/>
      <c r="AR485" s="33"/>
      <c r="AS485" s="33"/>
      <c r="AT485" s="33"/>
      <c r="AU485" s="33"/>
      <c r="AV48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8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85" s="56" t="str">
        <f>_xlfn.CONCAT(IF(Parts[[#This Row],[title]]&lt;&gt;"",_xlfn.CONCAT(CHAR(10),"@PART[",Parts[[#This Row],[name]],"]:NEEDS[!002_CommunityPartsTitles]:AFTER[",Parts[[#This Row],[mod]],"] // ",_xlfn.CONCAT(S485," (",D485,")"),CHAR(10),"{",CHAR(10),"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8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85" s="41" t="str">
        <f>_xlfn.CONCAT(IF(Parts[[#This Row],[title]]&lt;&gt;"",_xlfn.CONCAT("#LOC_KTT_",A485,"_",C485,"_Title = ",Parts[[#This Row],[title]],CHAR(10)),""),IF(Parts[[#This Row],[engineName]]&lt;&gt;"",_xlfn.CONCAT("#LOC_KTT_",Parts[[#This Row],[mod]],"_",Parts[[#This Row],[name]],"_EngineName = ",Parts[[#This Row],[engineName]]),""))</f>
        <v/>
      </c>
      <c r="BA485" s="39" t="e">
        <f ca="1">MIN(Parts[[#This Row],[techTier]]+1,MAX(INDIRECT(O485)))</f>
        <v>#REF!</v>
      </c>
      <c r="BB485" s="39" t="e">
        <f ca="1">MIN(Parts[[#This Row],[techTier]]+2,MAX(INDIRECT(O485)))</f>
        <v>#REF!</v>
      </c>
      <c r="BC485" s="55" t="str">
        <f>RIGHT(LEFT(Parts[[#This Row],[folder]],FIND(CHAR(1),SUBSTITUTE(Parts[[#This Row],[folder]],"/",CHAR(1),LEN(Parts[[#This Row],[folder]])-LEN(SUBSTITUTE(Parts[[#This Row],[folder]],"/",""))))-1),FIND(CHAR(1),SUBSTITUTE(Parts[[#This Row],[folder]],"/",CHAR(1),LEN(Parts[[#This Row],[folder]])-LEN(SUBSTITUTE(Parts[[#This Row],[folder]],"/",""))))-41)</f>
        <v>Squad/Parts/Science/sensorAccelerometer</v>
      </c>
    </row>
    <row r="486" spans="1:55" ht="29.5" x14ac:dyDescent="0.35">
      <c r="A486" t="s">
        <v>302</v>
      </c>
      <c r="B486" t="s">
        <v>3268</v>
      </c>
      <c r="C486" t="s">
        <v>3269</v>
      </c>
      <c r="D486" t="s">
        <v>3270</v>
      </c>
      <c r="E486" t="s">
        <v>1898</v>
      </c>
      <c r="F486" t="s">
        <v>2314</v>
      </c>
      <c r="G486" t="s">
        <v>2005</v>
      </c>
      <c r="H486" t="s">
        <v>2836</v>
      </c>
      <c r="I486" t="s">
        <v>1866</v>
      </c>
      <c r="J486" t="s">
        <v>1606</v>
      </c>
      <c r="K486" t="s">
        <v>15</v>
      </c>
      <c r="L486" s="32"/>
      <c r="M48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@PART[sensorBarometer]:AFTER[Squad] // PresMat Barometer
	{
}</v>
      </c>
      <c r="N486" s="36">
        <f>_xlfn.XLOOKUP(_xlfn.CONCAT(O486,P486),Templates!$G$1:$G$2037,Templates!$A$1:$A$2037,"Not Found",0,1)</f>
        <v>0</v>
      </c>
      <c r="O486" s="34"/>
      <c r="P486" s="34"/>
      <c r="Q486" s="35"/>
      <c r="R486" s="49"/>
      <c r="S486" s="33"/>
      <c r="T486" s="33"/>
      <c r="U486" s="33"/>
      <c r="V486" s="33"/>
      <c r="W486" s="33"/>
      <c r="X486" s="33"/>
      <c r="Y486" s="33"/>
      <c r="Z486" s="33"/>
      <c r="AA486" s="33"/>
      <c r="AB486" s="33"/>
      <c r="AC486" s="33"/>
      <c r="AD486" s="33"/>
      <c r="AE486" s="33"/>
      <c r="AF486" s="33"/>
      <c r="AG486" s="33"/>
      <c r="AH486" s="33"/>
      <c r="AI48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86" s="33"/>
      <c r="AK486" s="33"/>
      <c r="AL486" s="33"/>
      <c r="AM486" s="33"/>
      <c r="AN486" s="33"/>
      <c r="AO486" s="33"/>
      <c r="AP486" s="33"/>
      <c r="AQ486" s="33"/>
      <c r="AR486" s="33"/>
      <c r="AS486" s="33"/>
      <c r="AT486" s="33"/>
      <c r="AU486" s="33"/>
      <c r="AV48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8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86" s="56" t="str">
        <f>_xlfn.CONCAT(IF(Parts[[#This Row],[title]]&lt;&gt;"",_xlfn.CONCAT(CHAR(10),"@PART[",Parts[[#This Row],[name]],"]:NEEDS[!002_CommunityPartsTitles]:AFTER[",Parts[[#This Row],[mod]],"] // ",_xlfn.CONCAT(S486," (",D486,")"),CHAR(10),"{",CHAR(10),"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8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86" s="41" t="str">
        <f>_xlfn.CONCAT(IF(Parts[[#This Row],[title]]&lt;&gt;"",_xlfn.CONCAT("#LOC_KTT_",A486,"_",C486,"_Title = ",Parts[[#This Row],[title]],CHAR(10)),""),IF(Parts[[#This Row],[engineName]]&lt;&gt;"",_xlfn.CONCAT("#LOC_KTT_",Parts[[#This Row],[mod]],"_",Parts[[#This Row],[name]],"_EngineName = ",Parts[[#This Row],[engineName]]),""))</f>
        <v/>
      </c>
      <c r="BA486" s="39" t="e">
        <f ca="1">MIN(Parts[[#This Row],[techTier]]+1,MAX(INDIRECT(O486)))</f>
        <v>#REF!</v>
      </c>
      <c r="BB486" s="39" t="e">
        <f ca="1">MIN(Parts[[#This Row],[techTier]]+2,MAX(INDIRECT(O486)))</f>
        <v>#REF!</v>
      </c>
      <c r="BC486" s="55" t="str">
        <f>RIGHT(LEFT(Parts[[#This Row],[folder]],FIND(CHAR(1),SUBSTITUTE(Parts[[#This Row],[folder]],"/",CHAR(1),LEN(Parts[[#This Row],[folder]])-LEN(SUBSTITUTE(Parts[[#This Row],[folder]],"/",""))))-1),FIND(CHAR(1),SUBSTITUTE(Parts[[#This Row],[folder]],"/",CHAR(1),LEN(Parts[[#This Row],[folder]])-LEN(SUBSTITUTE(Parts[[#This Row],[folder]],"/",""))))-41)</f>
        <v>Squad/Parts/Science/sensorBarometer</v>
      </c>
    </row>
    <row r="487" spans="1:55" ht="29.5" x14ac:dyDescent="0.35">
      <c r="A487" t="s">
        <v>302</v>
      </c>
      <c r="B487" t="s">
        <v>3271</v>
      </c>
      <c r="C487" t="s">
        <v>3272</v>
      </c>
      <c r="D487" t="s">
        <v>3273</v>
      </c>
      <c r="E487" t="s">
        <v>1898</v>
      </c>
      <c r="F487" t="s">
        <v>2314</v>
      </c>
      <c r="G487" t="s">
        <v>2846</v>
      </c>
      <c r="H487" t="s">
        <v>1511</v>
      </c>
      <c r="I487" t="s">
        <v>1866</v>
      </c>
      <c r="J487" t="s">
        <v>1606</v>
      </c>
      <c r="K487" t="s">
        <v>136</v>
      </c>
      <c r="L487" s="32"/>
      <c r="M48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@PART[sensorGravimeter]:AFTER[Squad] // GRAVMAX Negative Gravioli Detector
	{
}</v>
      </c>
      <c r="N487" s="36">
        <f>_xlfn.XLOOKUP(_xlfn.CONCAT(O487,P487),Templates!$G$1:$G$2037,Templates!$A$1:$A$2037,"Not Found",0,1)</f>
        <v>0</v>
      </c>
      <c r="O487" s="34"/>
      <c r="P487" s="34"/>
      <c r="Q487" s="35"/>
      <c r="R487" s="49"/>
      <c r="S487" s="33"/>
      <c r="T487" s="33"/>
      <c r="U487" s="33"/>
      <c r="V487" s="33"/>
      <c r="W487" s="33"/>
      <c r="X487" s="33"/>
      <c r="Y487" s="33"/>
      <c r="Z487" s="33"/>
      <c r="AA487" s="33"/>
      <c r="AB487" s="33"/>
      <c r="AC487" s="33"/>
      <c r="AD487" s="33"/>
      <c r="AE487" s="33"/>
      <c r="AF487" s="33"/>
      <c r="AG487" s="33"/>
      <c r="AH487" s="33"/>
      <c r="AI48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87" s="33"/>
      <c r="AK487" s="33"/>
      <c r="AL487" s="33"/>
      <c r="AM487" s="33"/>
      <c r="AN487" s="33"/>
      <c r="AO487" s="33"/>
      <c r="AP487" s="33"/>
      <c r="AQ487" s="33"/>
      <c r="AR487" s="33"/>
      <c r="AS487" s="33"/>
      <c r="AT487" s="33"/>
      <c r="AU487" s="33"/>
      <c r="AV48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8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87" s="56" t="str">
        <f>_xlfn.CONCAT(IF(Parts[[#This Row],[title]]&lt;&gt;"",_xlfn.CONCAT(CHAR(10),"@PART[",Parts[[#This Row],[name]],"]:NEEDS[!002_CommunityPartsTitles]:AFTER[",Parts[[#This Row],[mod]],"] // ",_xlfn.CONCAT(S487," (",D487,")"),CHAR(10),"{",CHAR(10),"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8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87" s="41" t="str">
        <f>_xlfn.CONCAT(IF(Parts[[#This Row],[title]]&lt;&gt;"",_xlfn.CONCAT("#LOC_KTT_",A487,"_",C487,"_Title = ",Parts[[#This Row],[title]],CHAR(10)),""),IF(Parts[[#This Row],[engineName]]&lt;&gt;"",_xlfn.CONCAT("#LOC_KTT_",Parts[[#This Row],[mod]],"_",Parts[[#This Row],[name]],"_EngineName = ",Parts[[#This Row],[engineName]]),""))</f>
        <v/>
      </c>
      <c r="BA487" s="39" t="e">
        <f ca="1">MIN(Parts[[#This Row],[techTier]]+1,MAX(INDIRECT(O487)))</f>
        <v>#REF!</v>
      </c>
      <c r="BB487" s="39" t="e">
        <f ca="1">MIN(Parts[[#This Row],[techTier]]+2,MAX(INDIRECT(O487)))</f>
        <v>#REF!</v>
      </c>
      <c r="BC487" s="55" t="str">
        <f>RIGHT(LEFT(Parts[[#This Row],[folder]],FIND(CHAR(1),SUBSTITUTE(Parts[[#This Row],[folder]],"/",CHAR(1),LEN(Parts[[#This Row],[folder]])-LEN(SUBSTITUTE(Parts[[#This Row],[folder]],"/",""))))-1),FIND(CHAR(1),SUBSTITUTE(Parts[[#This Row],[folder]],"/",CHAR(1),LEN(Parts[[#This Row],[folder]])-LEN(SUBSTITUTE(Parts[[#This Row],[folder]],"/",""))))-41)</f>
        <v>Squad/Parts/Science/sensorGravimeter</v>
      </c>
    </row>
    <row r="488" spans="1:55" ht="29.5" x14ac:dyDescent="0.35">
      <c r="A488" t="s">
        <v>302</v>
      </c>
      <c r="B488" t="s">
        <v>3274</v>
      </c>
      <c r="C488" t="s">
        <v>3275</v>
      </c>
      <c r="D488" t="s">
        <v>3276</v>
      </c>
      <c r="E488" t="s">
        <v>1898</v>
      </c>
      <c r="F488" t="s">
        <v>2314</v>
      </c>
      <c r="G488" t="s">
        <v>2405</v>
      </c>
      <c r="H488" t="s">
        <v>1693</v>
      </c>
      <c r="I488" t="s">
        <v>1866</v>
      </c>
      <c r="J488" t="s">
        <v>1606</v>
      </c>
      <c r="K488" t="s">
        <v>7</v>
      </c>
      <c r="L488" s="32"/>
      <c r="M48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@PART[sensorThermometer]:AFTER[Squad] // 2HOT Thermometer
	{
}</v>
      </c>
      <c r="N488" s="36">
        <f>_xlfn.XLOOKUP(_xlfn.CONCAT(O488,P488),Templates!$G$1:$G$2037,Templates!$A$1:$A$2037,"Not Found",0,1)</f>
        <v>0</v>
      </c>
      <c r="O488" s="34"/>
      <c r="P488" s="34"/>
      <c r="Q488" s="35"/>
      <c r="R488" s="49"/>
      <c r="S488" s="33"/>
      <c r="T488" s="33"/>
      <c r="U488" s="33"/>
      <c r="V488" s="33"/>
      <c r="W488" s="33"/>
      <c r="X488" s="33"/>
      <c r="Y488" s="33"/>
      <c r="Z488" s="33"/>
      <c r="AA488" s="33"/>
      <c r="AB488" s="33"/>
      <c r="AC488" s="33"/>
      <c r="AD488" s="33"/>
      <c r="AE488" s="33"/>
      <c r="AF488" s="33"/>
      <c r="AG488" s="33"/>
      <c r="AH488" s="33"/>
      <c r="AI48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88" s="33"/>
      <c r="AK488" s="33"/>
      <c r="AL488" s="33"/>
      <c r="AM488" s="33"/>
      <c r="AN488" s="33"/>
      <c r="AO488" s="33"/>
      <c r="AP488" s="33"/>
      <c r="AQ488" s="33"/>
      <c r="AR488" s="33"/>
      <c r="AS488" s="33"/>
      <c r="AT488" s="33"/>
      <c r="AU488" s="33"/>
      <c r="AV48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8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88" s="56" t="str">
        <f>_xlfn.CONCAT(IF(Parts[[#This Row],[title]]&lt;&gt;"",_xlfn.CONCAT(CHAR(10),"@PART[",Parts[[#This Row],[name]],"]:NEEDS[!002_CommunityPartsTitles]:AFTER[",Parts[[#This Row],[mod]],"] // ",_xlfn.CONCAT(S488," (",D488,")"),CHAR(10),"{",CHAR(10),"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8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88" s="41" t="str">
        <f>_xlfn.CONCAT(IF(Parts[[#This Row],[title]]&lt;&gt;"",_xlfn.CONCAT("#LOC_KTT_",A488,"_",C488,"_Title = ",Parts[[#This Row],[title]],CHAR(10)),""),IF(Parts[[#This Row],[engineName]]&lt;&gt;"",_xlfn.CONCAT("#LOC_KTT_",Parts[[#This Row],[mod]],"_",Parts[[#This Row],[name]],"_EngineName = ",Parts[[#This Row],[engineName]]),""))</f>
        <v/>
      </c>
      <c r="BA488" s="39" t="e">
        <f ca="1">MIN(Parts[[#This Row],[techTier]]+1,MAX(INDIRECT(O488)))</f>
        <v>#REF!</v>
      </c>
      <c r="BB488" s="39" t="e">
        <f ca="1">MIN(Parts[[#This Row],[techTier]]+2,MAX(INDIRECT(O488)))</f>
        <v>#REF!</v>
      </c>
      <c r="BC488" s="55" t="str">
        <f>RIGHT(LEFT(Parts[[#This Row],[folder]],FIND(CHAR(1),SUBSTITUTE(Parts[[#This Row],[folder]],"/",CHAR(1),LEN(Parts[[#This Row],[folder]])-LEN(SUBSTITUTE(Parts[[#This Row],[folder]],"/",""))))-1),FIND(CHAR(1),SUBSTITUTE(Parts[[#This Row],[folder]],"/",CHAR(1),LEN(Parts[[#This Row],[folder]])-LEN(SUBSTITUTE(Parts[[#This Row],[folder]],"/",""))))-41)</f>
        <v>Squad/Parts/Science/sensorThermometer</v>
      </c>
    </row>
    <row r="489" spans="1:55" ht="29.5" x14ac:dyDescent="0.35">
      <c r="A489" t="s">
        <v>302</v>
      </c>
      <c r="B489" t="s">
        <v>3277</v>
      </c>
      <c r="C489" t="s">
        <v>3278</v>
      </c>
      <c r="D489" t="s">
        <v>3279</v>
      </c>
      <c r="E489" t="s">
        <v>2081</v>
      </c>
      <c r="F489" t="s">
        <v>1755</v>
      </c>
      <c r="G489" t="s">
        <v>2588</v>
      </c>
      <c r="H489" t="s">
        <v>1787</v>
      </c>
      <c r="I489" t="s">
        <v>1611</v>
      </c>
      <c r="J489" t="s">
        <v>2322</v>
      </c>
      <c r="K489" t="s">
        <v>51</v>
      </c>
      <c r="L489" s="32"/>
      <c r="M48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@PART[adapterSmallMiniShort]:AFTER[Squad] // FL-A5 Adapter
	{
}</v>
      </c>
      <c r="N489" s="36">
        <f>_xlfn.XLOOKUP(_xlfn.CONCAT(O489,P489),Templates!$G$1:$G$2037,Templates!$A$1:$A$2037,"Not Found",0,1)</f>
        <v>0</v>
      </c>
      <c r="O489" s="34"/>
      <c r="P489" s="34"/>
      <c r="Q489" s="35"/>
      <c r="R489" s="49"/>
      <c r="S489" s="33"/>
      <c r="T489" s="33"/>
      <c r="U489" s="33"/>
      <c r="V489" s="33"/>
      <c r="W489" s="33"/>
      <c r="X489" s="33"/>
      <c r="Y489" s="33"/>
      <c r="Z489" s="33"/>
      <c r="AA489" s="33"/>
      <c r="AB489" s="33"/>
      <c r="AC489" s="33"/>
      <c r="AD489" s="33"/>
      <c r="AE489" s="33"/>
      <c r="AF489" s="33"/>
      <c r="AG489" s="33"/>
      <c r="AH489" s="33"/>
      <c r="AI48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89" s="33"/>
      <c r="AK489" s="33"/>
      <c r="AL489" s="33"/>
      <c r="AM489" s="33"/>
      <c r="AN489" s="33"/>
      <c r="AO489" s="33"/>
      <c r="AP489" s="33"/>
      <c r="AQ489" s="33"/>
      <c r="AR489" s="33"/>
      <c r="AS489" s="33"/>
      <c r="AT489" s="33"/>
      <c r="AU489" s="33"/>
      <c r="AV48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8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89" s="56" t="str">
        <f>_xlfn.CONCAT(IF(Parts[[#This Row],[title]]&lt;&gt;"",_xlfn.CONCAT(CHAR(10),"@PART[",Parts[[#This Row],[name]],"]:NEEDS[!002_CommunityPartsTitles]:AFTER[",Parts[[#This Row],[mod]],"] // ",_xlfn.CONCAT(S489," (",D489,")"),CHAR(10),"{",CHAR(10),"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8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89" s="41" t="str">
        <f>_xlfn.CONCAT(IF(Parts[[#This Row],[title]]&lt;&gt;"",_xlfn.CONCAT("#LOC_KTT_",A489,"_",C489,"_Title = ",Parts[[#This Row],[title]],CHAR(10)),""),IF(Parts[[#This Row],[engineName]]&lt;&gt;"",_xlfn.CONCAT("#LOC_KTT_",Parts[[#This Row],[mod]],"_",Parts[[#This Row],[name]],"_EngineName = ",Parts[[#This Row],[engineName]]),""))</f>
        <v/>
      </c>
      <c r="BA489" s="39" t="e">
        <f ca="1">MIN(Parts[[#This Row],[techTier]]+1,MAX(INDIRECT(O489)))</f>
        <v>#REF!</v>
      </c>
      <c r="BB489" s="39" t="e">
        <f ca="1">MIN(Parts[[#This Row],[techTier]]+2,MAX(INDIRECT(O489)))</f>
        <v>#REF!</v>
      </c>
      <c r="BC489" s="55" t="str">
        <f>RIGHT(LEFT(Parts[[#This Row],[folder]],FIND(CHAR(1),SUBSTITUTE(Parts[[#This Row],[folder]],"/",CHAR(1),LEN(Parts[[#This Row],[folder]])-LEN(SUBSTITUTE(Parts[[#This Row],[folder]],"/",""))))-1),FIND(CHAR(1),SUBSTITUTE(Parts[[#This Row],[folder]],"/",CHAR(1),LEN(Parts[[#This Row],[folder]])-LEN(SUBSTITUTE(Parts[[#This Row],[folder]],"/",""))))-41)</f>
        <v>Squad/Parts/Structural/FLAdapters</v>
      </c>
    </row>
    <row r="490" spans="1:55" ht="29.5" x14ac:dyDescent="0.35">
      <c r="A490" t="s">
        <v>302</v>
      </c>
      <c r="B490" t="s">
        <v>3280</v>
      </c>
      <c r="C490" t="s">
        <v>3281</v>
      </c>
      <c r="D490" t="s">
        <v>3282</v>
      </c>
      <c r="E490" t="s">
        <v>2081</v>
      </c>
      <c r="F490" t="s">
        <v>1755</v>
      </c>
      <c r="G490" t="s">
        <v>2808</v>
      </c>
      <c r="H490" t="s">
        <v>1581</v>
      </c>
      <c r="I490" t="s">
        <v>1628</v>
      </c>
      <c r="J490" t="s">
        <v>2322</v>
      </c>
      <c r="K490" t="s">
        <v>51</v>
      </c>
      <c r="L490" s="32"/>
      <c r="M49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@PART[adapterSmallMiniTall]:AFTER[Squad] // FL-A10 Adapter
	{
}</v>
      </c>
      <c r="N490" s="36">
        <f>_xlfn.XLOOKUP(_xlfn.CONCAT(O490,P490),Templates!$G$1:$G$2037,Templates!$A$1:$A$2037,"Not Found",0,1)</f>
        <v>0</v>
      </c>
      <c r="O490" s="34"/>
      <c r="P490" s="34"/>
      <c r="Q490" s="35"/>
      <c r="R490" s="49"/>
      <c r="S490" s="33"/>
      <c r="T490" s="33"/>
      <c r="U490" s="33"/>
      <c r="V490" s="33"/>
      <c r="W490" s="33"/>
      <c r="X490" s="33"/>
      <c r="Y490" s="33"/>
      <c r="Z490" s="33"/>
      <c r="AA490" s="33"/>
      <c r="AB490" s="33"/>
      <c r="AC490" s="33"/>
      <c r="AD490" s="33"/>
      <c r="AE490" s="33"/>
      <c r="AF490" s="33"/>
      <c r="AG490" s="33"/>
      <c r="AH490" s="33"/>
      <c r="AI49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90" s="33"/>
      <c r="AK490" s="33"/>
      <c r="AL490" s="33"/>
      <c r="AM490" s="33"/>
      <c r="AN490" s="33"/>
      <c r="AO490" s="33"/>
      <c r="AP490" s="33"/>
      <c r="AQ490" s="33"/>
      <c r="AR490" s="33"/>
      <c r="AS490" s="33"/>
      <c r="AT490" s="33"/>
      <c r="AU490" s="33"/>
      <c r="AV49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9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90" s="56" t="str">
        <f>_xlfn.CONCAT(IF(Parts[[#This Row],[title]]&lt;&gt;"",_xlfn.CONCAT(CHAR(10),"@PART[",Parts[[#This Row],[name]],"]:NEEDS[!002_CommunityPartsTitles]:AFTER[",Parts[[#This Row],[mod]],"] // ",_xlfn.CONCAT(S490," (",D490,")"),CHAR(10),"{",CHAR(10),"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9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90" s="41" t="str">
        <f>_xlfn.CONCAT(IF(Parts[[#This Row],[title]]&lt;&gt;"",_xlfn.CONCAT("#LOC_KTT_",A490,"_",C490,"_Title = ",Parts[[#This Row],[title]],CHAR(10)),""),IF(Parts[[#This Row],[engineName]]&lt;&gt;"",_xlfn.CONCAT("#LOC_KTT_",Parts[[#This Row],[mod]],"_",Parts[[#This Row],[name]],"_EngineName = ",Parts[[#This Row],[engineName]]),""))</f>
        <v/>
      </c>
      <c r="BA490" s="39" t="e">
        <f ca="1">MIN(Parts[[#This Row],[techTier]]+1,MAX(INDIRECT(O490)))</f>
        <v>#REF!</v>
      </c>
      <c r="BB490" s="39" t="e">
        <f ca="1">MIN(Parts[[#This Row],[techTier]]+2,MAX(INDIRECT(O490)))</f>
        <v>#REF!</v>
      </c>
      <c r="BC490" s="55" t="str">
        <f>RIGHT(LEFT(Parts[[#This Row],[folder]],FIND(CHAR(1),SUBSTITUTE(Parts[[#This Row],[folder]],"/",CHAR(1),LEN(Parts[[#This Row],[folder]])-LEN(SUBSTITUTE(Parts[[#This Row],[folder]],"/",""))))-1),FIND(CHAR(1),SUBSTITUTE(Parts[[#This Row],[folder]],"/",CHAR(1),LEN(Parts[[#This Row],[folder]])-LEN(SUBSTITUTE(Parts[[#This Row],[folder]],"/",""))))-41)</f>
        <v>Squad/Parts/Structural/FLAdapters</v>
      </c>
    </row>
    <row r="491" spans="1:55" ht="29.5" x14ac:dyDescent="0.35">
      <c r="A491" t="s">
        <v>302</v>
      </c>
      <c r="B491" t="s">
        <v>3283</v>
      </c>
      <c r="C491" t="s">
        <v>3284</v>
      </c>
      <c r="D491" t="s">
        <v>3285</v>
      </c>
      <c r="E491" t="s">
        <v>1458</v>
      </c>
      <c r="F491" t="s">
        <v>1510</v>
      </c>
      <c r="G491" t="s">
        <v>2455</v>
      </c>
      <c r="H491" t="s">
        <v>3286</v>
      </c>
      <c r="I491" t="s">
        <v>1568</v>
      </c>
      <c r="J491" t="s">
        <v>2173</v>
      </c>
      <c r="K491" t="s">
        <v>131</v>
      </c>
      <c r="L491" s="32"/>
      <c r="M49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@PART[radialEngineBody]:AFTER[Squad] // Engine Pre-cooler
	{
}</v>
      </c>
      <c r="N491" s="36">
        <f>_xlfn.XLOOKUP(_xlfn.CONCAT(O491,P491),Templates!$G$1:$G$2037,Templates!$A$1:$A$2037,"Not Found",0,1)</f>
        <v>0</v>
      </c>
      <c r="O491" s="34"/>
      <c r="P491" s="34"/>
      <c r="Q491" s="35"/>
      <c r="R491" s="49"/>
      <c r="S491" s="33"/>
      <c r="T491" s="33"/>
      <c r="U491" s="33"/>
      <c r="V491" s="33"/>
      <c r="W491" s="33"/>
      <c r="X491" s="33"/>
      <c r="Y491" s="33"/>
      <c r="Z491" s="33"/>
      <c r="AA491" s="33"/>
      <c r="AB491" s="33"/>
      <c r="AC491" s="33"/>
      <c r="AD491" s="33"/>
      <c r="AE491" s="33"/>
      <c r="AF491" s="33"/>
      <c r="AG491" s="33"/>
      <c r="AH491" s="33"/>
      <c r="AI49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91" s="33"/>
      <c r="AK491" s="33"/>
      <c r="AL491" s="33"/>
      <c r="AM491" s="33"/>
      <c r="AN491" s="33"/>
      <c r="AO491" s="33"/>
      <c r="AP491" s="33"/>
      <c r="AQ491" s="33"/>
      <c r="AR491" s="33"/>
      <c r="AS491" s="33"/>
      <c r="AT491" s="33"/>
      <c r="AU491" s="33"/>
      <c r="AV49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9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91" s="56" t="str">
        <f>_xlfn.CONCAT(IF(Parts[[#This Row],[title]]&lt;&gt;"",_xlfn.CONCAT(CHAR(10),"@PART[",Parts[[#This Row],[name]],"]:NEEDS[!002_CommunityPartsTitles]:AFTER[",Parts[[#This Row],[mod]],"] // ",_xlfn.CONCAT(S491," (",D491,")"),CHAR(10),"{",CHAR(10),"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9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91" s="41" t="str">
        <f>_xlfn.CONCAT(IF(Parts[[#This Row],[title]]&lt;&gt;"",_xlfn.CONCAT("#LOC_KTT_",A491,"_",C491,"_Title = ",Parts[[#This Row],[title]],CHAR(10)),""),IF(Parts[[#This Row],[engineName]]&lt;&gt;"",_xlfn.CONCAT("#LOC_KTT_",Parts[[#This Row],[mod]],"_",Parts[[#This Row],[name]],"_EngineName = ",Parts[[#This Row],[engineName]]),""))</f>
        <v/>
      </c>
      <c r="BA491" s="39" t="e">
        <f ca="1">MIN(Parts[[#This Row],[techTier]]+1,MAX(INDIRECT(O491)))</f>
        <v>#REF!</v>
      </c>
      <c r="BB491" s="39" t="e">
        <f ca="1">MIN(Parts[[#This Row],[techTier]]+2,MAX(INDIRECT(O491)))</f>
        <v>#REF!</v>
      </c>
      <c r="BC491" s="55" t="str">
        <f>RIGHT(LEFT(Parts[[#This Row],[folder]],FIND(CHAR(1),SUBSTITUTE(Parts[[#This Row],[folder]],"/",CHAR(1),LEN(Parts[[#This Row],[folder]])-LEN(SUBSTITUTE(Parts[[#This Row],[folder]],"/",""))))-1),FIND(CHAR(1),SUBSTITUTE(Parts[[#This Row],[folder]],"/",CHAR(1),LEN(Parts[[#This Row],[folder]])-LEN(SUBSTITUTE(Parts[[#This Row],[folder]],"/",""))))-41)</f>
        <v>Squad/Parts/Structural/mk1Parts</v>
      </c>
    </row>
    <row r="492" spans="1:55" ht="29.5" x14ac:dyDescent="0.35">
      <c r="A492" t="s">
        <v>302</v>
      </c>
      <c r="B492" t="s">
        <v>3287</v>
      </c>
      <c r="C492" t="s">
        <v>3288</v>
      </c>
      <c r="D492" t="s">
        <v>3289</v>
      </c>
      <c r="E492" t="s">
        <v>1458</v>
      </c>
      <c r="F492" t="s">
        <v>1510</v>
      </c>
      <c r="G492" t="s">
        <v>2462</v>
      </c>
      <c r="H492" t="s">
        <v>1540</v>
      </c>
      <c r="I492" t="s">
        <v>1568</v>
      </c>
      <c r="J492" t="s">
        <v>2173</v>
      </c>
      <c r="K492" t="s">
        <v>43</v>
      </c>
      <c r="L492" s="32"/>
      <c r="M49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@PART[nacelleBody]:AFTER[Squad] // Engine Nacelle
	{
}</v>
      </c>
      <c r="N492" s="36">
        <f>_xlfn.XLOOKUP(_xlfn.CONCAT(O492,P492),Templates!$G$1:$G$2037,Templates!$A$1:$A$2037,"Not Found",0,1)</f>
        <v>0</v>
      </c>
      <c r="O492" s="34"/>
      <c r="P492" s="34"/>
      <c r="Q492" s="35"/>
      <c r="R492" s="49"/>
      <c r="S492" s="33"/>
      <c r="T492" s="33"/>
      <c r="U492" s="33"/>
      <c r="V492" s="33"/>
      <c r="W492" s="33"/>
      <c r="X492" s="33"/>
      <c r="Y492" s="33"/>
      <c r="Z492" s="33"/>
      <c r="AA492" s="33"/>
      <c r="AB492" s="33"/>
      <c r="AC492" s="33"/>
      <c r="AD492" s="33"/>
      <c r="AE492" s="33"/>
      <c r="AF492" s="33"/>
      <c r="AG492" s="33"/>
      <c r="AH492" s="33"/>
      <c r="AI49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92" s="33"/>
      <c r="AK492" s="33"/>
      <c r="AL492" s="33"/>
      <c r="AM492" s="33"/>
      <c r="AN492" s="33"/>
      <c r="AO492" s="33"/>
      <c r="AP492" s="33"/>
      <c r="AQ492" s="33"/>
      <c r="AR492" s="33"/>
      <c r="AS492" s="33"/>
      <c r="AT492" s="33"/>
      <c r="AU492" s="33"/>
      <c r="AV49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9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92" s="56" t="str">
        <f>_xlfn.CONCAT(IF(Parts[[#This Row],[title]]&lt;&gt;"",_xlfn.CONCAT(CHAR(10),"@PART[",Parts[[#This Row],[name]],"]:NEEDS[!002_CommunityPartsTitles]:AFTER[",Parts[[#This Row],[mod]],"] // ",_xlfn.CONCAT(S492," (",D492,")"),CHAR(10),"{",CHAR(10),"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9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92" s="41" t="str">
        <f>_xlfn.CONCAT(IF(Parts[[#This Row],[title]]&lt;&gt;"",_xlfn.CONCAT("#LOC_KTT_",A492,"_",C492,"_Title = ",Parts[[#This Row],[title]],CHAR(10)),""),IF(Parts[[#This Row],[engineName]]&lt;&gt;"",_xlfn.CONCAT("#LOC_KTT_",Parts[[#This Row],[mod]],"_",Parts[[#This Row],[name]],"_EngineName = ",Parts[[#This Row],[engineName]]),""))</f>
        <v/>
      </c>
      <c r="BA492" s="39" t="e">
        <f ca="1">MIN(Parts[[#This Row],[techTier]]+1,MAX(INDIRECT(O492)))</f>
        <v>#REF!</v>
      </c>
      <c r="BB492" s="39" t="e">
        <f ca="1">MIN(Parts[[#This Row],[techTier]]+2,MAX(INDIRECT(O492)))</f>
        <v>#REF!</v>
      </c>
      <c r="BC492" s="55" t="str">
        <f>RIGHT(LEFT(Parts[[#This Row],[folder]],FIND(CHAR(1),SUBSTITUTE(Parts[[#This Row],[folder]],"/",CHAR(1),LEN(Parts[[#This Row],[folder]])-LEN(SUBSTITUTE(Parts[[#This Row],[folder]],"/",""))))-1),FIND(CHAR(1),SUBSTITUTE(Parts[[#This Row],[folder]],"/",CHAR(1),LEN(Parts[[#This Row],[folder]])-LEN(SUBSTITUTE(Parts[[#This Row],[folder]],"/",""))))-41)</f>
        <v>Squad/Parts/Structural/mk1Parts</v>
      </c>
    </row>
    <row r="493" spans="1:55" ht="29.5" x14ac:dyDescent="0.35">
      <c r="A493" t="s">
        <v>302</v>
      </c>
      <c r="B493" t="s">
        <v>3290</v>
      </c>
      <c r="C493" t="s">
        <v>3291</v>
      </c>
      <c r="D493" t="s">
        <v>3292</v>
      </c>
      <c r="E493" t="s">
        <v>1458</v>
      </c>
      <c r="F493" t="s">
        <v>1575</v>
      </c>
      <c r="G493" t="s">
        <v>2673</v>
      </c>
      <c r="H493" t="s">
        <v>1590</v>
      </c>
      <c r="I493" t="s">
        <v>1805</v>
      </c>
      <c r="J493" t="s">
        <v>2173</v>
      </c>
      <c r="K493" t="s">
        <v>27</v>
      </c>
      <c r="L493" s="32"/>
      <c r="M49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@PART[MK1Fuselage]:AFTER[Squad] // Mk1 Liquid Fuel Fuselage
	{
}</v>
      </c>
      <c r="N493" s="36">
        <f>_xlfn.XLOOKUP(_xlfn.CONCAT(O493,P493),Templates!$G$1:$G$2037,Templates!$A$1:$A$2037,"Not Found",0,1)</f>
        <v>0</v>
      </c>
      <c r="O493" s="34"/>
      <c r="P493" s="34"/>
      <c r="Q493" s="35"/>
      <c r="R493" s="49"/>
      <c r="S493" s="33"/>
      <c r="T493" s="33"/>
      <c r="U493" s="33"/>
      <c r="V493" s="33"/>
      <c r="W493" s="33"/>
      <c r="X493" s="33"/>
      <c r="Y493" s="33"/>
      <c r="Z493" s="33"/>
      <c r="AA493" s="33"/>
      <c r="AB493" s="33"/>
      <c r="AC493" s="33"/>
      <c r="AD493" s="33"/>
      <c r="AE493" s="33"/>
      <c r="AF493" s="33"/>
      <c r="AG493" s="33"/>
      <c r="AH493" s="33"/>
      <c r="AI49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93" s="33"/>
      <c r="AK493" s="33"/>
      <c r="AL493" s="33"/>
      <c r="AM493" s="33"/>
      <c r="AN493" s="33"/>
      <c r="AO493" s="33"/>
      <c r="AP493" s="33"/>
      <c r="AQ493" s="33"/>
      <c r="AR493" s="33"/>
      <c r="AS493" s="33"/>
      <c r="AT493" s="33"/>
      <c r="AU493" s="33"/>
      <c r="AV49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9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93" s="56" t="str">
        <f>_xlfn.CONCAT(IF(Parts[[#This Row],[title]]&lt;&gt;"",_xlfn.CONCAT(CHAR(10),"@PART[",Parts[[#This Row],[name]],"]:NEEDS[!002_CommunityPartsTitles]:AFTER[",Parts[[#This Row],[mod]],"] // ",_xlfn.CONCAT(S493," (",D493,")"),CHAR(10),"{",CHAR(10),"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9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93" s="41" t="str">
        <f>_xlfn.CONCAT(IF(Parts[[#This Row],[title]]&lt;&gt;"",_xlfn.CONCAT("#LOC_KTT_",A493,"_",C493,"_Title = ",Parts[[#This Row],[title]],CHAR(10)),""),IF(Parts[[#This Row],[engineName]]&lt;&gt;"",_xlfn.CONCAT("#LOC_KTT_",Parts[[#This Row],[mod]],"_",Parts[[#This Row],[name]],"_EngineName = ",Parts[[#This Row],[engineName]]),""))</f>
        <v/>
      </c>
      <c r="BA493" s="39" t="e">
        <f ca="1">MIN(Parts[[#This Row],[techTier]]+1,MAX(INDIRECT(O493)))</f>
        <v>#REF!</v>
      </c>
      <c r="BB493" s="39" t="e">
        <f ca="1">MIN(Parts[[#This Row],[techTier]]+2,MAX(INDIRECT(O493)))</f>
        <v>#REF!</v>
      </c>
      <c r="BC493" s="55" t="str">
        <f>RIGHT(LEFT(Parts[[#This Row],[folder]],FIND(CHAR(1),SUBSTITUTE(Parts[[#This Row],[folder]],"/",CHAR(1),LEN(Parts[[#This Row],[folder]])-LEN(SUBSTITUTE(Parts[[#This Row],[folder]],"/",""))))-1),FIND(CHAR(1),SUBSTITUTE(Parts[[#This Row],[folder]],"/",CHAR(1),LEN(Parts[[#This Row],[folder]])-LEN(SUBSTITUTE(Parts[[#This Row],[folder]],"/",""))))-41)</f>
        <v>Squad/Parts/Structural/mk1Parts</v>
      </c>
    </row>
    <row r="494" spans="1:55" ht="29.5" x14ac:dyDescent="0.35">
      <c r="A494" t="s">
        <v>302</v>
      </c>
      <c r="B494" t="s">
        <v>3293</v>
      </c>
      <c r="C494" t="s">
        <v>3294</v>
      </c>
      <c r="D494" t="s">
        <v>3295</v>
      </c>
      <c r="E494" t="s">
        <v>1458</v>
      </c>
      <c r="F494" t="s">
        <v>1510</v>
      </c>
      <c r="G494" t="s">
        <v>2911</v>
      </c>
      <c r="H494" t="s">
        <v>2428</v>
      </c>
      <c r="I494" t="s">
        <v>2411</v>
      </c>
      <c r="J494" t="s">
        <v>2173</v>
      </c>
      <c r="K494" t="s">
        <v>91</v>
      </c>
      <c r="L494" s="32"/>
      <c r="M49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@PART[MK1IntakeFuselage]:AFTER[Squad] // Mk1 Diverterless Supersonic Intake
	{
}</v>
      </c>
      <c r="N494" s="36">
        <f>_xlfn.XLOOKUP(_xlfn.CONCAT(O494,P494),Templates!$G$1:$G$2037,Templates!$A$1:$A$2037,"Not Found",0,1)</f>
        <v>0</v>
      </c>
      <c r="O494" s="34"/>
      <c r="P494" s="34"/>
      <c r="Q494" s="35"/>
      <c r="R494" s="49"/>
      <c r="S494" s="33"/>
      <c r="T494" s="33"/>
      <c r="U494" s="33"/>
      <c r="V494" s="33"/>
      <c r="W494" s="33"/>
      <c r="X494" s="33"/>
      <c r="Y494" s="33"/>
      <c r="Z494" s="33"/>
      <c r="AA494" s="33"/>
      <c r="AB494" s="33"/>
      <c r="AC494" s="33"/>
      <c r="AD494" s="33"/>
      <c r="AE494" s="33"/>
      <c r="AF494" s="33"/>
      <c r="AG494" s="33"/>
      <c r="AH494" s="33"/>
      <c r="AI49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94" s="33"/>
      <c r="AK494" s="33"/>
      <c r="AL494" s="33"/>
      <c r="AM494" s="33"/>
      <c r="AN494" s="33"/>
      <c r="AO494" s="33"/>
      <c r="AP494" s="33"/>
      <c r="AQ494" s="33"/>
      <c r="AR494" s="33"/>
      <c r="AS494" s="33"/>
      <c r="AT494" s="33"/>
      <c r="AU494" s="33"/>
      <c r="AV49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9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94" s="56" t="str">
        <f>_xlfn.CONCAT(IF(Parts[[#This Row],[title]]&lt;&gt;"",_xlfn.CONCAT(CHAR(10),"@PART[",Parts[[#This Row],[name]],"]:NEEDS[!002_CommunityPartsTitles]:AFTER[",Parts[[#This Row],[mod]],"] // ",_xlfn.CONCAT(S494," (",D494,")"),CHAR(10),"{",CHAR(10),"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9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94" s="41" t="str">
        <f>_xlfn.CONCAT(IF(Parts[[#This Row],[title]]&lt;&gt;"",_xlfn.CONCAT("#LOC_KTT_",A494,"_",C494,"_Title = ",Parts[[#This Row],[title]],CHAR(10)),""),IF(Parts[[#This Row],[engineName]]&lt;&gt;"",_xlfn.CONCAT("#LOC_KTT_",Parts[[#This Row],[mod]],"_",Parts[[#This Row],[name]],"_EngineName = ",Parts[[#This Row],[engineName]]),""))</f>
        <v/>
      </c>
      <c r="BA494" s="39" t="e">
        <f ca="1">MIN(Parts[[#This Row],[techTier]]+1,MAX(INDIRECT(O494)))</f>
        <v>#REF!</v>
      </c>
      <c r="BB494" s="39" t="e">
        <f ca="1">MIN(Parts[[#This Row],[techTier]]+2,MAX(INDIRECT(O494)))</f>
        <v>#REF!</v>
      </c>
      <c r="BC494" s="55" t="str">
        <f>RIGHT(LEFT(Parts[[#This Row],[folder]],FIND(CHAR(1),SUBSTITUTE(Parts[[#This Row],[folder]],"/",CHAR(1),LEN(Parts[[#This Row],[folder]])-LEN(SUBSTITUTE(Parts[[#This Row],[folder]],"/",""))))-1),FIND(CHAR(1),SUBSTITUTE(Parts[[#This Row],[folder]],"/",CHAR(1),LEN(Parts[[#This Row],[folder]])-LEN(SUBSTITUTE(Parts[[#This Row],[folder]],"/",""))))-41)</f>
        <v>Squad/Parts/Structural/mk1Parts</v>
      </c>
    </row>
    <row r="495" spans="1:55" ht="29.5" x14ac:dyDescent="0.35">
      <c r="A495" t="s">
        <v>302</v>
      </c>
      <c r="B495" t="s">
        <v>3296</v>
      </c>
      <c r="C495" t="s">
        <v>3297</v>
      </c>
      <c r="D495" t="s">
        <v>3298</v>
      </c>
      <c r="E495" t="s">
        <v>1458</v>
      </c>
      <c r="F495" t="s">
        <v>1755</v>
      </c>
      <c r="G495" t="s">
        <v>2405</v>
      </c>
      <c r="H495" t="s">
        <v>1632</v>
      </c>
      <c r="I495" t="s">
        <v>1513</v>
      </c>
      <c r="J495" t="s">
        <v>2173</v>
      </c>
      <c r="K495" t="s">
        <v>25</v>
      </c>
      <c r="L495" s="32"/>
      <c r="M49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@PART[Mk1FuselageStructural]:AFTER[Squad] // Structural Fuselage
	{
}</v>
      </c>
      <c r="N495" s="36">
        <f>_xlfn.XLOOKUP(_xlfn.CONCAT(O495,P495),Templates!$G$1:$G$2037,Templates!$A$1:$A$2037,"Not Found",0,1)</f>
        <v>0</v>
      </c>
      <c r="O495" s="34"/>
      <c r="P495" s="34"/>
      <c r="Q495" s="35"/>
      <c r="R495" s="49"/>
      <c r="S495" s="33"/>
      <c r="T495" s="33"/>
      <c r="U495" s="33"/>
      <c r="V495" s="33"/>
      <c r="W495" s="33"/>
      <c r="X495" s="33"/>
      <c r="Y495" s="33"/>
      <c r="Z495" s="33"/>
      <c r="AA495" s="33"/>
      <c r="AB495" s="33"/>
      <c r="AC495" s="33"/>
      <c r="AD495" s="33"/>
      <c r="AE495" s="33"/>
      <c r="AF495" s="33"/>
      <c r="AG495" s="33"/>
      <c r="AH495" s="33"/>
      <c r="AI49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95" s="33"/>
      <c r="AK495" s="33"/>
      <c r="AL495" s="33"/>
      <c r="AM495" s="33"/>
      <c r="AN495" s="33"/>
      <c r="AO495" s="33"/>
      <c r="AP495" s="33"/>
      <c r="AQ495" s="33"/>
      <c r="AR495" s="33"/>
      <c r="AS495" s="33"/>
      <c r="AT495" s="33"/>
      <c r="AU495" s="33"/>
      <c r="AV49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9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95" s="56" t="str">
        <f>_xlfn.CONCAT(IF(Parts[[#This Row],[title]]&lt;&gt;"",_xlfn.CONCAT(CHAR(10),"@PART[",Parts[[#This Row],[name]],"]:NEEDS[!002_CommunityPartsTitles]:AFTER[",Parts[[#This Row],[mod]],"] // ",_xlfn.CONCAT(S495," (",D495,")"),CHAR(10),"{",CHAR(10),"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9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95" s="41" t="str">
        <f>_xlfn.CONCAT(IF(Parts[[#This Row],[title]]&lt;&gt;"",_xlfn.CONCAT("#LOC_KTT_",A495,"_",C495,"_Title = ",Parts[[#This Row],[title]],CHAR(10)),""),IF(Parts[[#This Row],[engineName]]&lt;&gt;"",_xlfn.CONCAT("#LOC_KTT_",Parts[[#This Row],[mod]],"_",Parts[[#This Row],[name]],"_EngineName = ",Parts[[#This Row],[engineName]]),""))</f>
        <v/>
      </c>
      <c r="BA495" s="39" t="e">
        <f ca="1">MIN(Parts[[#This Row],[techTier]]+1,MAX(INDIRECT(O495)))</f>
        <v>#REF!</v>
      </c>
      <c r="BB495" s="39" t="e">
        <f ca="1">MIN(Parts[[#This Row],[techTier]]+2,MAX(INDIRECT(O495)))</f>
        <v>#REF!</v>
      </c>
      <c r="BC495" s="55" t="str">
        <f>RIGHT(LEFT(Parts[[#This Row],[folder]],FIND(CHAR(1),SUBSTITUTE(Parts[[#This Row],[folder]],"/",CHAR(1),LEN(Parts[[#This Row],[folder]])-LEN(SUBSTITUTE(Parts[[#This Row],[folder]],"/",""))))-1),FIND(CHAR(1),SUBSTITUTE(Parts[[#This Row],[folder]],"/",CHAR(1),LEN(Parts[[#This Row],[folder]])-LEN(SUBSTITUTE(Parts[[#This Row],[folder]],"/",""))))-41)</f>
        <v>Squad/Parts/Structural/mk1Parts</v>
      </c>
    </row>
    <row r="496" spans="1:55" ht="29.5" x14ac:dyDescent="0.35">
      <c r="A496" t="s">
        <v>302</v>
      </c>
      <c r="B496" t="s">
        <v>3299</v>
      </c>
      <c r="C496" t="s">
        <v>3300</v>
      </c>
      <c r="D496" t="s">
        <v>3301</v>
      </c>
      <c r="E496" t="s">
        <v>1871</v>
      </c>
      <c r="F496" t="s">
        <v>1575</v>
      </c>
      <c r="G496" t="s">
        <v>1893</v>
      </c>
      <c r="H496" t="s">
        <v>3302</v>
      </c>
      <c r="I496" t="s">
        <v>3303</v>
      </c>
      <c r="J496" t="s">
        <v>3304</v>
      </c>
      <c r="K496" t="s">
        <v>86</v>
      </c>
      <c r="L496" s="32"/>
      <c r="M49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@PART[Size3To2Adapter_v2]:AFTER[Squad] // Kerbodyne ADTP-2-3
	{
}</v>
      </c>
      <c r="N496" s="36">
        <f>_xlfn.XLOOKUP(_xlfn.CONCAT(O496,P496),Templates!$G$1:$G$2037,Templates!$A$1:$A$2037,"Not Found",0,1)</f>
        <v>0</v>
      </c>
      <c r="O496" s="34"/>
      <c r="P496" s="34"/>
      <c r="Q496" s="35"/>
      <c r="R496" s="49"/>
      <c r="S496" s="33"/>
      <c r="T496" s="33"/>
      <c r="U496" s="33"/>
      <c r="V496" s="33"/>
      <c r="W496" s="33"/>
      <c r="X496" s="33"/>
      <c r="Y496" s="33"/>
      <c r="Z496" s="33"/>
      <c r="AA496" s="33"/>
      <c r="AB496" s="33"/>
      <c r="AC496" s="33"/>
      <c r="AD496" s="33"/>
      <c r="AE496" s="33"/>
      <c r="AF496" s="33"/>
      <c r="AG496" s="33"/>
      <c r="AH496" s="33"/>
      <c r="AI49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96" s="33"/>
      <c r="AK496" s="33"/>
      <c r="AL496" s="33"/>
      <c r="AM496" s="33"/>
      <c r="AN496" s="33"/>
      <c r="AO496" s="33"/>
      <c r="AP496" s="33"/>
      <c r="AQ496" s="33"/>
      <c r="AR496" s="33"/>
      <c r="AS496" s="33"/>
      <c r="AT496" s="33"/>
      <c r="AU496" s="33"/>
      <c r="AV49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9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96" s="56" t="str">
        <f>_xlfn.CONCAT(IF(Parts[[#This Row],[title]]&lt;&gt;"",_xlfn.CONCAT(CHAR(10),"@PART[",Parts[[#This Row],[name]],"]:NEEDS[!002_CommunityPartsTitles]:AFTER[",Parts[[#This Row],[mod]],"] // ",_xlfn.CONCAT(S496," (",D496,")"),CHAR(10),"{",CHAR(10),"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9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96" s="41" t="str">
        <f>_xlfn.CONCAT(IF(Parts[[#This Row],[title]]&lt;&gt;"",_xlfn.CONCAT("#LOC_KTT_",A496,"_",C496,"_Title = ",Parts[[#This Row],[title]],CHAR(10)),""),IF(Parts[[#This Row],[engineName]]&lt;&gt;"",_xlfn.CONCAT("#LOC_KTT_",Parts[[#This Row],[mod]],"_",Parts[[#This Row],[name]],"_EngineName = ",Parts[[#This Row],[engineName]]),""))</f>
        <v/>
      </c>
      <c r="BA496" s="39" t="e">
        <f ca="1">MIN(Parts[[#This Row],[techTier]]+1,MAX(INDIRECT(O496)))</f>
        <v>#REF!</v>
      </c>
      <c r="BB496" s="39" t="e">
        <f ca="1">MIN(Parts[[#This Row],[techTier]]+2,MAX(INDIRECT(O496)))</f>
        <v>#REF!</v>
      </c>
      <c r="BC496" s="55" t="str">
        <f>RIGHT(LEFT(Parts[[#This Row],[folder]],FIND(CHAR(1),SUBSTITUTE(Parts[[#This Row],[folder]],"/",CHAR(1),LEN(Parts[[#This Row],[folder]])-LEN(SUBSTITUTE(Parts[[#This Row],[folder]],"/",""))))-1),FIND(CHAR(1),SUBSTITUTE(Parts[[#This Row],[folder]],"/",CHAR(1),LEN(Parts[[#This Row],[folder]])-LEN(SUBSTITUTE(Parts[[#This Row],[folder]],"/",""))))-41)</f>
        <v>Squad/Parts/Structural/Size3To2Adapter_v2</v>
      </c>
    </row>
    <row r="497" spans="1:55" ht="29.5" x14ac:dyDescent="0.35">
      <c r="A497" t="s">
        <v>302</v>
      </c>
      <c r="B497" t="s">
        <v>3305</v>
      </c>
      <c r="C497" t="s">
        <v>3306</v>
      </c>
      <c r="D497" t="s">
        <v>3307</v>
      </c>
      <c r="E497" t="s">
        <v>1876</v>
      </c>
      <c r="F497" t="s">
        <v>1755</v>
      </c>
      <c r="G497" t="s">
        <v>2366</v>
      </c>
      <c r="H497" t="s">
        <v>1598</v>
      </c>
      <c r="I497" t="s">
        <v>1513</v>
      </c>
      <c r="J497" t="s">
        <v>2652</v>
      </c>
      <c r="K497" t="s">
        <v>129</v>
      </c>
      <c r="L497" s="32"/>
      <c r="M49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@PART[adapterLargeSmallBi]:AFTER[Squad] // TVR-200L Stack Bi-Adapter
	{
}</v>
      </c>
      <c r="N497" s="36">
        <f>_xlfn.XLOOKUP(_xlfn.CONCAT(O497,P497),Templates!$G$1:$G$2037,Templates!$A$1:$A$2037,"Not Found",0,1)</f>
        <v>0</v>
      </c>
      <c r="O497" s="34"/>
      <c r="P497" s="34"/>
      <c r="Q497" s="35"/>
      <c r="R497" s="49"/>
      <c r="S497" s="33"/>
      <c r="T497" s="33"/>
      <c r="U497" s="33"/>
      <c r="V497" s="33"/>
      <c r="W497" s="33"/>
      <c r="X497" s="33"/>
      <c r="Y497" s="33"/>
      <c r="Z497" s="33"/>
      <c r="AA497" s="33"/>
      <c r="AB497" s="33"/>
      <c r="AC497" s="33"/>
      <c r="AD497" s="33"/>
      <c r="AE497" s="33"/>
      <c r="AF497" s="33"/>
      <c r="AG497" s="33"/>
      <c r="AH497" s="33"/>
      <c r="AI49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97" s="33"/>
      <c r="AK497" s="33"/>
      <c r="AL497" s="33"/>
      <c r="AM497" s="33"/>
      <c r="AN497" s="33"/>
      <c r="AO497" s="33"/>
      <c r="AP497" s="33"/>
      <c r="AQ497" s="33"/>
      <c r="AR497" s="33"/>
      <c r="AS497" s="33"/>
      <c r="AT497" s="33"/>
      <c r="AU497" s="33"/>
      <c r="AV49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9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97" s="56" t="str">
        <f>_xlfn.CONCAT(IF(Parts[[#This Row],[title]]&lt;&gt;"",_xlfn.CONCAT(CHAR(10),"@PART[",Parts[[#This Row],[name]],"]:NEEDS[!002_CommunityPartsTitles]:AFTER[",Parts[[#This Row],[mod]],"] // ",_xlfn.CONCAT(S497," (",D497,")"),CHAR(10),"{",CHAR(10),"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9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97" s="41" t="str">
        <f>_xlfn.CONCAT(IF(Parts[[#This Row],[title]]&lt;&gt;"",_xlfn.CONCAT("#LOC_KTT_",A497,"_",C497,"_Title = ",Parts[[#This Row],[title]],CHAR(10)),""),IF(Parts[[#This Row],[engineName]]&lt;&gt;"",_xlfn.CONCAT("#LOC_KTT_",Parts[[#This Row],[mod]],"_",Parts[[#This Row],[name]],"_EngineName = ",Parts[[#This Row],[engineName]]),""))</f>
        <v/>
      </c>
      <c r="BA497" s="39" t="e">
        <f ca="1">MIN(Parts[[#This Row],[techTier]]+1,MAX(INDIRECT(O497)))</f>
        <v>#REF!</v>
      </c>
      <c r="BB497" s="39" t="e">
        <f ca="1">MIN(Parts[[#This Row],[techTier]]+2,MAX(INDIRECT(O497)))</f>
        <v>#REF!</v>
      </c>
      <c r="BC497" s="55" t="str">
        <f>RIGHT(LEFT(Parts[[#This Row],[folder]],FIND(CHAR(1),SUBSTITUTE(Parts[[#This Row],[folder]],"/",CHAR(1),LEN(Parts[[#This Row],[folder]])-LEN(SUBSTITUTE(Parts[[#This Row],[folder]],"/",""))))-1),FIND(CHAR(1),SUBSTITUTE(Parts[[#This Row],[folder]],"/",CHAR(1),LEN(Parts[[#This Row],[folder]])-LEN(SUBSTITUTE(Parts[[#This Row],[folder]],"/",""))))-41)</f>
        <v>Squad/Parts/Structural/stackAdapters</v>
      </c>
    </row>
    <row r="498" spans="1:55" ht="29.5" x14ac:dyDescent="0.35">
      <c r="A498" t="s">
        <v>302</v>
      </c>
      <c r="B498" t="s">
        <v>3308</v>
      </c>
      <c r="C498" t="s">
        <v>3309</v>
      </c>
      <c r="D498" t="s">
        <v>3310</v>
      </c>
      <c r="E498" t="s">
        <v>1876</v>
      </c>
      <c r="F498" t="s">
        <v>1755</v>
      </c>
      <c r="G498" t="s">
        <v>2117</v>
      </c>
      <c r="H498" t="s">
        <v>2135</v>
      </c>
      <c r="I498" t="s">
        <v>1644</v>
      </c>
      <c r="J498" t="s">
        <v>2652</v>
      </c>
      <c r="K498" t="s">
        <v>129</v>
      </c>
      <c r="L498" s="32"/>
      <c r="M49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@PART[adapterLargeSmallQuad]:AFTER[Squad] // TVR-400L Stack Quad-Adapter
	{
}</v>
      </c>
      <c r="N498" s="36">
        <f>_xlfn.XLOOKUP(_xlfn.CONCAT(O498,P498),Templates!$G$1:$G$2037,Templates!$A$1:$A$2037,"Not Found",0,1)</f>
        <v>0</v>
      </c>
      <c r="O498" s="34"/>
      <c r="P498" s="34"/>
      <c r="Q498" s="35"/>
      <c r="R498" s="49"/>
      <c r="S498" s="33"/>
      <c r="T498" s="33"/>
      <c r="U498" s="33"/>
      <c r="V498" s="33"/>
      <c r="W498" s="33"/>
      <c r="X498" s="33"/>
      <c r="Y498" s="33"/>
      <c r="Z498" s="33"/>
      <c r="AA498" s="33"/>
      <c r="AB498" s="33"/>
      <c r="AC498" s="33"/>
      <c r="AD498" s="33"/>
      <c r="AE498" s="33"/>
      <c r="AF498" s="33"/>
      <c r="AG498" s="33"/>
      <c r="AH498" s="33"/>
      <c r="AI49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98" s="33"/>
      <c r="AK498" s="33"/>
      <c r="AL498" s="33"/>
      <c r="AM498" s="33"/>
      <c r="AN498" s="33"/>
      <c r="AO498" s="33"/>
      <c r="AP498" s="33"/>
      <c r="AQ498" s="33"/>
      <c r="AR498" s="33"/>
      <c r="AS498" s="33"/>
      <c r="AT498" s="33"/>
      <c r="AU498" s="33"/>
      <c r="AV49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9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98" s="56" t="str">
        <f>_xlfn.CONCAT(IF(Parts[[#This Row],[title]]&lt;&gt;"",_xlfn.CONCAT(CHAR(10),"@PART[",Parts[[#This Row],[name]],"]:NEEDS[!002_CommunityPartsTitles]:AFTER[",Parts[[#This Row],[mod]],"] // ",_xlfn.CONCAT(S498," (",D498,")"),CHAR(10),"{",CHAR(10),"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9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98" s="41" t="str">
        <f>_xlfn.CONCAT(IF(Parts[[#This Row],[title]]&lt;&gt;"",_xlfn.CONCAT("#LOC_KTT_",A498,"_",C498,"_Title = ",Parts[[#This Row],[title]],CHAR(10)),""),IF(Parts[[#This Row],[engineName]]&lt;&gt;"",_xlfn.CONCAT("#LOC_KTT_",Parts[[#This Row],[mod]],"_",Parts[[#This Row],[name]],"_EngineName = ",Parts[[#This Row],[engineName]]),""))</f>
        <v/>
      </c>
      <c r="BA498" s="39" t="e">
        <f ca="1">MIN(Parts[[#This Row],[techTier]]+1,MAX(INDIRECT(O498)))</f>
        <v>#REF!</v>
      </c>
      <c r="BB498" s="39" t="e">
        <f ca="1">MIN(Parts[[#This Row],[techTier]]+2,MAX(INDIRECT(O498)))</f>
        <v>#REF!</v>
      </c>
      <c r="BC498" s="55" t="str">
        <f>RIGHT(LEFT(Parts[[#This Row],[folder]],FIND(CHAR(1),SUBSTITUTE(Parts[[#This Row],[folder]],"/",CHAR(1),LEN(Parts[[#This Row],[folder]])-LEN(SUBSTITUTE(Parts[[#This Row],[folder]],"/",""))))-1),FIND(CHAR(1),SUBSTITUTE(Parts[[#This Row],[folder]],"/",CHAR(1),LEN(Parts[[#This Row],[folder]])-LEN(SUBSTITUTE(Parts[[#This Row],[folder]],"/",""))))-41)</f>
        <v>Squad/Parts/Structural/stackAdapters</v>
      </c>
    </row>
    <row r="499" spans="1:55" ht="29.5" x14ac:dyDescent="0.35">
      <c r="A499" t="s">
        <v>302</v>
      </c>
      <c r="B499" t="s">
        <v>3311</v>
      </c>
      <c r="C499" t="s">
        <v>3312</v>
      </c>
      <c r="D499" t="s">
        <v>3313</v>
      </c>
      <c r="E499" t="s">
        <v>1876</v>
      </c>
      <c r="F499" t="s">
        <v>1755</v>
      </c>
      <c r="G499" t="s">
        <v>2258</v>
      </c>
      <c r="H499" t="s">
        <v>1540</v>
      </c>
      <c r="I499" t="s">
        <v>1568</v>
      </c>
      <c r="J499" t="s">
        <v>2652</v>
      </c>
      <c r="K499" t="s">
        <v>129</v>
      </c>
      <c r="L499" s="32"/>
      <c r="M49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@PART[adapterLargeSmallTri]:AFTER[Squad] // TVR-300L Stack Tri-Adapter
	{
}</v>
      </c>
      <c r="N499" s="36">
        <f>_xlfn.XLOOKUP(_xlfn.CONCAT(O499,P499),Templates!$G$1:$G$2037,Templates!$A$1:$A$2037,"Not Found",0,1)</f>
        <v>0</v>
      </c>
      <c r="O499" s="34"/>
      <c r="P499" s="34"/>
      <c r="Q499" s="35"/>
      <c r="R499" s="49"/>
      <c r="S499" s="33"/>
      <c r="T499" s="33"/>
      <c r="U499" s="33"/>
      <c r="V499" s="33"/>
      <c r="W499" s="33"/>
      <c r="X499" s="33"/>
      <c r="Y499" s="33"/>
      <c r="Z499" s="33"/>
      <c r="AA499" s="33"/>
      <c r="AB499" s="33"/>
      <c r="AC499" s="33"/>
      <c r="AD499" s="33"/>
      <c r="AE499" s="33"/>
      <c r="AF499" s="33"/>
      <c r="AG499" s="33"/>
      <c r="AH499" s="33"/>
      <c r="AI49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499" s="33"/>
      <c r="AK499" s="33"/>
      <c r="AL499" s="33"/>
      <c r="AM499" s="33"/>
      <c r="AN499" s="33"/>
      <c r="AO499" s="33"/>
      <c r="AP499" s="33"/>
      <c r="AQ499" s="33"/>
      <c r="AR499" s="33"/>
      <c r="AS499" s="33"/>
      <c r="AT499" s="33"/>
      <c r="AU499" s="33"/>
      <c r="AV49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49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499" s="56" t="str">
        <f>_xlfn.CONCAT(IF(Parts[[#This Row],[title]]&lt;&gt;"",_xlfn.CONCAT(CHAR(10),"@PART[",Parts[[#This Row],[name]],"]:NEEDS[!002_CommunityPartsTitles]:AFTER[",Parts[[#This Row],[mod]],"] // ",_xlfn.CONCAT(S499," (",D499,")"),CHAR(10),"{",CHAR(10),"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49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499" s="41" t="str">
        <f>_xlfn.CONCAT(IF(Parts[[#This Row],[title]]&lt;&gt;"",_xlfn.CONCAT("#LOC_KTT_",A499,"_",C499,"_Title = ",Parts[[#This Row],[title]],CHAR(10)),""),IF(Parts[[#This Row],[engineName]]&lt;&gt;"",_xlfn.CONCAT("#LOC_KTT_",Parts[[#This Row],[mod]],"_",Parts[[#This Row],[name]],"_EngineName = ",Parts[[#This Row],[engineName]]),""))</f>
        <v/>
      </c>
      <c r="BA499" s="39" t="e">
        <f ca="1">MIN(Parts[[#This Row],[techTier]]+1,MAX(INDIRECT(O499)))</f>
        <v>#REF!</v>
      </c>
      <c r="BB499" s="39" t="e">
        <f ca="1">MIN(Parts[[#This Row],[techTier]]+2,MAX(INDIRECT(O499)))</f>
        <v>#REF!</v>
      </c>
      <c r="BC499" s="55" t="str">
        <f>RIGHT(LEFT(Parts[[#This Row],[folder]],FIND(CHAR(1),SUBSTITUTE(Parts[[#This Row],[folder]],"/",CHAR(1),LEN(Parts[[#This Row],[folder]])-LEN(SUBSTITUTE(Parts[[#This Row],[folder]],"/",""))))-1),FIND(CHAR(1),SUBSTITUTE(Parts[[#This Row],[folder]],"/",CHAR(1),LEN(Parts[[#This Row],[folder]])-LEN(SUBSTITUTE(Parts[[#This Row],[folder]],"/",""))))-41)</f>
        <v>Squad/Parts/Structural/stackAdapters</v>
      </c>
    </row>
    <row r="500" spans="1:55" ht="29.5" x14ac:dyDescent="0.35">
      <c r="A500" t="s">
        <v>302</v>
      </c>
      <c r="B500" t="s">
        <v>3314</v>
      </c>
      <c r="C500" t="s">
        <v>3315</v>
      </c>
      <c r="D500" t="s">
        <v>3316</v>
      </c>
      <c r="E500" t="s">
        <v>2068</v>
      </c>
      <c r="F500" t="s">
        <v>1755</v>
      </c>
      <c r="G500" t="s">
        <v>3317</v>
      </c>
      <c r="H500" t="s">
        <v>1693</v>
      </c>
      <c r="I500" t="s">
        <v>539</v>
      </c>
      <c r="J500" t="s">
        <v>1116</v>
      </c>
      <c r="K500" t="s">
        <v>129</v>
      </c>
      <c r="L500" s="32"/>
      <c r="M50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@PART[stationHub]:AFTER[Squad] // Rockomax HubMax Multi-Point Connector
	{
}</v>
      </c>
      <c r="N500" s="36">
        <f>_xlfn.XLOOKUP(_xlfn.CONCAT(O500,P500),Templates!$G$1:$G$2037,Templates!$A$1:$A$2037,"Not Found",0,1)</f>
        <v>0</v>
      </c>
      <c r="O500" s="34"/>
      <c r="P500" s="34"/>
      <c r="Q500" s="35"/>
      <c r="R500" s="49"/>
      <c r="S500" s="33"/>
      <c r="T500" s="33"/>
      <c r="U500" s="33"/>
      <c r="V500" s="33"/>
      <c r="W500" s="33"/>
      <c r="X500" s="33"/>
      <c r="Y500" s="33"/>
      <c r="Z500" s="33"/>
      <c r="AA500" s="33"/>
      <c r="AB500" s="33"/>
      <c r="AC500" s="33"/>
      <c r="AD500" s="33"/>
      <c r="AE500" s="33"/>
      <c r="AF500" s="33"/>
      <c r="AG500" s="33"/>
      <c r="AH500" s="33"/>
      <c r="AI50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00" s="33"/>
      <c r="AK500" s="33"/>
      <c r="AL500" s="33"/>
      <c r="AM500" s="33"/>
      <c r="AN500" s="33"/>
      <c r="AO500" s="33"/>
      <c r="AP500" s="33"/>
      <c r="AQ500" s="33"/>
      <c r="AR500" s="33"/>
      <c r="AS500" s="33"/>
      <c r="AT500" s="33"/>
      <c r="AU500" s="33"/>
      <c r="AV50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0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00" s="56" t="str">
        <f>_xlfn.CONCAT(IF(Parts[[#This Row],[title]]&lt;&gt;"",_xlfn.CONCAT(CHAR(10),"@PART[",Parts[[#This Row],[name]],"]:NEEDS[!002_CommunityPartsTitles]:AFTER[",Parts[[#This Row],[mod]],"] // ",_xlfn.CONCAT(S500," (",D500,")"),CHAR(10),"{",CHAR(10),"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0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00" s="41" t="str">
        <f>_xlfn.CONCAT(IF(Parts[[#This Row],[title]]&lt;&gt;"",_xlfn.CONCAT("#LOC_KTT_",A500,"_",C500,"_Title = ",Parts[[#This Row],[title]],CHAR(10)),""),IF(Parts[[#This Row],[engineName]]&lt;&gt;"",_xlfn.CONCAT("#LOC_KTT_",Parts[[#This Row],[mod]],"_",Parts[[#This Row],[name]],"_EngineName = ",Parts[[#This Row],[engineName]]),""))</f>
        <v/>
      </c>
      <c r="BA500" s="39" t="e">
        <f ca="1">MIN(Parts[[#This Row],[techTier]]+1,MAX(INDIRECT(O500)))</f>
        <v>#REF!</v>
      </c>
      <c r="BB500" s="39" t="e">
        <f ca="1">MIN(Parts[[#This Row],[techTier]]+2,MAX(INDIRECT(O500)))</f>
        <v>#REF!</v>
      </c>
      <c r="BC500" s="55" t="str">
        <f>RIGHT(LEFT(Parts[[#This Row],[folder]],FIND(CHAR(1),SUBSTITUTE(Parts[[#This Row],[folder]],"/",CHAR(1),LEN(Parts[[#This Row],[folder]])-LEN(SUBSTITUTE(Parts[[#This Row],[folder]],"/",""))))-1),FIND(CHAR(1),SUBSTITUTE(Parts[[#This Row],[folder]],"/",CHAR(1),LEN(Parts[[#This Row],[folder]])-LEN(SUBSTITUTE(Parts[[#This Row],[folder]],"/",""))))-41)</f>
        <v>Squad/Parts/Structural/stationHub</v>
      </c>
    </row>
    <row r="501" spans="1:55" ht="29.5" x14ac:dyDescent="0.35">
      <c r="A501" t="s">
        <v>302</v>
      </c>
      <c r="B501" t="s">
        <v>3318</v>
      </c>
      <c r="C501" t="s">
        <v>3319</v>
      </c>
      <c r="D501" t="s">
        <v>3320</v>
      </c>
      <c r="E501" t="s">
        <v>3321</v>
      </c>
      <c r="F501" t="s">
        <v>1755</v>
      </c>
      <c r="G501" t="s">
        <v>2511</v>
      </c>
      <c r="H501" t="s">
        <v>2441</v>
      </c>
      <c r="I501" t="s">
        <v>2209</v>
      </c>
      <c r="J501" t="s">
        <v>2000</v>
      </c>
      <c r="K501" t="s">
        <v>89</v>
      </c>
      <c r="L501" s="32"/>
      <c r="M50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@PART[structuralIBeam2]:AFTER[Squad] // M-Beam 200 I-Beam
	{
}</v>
      </c>
      <c r="N501" s="36">
        <f>_xlfn.XLOOKUP(_xlfn.CONCAT(O501,P501),Templates!$G$1:$G$2037,Templates!$A$1:$A$2037,"Not Found",0,1)</f>
        <v>0</v>
      </c>
      <c r="O501" s="34"/>
      <c r="P501" s="34"/>
      <c r="Q501" s="35"/>
      <c r="R501" s="49"/>
      <c r="S501" s="33"/>
      <c r="T501" s="33"/>
      <c r="U501" s="33"/>
      <c r="V501" s="33"/>
      <c r="W501" s="33"/>
      <c r="X501" s="33"/>
      <c r="Y501" s="33"/>
      <c r="Z501" s="33"/>
      <c r="AA501" s="33"/>
      <c r="AB501" s="33"/>
      <c r="AC501" s="33"/>
      <c r="AD501" s="33"/>
      <c r="AE501" s="33"/>
      <c r="AF501" s="33"/>
      <c r="AG501" s="33"/>
      <c r="AH501" s="33"/>
      <c r="AI50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01" s="33"/>
      <c r="AK501" s="33"/>
      <c r="AL501" s="33"/>
      <c r="AM501" s="33"/>
      <c r="AN501" s="33"/>
      <c r="AO501" s="33"/>
      <c r="AP501" s="33"/>
      <c r="AQ501" s="33"/>
      <c r="AR501" s="33"/>
      <c r="AS501" s="33"/>
      <c r="AT501" s="33"/>
      <c r="AU501" s="33"/>
      <c r="AV50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0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01" s="56" t="str">
        <f>_xlfn.CONCAT(IF(Parts[[#This Row],[title]]&lt;&gt;"",_xlfn.CONCAT(CHAR(10),"@PART[",Parts[[#This Row],[name]],"]:NEEDS[!002_CommunityPartsTitles]:AFTER[",Parts[[#This Row],[mod]],"] // ",_xlfn.CONCAT(S501," (",D501,")"),CHAR(10),"{",CHAR(10),"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0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01" s="41" t="str">
        <f>_xlfn.CONCAT(IF(Parts[[#This Row],[title]]&lt;&gt;"",_xlfn.CONCAT("#LOC_KTT_",A501,"_",C501,"_Title = ",Parts[[#This Row],[title]],CHAR(10)),""),IF(Parts[[#This Row],[engineName]]&lt;&gt;"",_xlfn.CONCAT("#LOC_KTT_",Parts[[#This Row],[mod]],"_",Parts[[#This Row],[name]],"_EngineName = ",Parts[[#This Row],[engineName]]),""))</f>
        <v/>
      </c>
      <c r="BA501" s="39" t="e">
        <f ca="1">MIN(Parts[[#This Row],[techTier]]+1,MAX(INDIRECT(O501)))</f>
        <v>#REF!</v>
      </c>
      <c r="BB501" s="39" t="e">
        <f ca="1">MIN(Parts[[#This Row],[techTier]]+2,MAX(INDIRECT(O501)))</f>
        <v>#REF!</v>
      </c>
      <c r="BC501" s="55" t="str">
        <f>RIGHT(LEFT(Parts[[#This Row],[folder]],FIND(CHAR(1),SUBSTITUTE(Parts[[#This Row],[folder]],"/",CHAR(1),LEN(Parts[[#This Row],[folder]])-LEN(SUBSTITUTE(Parts[[#This Row],[folder]],"/",""))))-1),FIND(CHAR(1),SUBSTITUTE(Parts[[#This Row],[folder]],"/",CHAR(1),LEN(Parts[[#This Row],[folder]])-LEN(SUBSTITUTE(Parts[[#This Row],[folder]],"/",""))))-41)</f>
        <v>Squad/Parts/Structural/structuralIBeam200</v>
      </c>
    </row>
    <row r="502" spans="1:55" ht="29.5" x14ac:dyDescent="0.35">
      <c r="A502" t="s">
        <v>302</v>
      </c>
      <c r="B502" t="s">
        <v>3322</v>
      </c>
      <c r="C502" t="s">
        <v>3323</v>
      </c>
      <c r="D502" t="s">
        <v>3324</v>
      </c>
      <c r="E502" t="s">
        <v>3321</v>
      </c>
      <c r="F502" t="s">
        <v>1755</v>
      </c>
      <c r="G502" t="s">
        <v>2455</v>
      </c>
      <c r="H502" t="s">
        <v>608</v>
      </c>
      <c r="I502" t="s">
        <v>3325</v>
      </c>
      <c r="J502" t="s">
        <v>2000</v>
      </c>
      <c r="K502" t="s">
        <v>89</v>
      </c>
      <c r="L502" s="32"/>
      <c r="M50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@PART[structuralIBeam3]:AFTER[Squad] // M-Beam 200 I-Beam Pocket Edition
	{
}</v>
      </c>
      <c r="N502" s="36">
        <f>_xlfn.XLOOKUP(_xlfn.CONCAT(O502,P502),Templates!$G$1:$G$2037,Templates!$A$1:$A$2037,"Not Found",0,1)</f>
        <v>0</v>
      </c>
      <c r="O502" s="34"/>
      <c r="P502" s="34"/>
      <c r="Q502" s="35"/>
      <c r="R502" s="49"/>
      <c r="S502" s="33"/>
      <c r="T502" s="33"/>
      <c r="U502" s="33"/>
      <c r="V502" s="33"/>
      <c r="W502" s="33"/>
      <c r="X502" s="33"/>
      <c r="Y502" s="33"/>
      <c r="Z502" s="33"/>
      <c r="AA502" s="33"/>
      <c r="AB502" s="33"/>
      <c r="AC502" s="33"/>
      <c r="AD502" s="33"/>
      <c r="AE502" s="33"/>
      <c r="AF502" s="33"/>
      <c r="AG502" s="33"/>
      <c r="AH502" s="33"/>
      <c r="AI50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02" s="33"/>
      <c r="AK502" s="33"/>
      <c r="AL502" s="33"/>
      <c r="AM502" s="33"/>
      <c r="AN502" s="33"/>
      <c r="AO502" s="33"/>
      <c r="AP502" s="33"/>
      <c r="AQ502" s="33"/>
      <c r="AR502" s="33"/>
      <c r="AS502" s="33"/>
      <c r="AT502" s="33"/>
      <c r="AU502" s="33"/>
      <c r="AV50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0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02" s="56" t="str">
        <f>_xlfn.CONCAT(IF(Parts[[#This Row],[title]]&lt;&gt;"",_xlfn.CONCAT(CHAR(10),"@PART[",Parts[[#This Row],[name]],"]:NEEDS[!002_CommunityPartsTitles]:AFTER[",Parts[[#This Row],[mod]],"] // ",_xlfn.CONCAT(S502," (",D502,")"),CHAR(10),"{",CHAR(10),"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0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02" s="41" t="str">
        <f>_xlfn.CONCAT(IF(Parts[[#This Row],[title]]&lt;&gt;"",_xlfn.CONCAT("#LOC_KTT_",A502,"_",C502,"_Title = ",Parts[[#This Row],[title]],CHAR(10)),""),IF(Parts[[#This Row],[engineName]]&lt;&gt;"",_xlfn.CONCAT("#LOC_KTT_",Parts[[#This Row],[mod]],"_",Parts[[#This Row],[name]],"_EngineName = ",Parts[[#This Row],[engineName]]),""))</f>
        <v/>
      </c>
      <c r="BA502" s="39" t="e">
        <f ca="1">MIN(Parts[[#This Row],[techTier]]+1,MAX(INDIRECT(O502)))</f>
        <v>#REF!</v>
      </c>
      <c r="BB502" s="39" t="e">
        <f ca="1">MIN(Parts[[#This Row],[techTier]]+2,MAX(INDIRECT(O502)))</f>
        <v>#REF!</v>
      </c>
      <c r="BC502" s="55" t="str">
        <f>RIGHT(LEFT(Parts[[#This Row],[folder]],FIND(CHAR(1),SUBSTITUTE(Parts[[#This Row],[folder]],"/",CHAR(1),LEN(Parts[[#This Row],[folder]])-LEN(SUBSTITUTE(Parts[[#This Row],[folder]],"/",""))))-1),FIND(CHAR(1),SUBSTITUTE(Parts[[#This Row],[folder]],"/",CHAR(1),LEN(Parts[[#This Row],[folder]])-LEN(SUBSTITUTE(Parts[[#This Row],[folder]],"/",""))))-41)</f>
        <v>Squad/Parts/Structural/structuralIBeam200Pocket</v>
      </c>
    </row>
    <row r="503" spans="1:55" ht="29.5" x14ac:dyDescent="0.35">
      <c r="A503" t="s">
        <v>302</v>
      </c>
      <c r="B503" t="s">
        <v>3326</v>
      </c>
      <c r="C503" t="s">
        <v>3327</v>
      </c>
      <c r="D503" t="s">
        <v>3328</v>
      </c>
      <c r="E503" t="s">
        <v>3321</v>
      </c>
      <c r="F503" t="s">
        <v>1755</v>
      </c>
      <c r="G503" t="s">
        <v>2366</v>
      </c>
      <c r="H503" t="s">
        <v>1852</v>
      </c>
      <c r="I503" t="s">
        <v>1620</v>
      </c>
      <c r="J503" t="s">
        <v>2000</v>
      </c>
      <c r="K503" t="s">
        <v>89</v>
      </c>
      <c r="L503" s="32"/>
      <c r="M50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@PART[structuralIBeam1]:AFTER[Squad] // M-Beam 650 I-Beam
	{
}</v>
      </c>
      <c r="N503" s="36">
        <f>_xlfn.XLOOKUP(_xlfn.CONCAT(O503,P503),Templates!$G$1:$G$2037,Templates!$A$1:$A$2037,"Not Found",0,1)</f>
        <v>0</v>
      </c>
      <c r="O503" s="34"/>
      <c r="P503" s="34"/>
      <c r="Q503" s="35"/>
      <c r="R503" s="49"/>
      <c r="S503" s="33"/>
      <c r="T503" s="33"/>
      <c r="U503" s="33"/>
      <c r="V503" s="33"/>
      <c r="W503" s="33"/>
      <c r="X503" s="33"/>
      <c r="Y503" s="33"/>
      <c r="Z503" s="33"/>
      <c r="AA503" s="33"/>
      <c r="AB503" s="33"/>
      <c r="AC503" s="33"/>
      <c r="AD503" s="33"/>
      <c r="AE503" s="33"/>
      <c r="AF503" s="33"/>
      <c r="AG503" s="33"/>
      <c r="AH503" s="33"/>
      <c r="AI50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03" s="33"/>
      <c r="AK503" s="33"/>
      <c r="AL503" s="33"/>
      <c r="AM503" s="33"/>
      <c r="AN503" s="33"/>
      <c r="AO503" s="33"/>
      <c r="AP503" s="33"/>
      <c r="AQ503" s="33"/>
      <c r="AR503" s="33"/>
      <c r="AS503" s="33"/>
      <c r="AT503" s="33"/>
      <c r="AU503" s="33"/>
      <c r="AV50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0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03" s="56" t="str">
        <f>_xlfn.CONCAT(IF(Parts[[#This Row],[title]]&lt;&gt;"",_xlfn.CONCAT(CHAR(10),"@PART[",Parts[[#This Row],[name]],"]:NEEDS[!002_CommunityPartsTitles]:AFTER[",Parts[[#This Row],[mod]],"] // ",_xlfn.CONCAT(S503," (",D503,")"),CHAR(10),"{",CHAR(10),"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0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03" s="41" t="str">
        <f>_xlfn.CONCAT(IF(Parts[[#This Row],[title]]&lt;&gt;"",_xlfn.CONCAT("#LOC_KTT_",A503,"_",C503,"_Title = ",Parts[[#This Row],[title]],CHAR(10)),""),IF(Parts[[#This Row],[engineName]]&lt;&gt;"",_xlfn.CONCAT("#LOC_KTT_",Parts[[#This Row],[mod]],"_",Parts[[#This Row],[name]],"_EngineName = ",Parts[[#This Row],[engineName]]),""))</f>
        <v/>
      </c>
      <c r="BA503" s="39" t="e">
        <f ca="1">MIN(Parts[[#This Row],[techTier]]+1,MAX(INDIRECT(O503)))</f>
        <v>#REF!</v>
      </c>
      <c r="BB503" s="39" t="e">
        <f ca="1">MIN(Parts[[#This Row],[techTier]]+2,MAX(INDIRECT(O503)))</f>
        <v>#REF!</v>
      </c>
      <c r="BC503" s="55" t="str">
        <f>RIGHT(LEFT(Parts[[#This Row],[folder]],FIND(CHAR(1),SUBSTITUTE(Parts[[#This Row],[folder]],"/",CHAR(1),LEN(Parts[[#This Row],[folder]])-LEN(SUBSTITUTE(Parts[[#This Row],[folder]],"/",""))))-1),FIND(CHAR(1),SUBSTITUTE(Parts[[#This Row],[folder]],"/",CHAR(1),LEN(Parts[[#This Row],[folder]])-LEN(SUBSTITUTE(Parts[[#This Row],[folder]],"/",""))))-41)</f>
        <v>Squad/Parts/Structural/structuralIBeam650</v>
      </c>
    </row>
    <row r="504" spans="1:55" ht="29.5" x14ac:dyDescent="0.35">
      <c r="A504" t="s">
        <v>302</v>
      </c>
      <c r="B504" t="s">
        <v>3329</v>
      </c>
      <c r="C504" t="s">
        <v>3330</v>
      </c>
      <c r="D504" t="s">
        <v>3331</v>
      </c>
      <c r="E504" t="s">
        <v>3321</v>
      </c>
      <c r="F504" t="s">
        <v>1755</v>
      </c>
      <c r="G504" t="s">
        <v>3166</v>
      </c>
      <c r="H504" t="s">
        <v>2441</v>
      </c>
      <c r="I504" t="s">
        <v>1568</v>
      </c>
      <c r="J504" t="s">
        <v>1115</v>
      </c>
      <c r="K504" t="s">
        <v>75</v>
      </c>
      <c r="L504" s="32"/>
      <c r="M50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@PART[structuralMiniNode]:AFTER[Squad] // The Not-Rockomax Micronode
	{
}</v>
      </c>
      <c r="N504" s="36">
        <f>_xlfn.XLOOKUP(_xlfn.CONCAT(O504,P504),Templates!$G$1:$G$2037,Templates!$A$1:$A$2037,"Not Found",0,1)</f>
        <v>0</v>
      </c>
      <c r="O504" s="34"/>
      <c r="P504" s="34"/>
      <c r="Q504" s="35"/>
      <c r="R504" s="49"/>
      <c r="S504" s="33"/>
      <c r="T504" s="33"/>
      <c r="U504" s="33"/>
      <c r="V504" s="33"/>
      <c r="W504" s="33"/>
      <c r="X504" s="33"/>
      <c r="Y504" s="33"/>
      <c r="Z504" s="33"/>
      <c r="AA504" s="33"/>
      <c r="AB504" s="33"/>
      <c r="AC504" s="33"/>
      <c r="AD504" s="33"/>
      <c r="AE504" s="33"/>
      <c r="AF504" s="33"/>
      <c r="AG504" s="33"/>
      <c r="AH504" s="33"/>
      <c r="AI50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04" s="33"/>
      <c r="AK504" s="33"/>
      <c r="AL504" s="33"/>
      <c r="AM504" s="33"/>
      <c r="AN504" s="33"/>
      <c r="AO504" s="33"/>
      <c r="AP504" s="33"/>
      <c r="AQ504" s="33"/>
      <c r="AR504" s="33"/>
      <c r="AS504" s="33"/>
      <c r="AT504" s="33"/>
      <c r="AU504" s="33"/>
      <c r="AV50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0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04" s="56" t="str">
        <f>_xlfn.CONCAT(IF(Parts[[#This Row],[title]]&lt;&gt;"",_xlfn.CONCAT(CHAR(10),"@PART[",Parts[[#This Row],[name]],"]:NEEDS[!002_CommunityPartsTitles]:AFTER[",Parts[[#This Row],[mod]],"] // ",_xlfn.CONCAT(S504," (",D504,")"),CHAR(10),"{",CHAR(10),"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0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04" s="41" t="str">
        <f>_xlfn.CONCAT(IF(Parts[[#This Row],[title]]&lt;&gt;"",_xlfn.CONCAT("#LOC_KTT_",A504,"_",C504,"_Title = ",Parts[[#This Row],[title]],CHAR(10)),""),IF(Parts[[#This Row],[engineName]]&lt;&gt;"",_xlfn.CONCAT("#LOC_KTT_",Parts[[#This Row],[mod]],"_",Parts[[#This Row],[name]],"_EngineName = ",Parts[[#This Row],[engineName]]),""))</f>
        <v/>
      </c>
      <c r="BA504" s="39" t="e">
        <f ca="1">MIN(Parts[[#This Row],[techTier]]+1,MAX(INDIRECT(O504)))</f>
        <v>#REF!</v>
      </c>
      <c r="BB504" s="39" t="e">
        <f ca="1">MIN(Parts[[#This Row],[techTier]]+2,MAX(INDIRECT(O504)))</f>
        <v>#REF!</v>
      </c>
      <c r="BC504" s="55" t="str">
        <f>RIGHT(LEFT(Parts[[#This Row],[folder]],FIND(CHAR(1),SUBSTITUTE(Parts[[#This Row],[folder]],"/",CHAR(1),LEN(Parts[[#This Row],[folder]])-LEN(SUBSTITUTE(Parts[[#This Row],[folder]],"/",""))))-1),FIND(CHAR(1),SUBSTITUTE(Parts[[#This Row],[folder]],"/",CHAR(1),LEN(Parts[[#This Row],[folder]])-LEN(SUBSTITUTE(Parts[[#This Row],[folder]],"/",""))))-41)</f>
        <v>Squad/Parts/Structural/structuralMicronode</v>
      </c>
    </row>
    <row r="505" spans="1:55" ht="29.5" x14ac:dyDescent="0.35">
      <c r="A505" t="s">
        <v>302</v>
      </c>
      <c r="B505" t="s">
        <v>3332</v>
      </c>
      <c r="C505" t="s">
        <v>3333</v>
      </c>
      <c r="D505" t="s">
        <v>3334</v>
      </c>
      <c r="E505" t="s">
        <v>3321</v>
      </c>
      <c r="F505" t="s">
        <v>1755</v>
      </c>
      <c r="G505" t="s">
        <v>2150</v>
      </c>
      <c r="H505" t="s">
        <v>1954</v>
      </c>
      <c r="I505" t="s">
        <v>1694</v>
      </c>
      <c r="J505" t="s">
        <v>2000</v>
      </c>
      <c r="K505" t="s">
        <v>89</v>
      </c>
      <c r="L505" s="32"/>
      <c r="M50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@PART[structuralPanel1]:AFTER[Squad] // M-1x1 Structural Panel
	{
}</v>
      </c>
      <c r="N505" s="36">
        <f>_xlfn.XLOOKUP(_xlfn.CONCAT(O505,P505),Templates!$G$1:$G$2037,Templates!$A$1:$A$2037,"Not Found",0,1)</f>
        <v>0</v>
      </c>
      <c r="O505" s="34"/>
      <c r="P505" s="34"/>
      <c r="Q505" s="35"/>
      <c r="R505" s="49"/>
      <c r="S505" s="33"/>
      <c r="T505" s="33"/>
      <c r="U505" s="33"/>
      <c r="V505" s="33"/>
      <c r="W505" s="33"/>
      <c r="X505" s="33"/>
      <c r="Y505" s="33"/>
      <c r="Z505" s="33"/>
      <c r="AA505" s="33"/>
      <c r="AB505" s="33"/>
      <c r="AC505" s="33"/>
      <c r="AD505" s="33"/>
      <c r="AE505" s="33"/>
      <c r="AF505" s="33"/>
      <c r="AG505" s="33"/>
      <c r="AH505" s="33"/>
      <c r="AI50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05" s="33"/>
      <c r="AK505" s="33"/>
      <c r="AL505" s="33"/>
      <c r="AM505" s="33"/>
      <c r="AN505" s="33"/>
      <c r="AO505" s="33"/>
      <c r="AP505" s="33"/>
      <c r="AQ505" s="33"/>
      <c r="AR505" s="33"/>
      <c r="AS505" s="33"/>
      <c r="AT505" s="33"/>
      <c r="AU505" s="33"/>
      <c r="AV50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0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05" s="56" t="str">
        <f>_xlfn.CONCAT(IF(Parts[[#This Row],[title]]&lt;&gt;"",_xlfn.CONCAT(CHAR(10),"@PART[",Parts[[#This Row],[name]],"]:NEEDS[!002_CommunityPartsTitles]:AFTER[",Parts[[#This Row],[mod]],"] // ",_xlfn.CONCAT(S505," (",D505,")"),CHAR(10),"{",CHAR(10),"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0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05" s="41" t="str">
        <f>_xlfn.CONCAT(IF(Parts[[#This Row],[title]]&lt;&gt;"",_xlfn.CONCAT("#LOC_KTT_",A505,"_",C505,"_Title = ",Parts[[#This Row],[title]],CHAR(10)),""),IF(Parts[[#This Row],[engineName]]&lt;&gt;"",_xlfn.CONCAT("#LOC_KTT_",Parts[[#This Row],[mod]],"_",Parts[[#This Row],[name]],"_EngineName = ",Parts[[#This Row],[engineName]]),""))</f>
        <v/>
      </c>
      <c r="BA505" s="39" t="e">
        <f ca="1">MIN(Parts[[#This Row],[techTier]]+1,MAX(INDIRECT(O505)))</f>
        <v>#REF!</v>
      </c>
      <c r="BB505" s="39" t="e">
        <f ca="1">MIN(Parts[[#This Row],[techTier]]+2,MAX(INDIRECT(O505)))</f>
        <v>#REF!</v>
      </c>
      <c r="BC505" s="55" t="str">
        <f>RIGHT(LEFT(Parts[[#This Row],[folder]],FIND(CHAR(1),SUBSTITUTE(Parts[[#This Row],[folder]],"/",CHAR(1),LEN(Parts[[#This Row],[folder]])-LEN(SUBSTITUTE(Parts[[#This Row],[folder]],"/",""))))-1),FIND(CHAR(1),SUBSTITUTE(Parts[[#This Row],[folder]],"/",CHAR(1),LEN(Parts[[#This Row],[folder]])-LEN(SUBSTITUTE(Parts[[#This Row],[folder]],"/",""))))-41)</f>
        <v>Squad/Parts/Structural/structuralPanel1x1</v>
      </c>
    </row>
    <row r="506" spans="1:55" ht="29.5" x14ac:dyDescent="0.35">
      <c r="A506" t="s">
        <v>302</v>
      </c>
      <c r="B506" t="s">
        <v>3335</v>
      </c>
      <c r="C506" t="s">
        <v>3336</v>
      </c>
      <c r="D506" t="s">
        <v>3337</v>
      </c>
      <c r="E506" t="s">
        <v>3321</v>
      </c>
      <c r="F506" t="s">
        <v>1755</v>
      </c>
      <c r="G506" t="s">
        <v>3166</v>
      </c>
      <c r="H506" t="s">
        <v>3338</v>
      </c>
      <c r="I506" t="s">
        <v>1557</v>
      </c>
      <c r="J506" t="s">
        <v>2000</v>
      </c>
      <c r="K506" t="s">
        <v>89</v>
      </c>
      <c r="L506" s="32"/>
      <c r="M50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@PART[structuralPanel2]:AFTER[Squad] // M-2x2 Structural Panel
	{
}</v>
      </c>
      <c r="N506" s="36">
        <f>_xlfn.XLOOKUP(_xlfn.CONCAT(O506,P506),Templates!$G$1:$G$2037,Templates!$A$1:$A$2037,"Not Found",0,1)</f>
        <v>0</v>
      </c>
      <c r="O506" s="34"/>
      <c r="P506" s="34"/>
      <c r="Q506" s="35"/>
      <c r="R506" s="49"/>
      <c r="S506" s="33"/>
      <c r="T506" s="33"/>
      <c r="U506" s="33"/>
      <c r="V506" s="33"/>
      <c r="W506" s="33"/>
      <c r="X506" s="33"/>
      <c r="Y506" s="33"/>
      <c r="Z506" s="33"/>
      <c r="AA506" s="33"/>
      <c r="AB506" s="33"/>
      <c r="AC506" s="33"/>
      <c r="AD506" s="33"/>
      <c r="AE506" s="33"/>
      <c r="AF506" s="33"/>
      <c r="AG506" s="33"/>
      <c r="AH506" s="33"/>
      <c r="AI50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06" s="33"/>
      <c r="AK506" s="33"/>
      <c r="AL506" s="33"/>
      <c r="AM506" s="33"/>
      <c r="AN506" s="33"/>
      <c r="AO506" s="33"/>
      <c r="AP506" s="33"/>
      <c r="AQ506" s="33"/>
      <c r="AR506" s="33"/>
      <c r="AS506" s="33"/>
      <c r="AT506" s="33"/>
      <c r="AU506" s="33"/>
      <c r="AV50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0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06" s="56" t="str">
        <f>_xlfn.CONCAT(IF(Parts[[#This Row],[title]]&lt;&gt;"",_xlfn.CONCAT(CHAR(10),"@PART[",Parts[[#This Row],[name]],"]:NEEDS[!002_CommunityPartsTitles]:AFTER[",Parts[[#This Row],[mod]],"] // ",_xlfn.CONCAT(S506," (",D506,")"),CHAR(10),"{",CHAR(10),"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0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06" s="41" t="str">
        <f>_xlfn.CONCAT(IF(Parts[[#This Row],[title]]&lt;&gt;"",_xlfn.CONCAT("#LOC_KTT_",A506,"_",C506,"_Title = ",Parts[[#This Row],[title]],CHAR(10)),""),IF(Parts[[#This Row],[engineName]]&lt;&gt;"",_xlfn.CONCAT("#LOC_KTT_",Parts[[#This Row],[mod]],"_",Parts[[#This Row],[name]],"_EngineName = ",Parts[[#This Row],[engineName]]),""))</f>
        <v/>
      </c>
      <c r="BA506" s="39" t="e">
        <f ca="1">MIN(Parts[[#This Row],[techTier]]+1,MAX(INDIRECT(O506)))</f>
        <v>#REF!</v>
      </c>
      <c r="BB506" s="39" t="e">
        <f ca="1">MIN(Parts[[#This Row],[techTier]]+2,MAX(INDIRECT(O506)))</f>
        <v>#REF!</v>
      </c>
      <c r="BC506" s="55" t="str">
        <f>RIGHT(LEFT(Parts[[#This Row],[folder]],FIND(CHAR(1),SUBSTITUTE(Parts[[#This Row],[folder]],"/",CHAR(1),LEN(Parts[[#This Row],[folder]])-LEN(SUBSTITUTE(Parts[[#This Row],[folder]],"/",""))))-1),FIND(CHAR(1),SUBSTITUTE(Parts[[#This Row],[folder]],"/",CHAR(1),LEN(Parts[[#This Row],[folder]])-LEN(SUBSTITUTE(Parts[[#This Row],[folder]],"/",""))))-41)</f>
        <v>Squad/Parts/Structural/structuralPanel2x2</v>
      </c>
    </row>
    <row r="507" spans="1:55" ht="29.5" x14ac:dyDescent="0.35">
      <c r="A507" t="s">
        <v>302</v>
      </c>
      <c r="B507" t="s">
        <v>3339</v>
      </c>
      <c r="C507" t="s">
        <v>3340</v>
      </c>
      <c r="D507" t="s">
        <v>3341</v>
      </c>
      <c r="E507" t="s">
        <v>1458</v>
      </c>
      <c r="F507" t="s">
        <v>1755</v>
      </c>
      <c r="G507" t="s">
        <v>2511</v>
      </c>
      <c r="H507" t="s">
        <v>1977</v>
      </c>
      <c r="I507" t="s">
        <v>1628</v>
      </c>
      <c r="J507" t="s">
        <v>1606</v>
      </c>
      <c r="K507" t="s">
        <v>66</v>
      </c>
      <c r="L507" s="32"/>
      <c r="M50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@PART[smallHardpoint]:AFTER[Squad] // Small Hardpoint
	{
}</v>
      </c>
      <c r="N507" s="36">
        <f>_xlfn.XLOOKUP(_xlfn.CONCAT(O507,P507),Templates!$G$1:$G$2037,Templates!$A$1:$A$2037,"Not Found",0,1)</f>
        <v>0</v>
      </c>
      <c r="O507" s="34"/>
      <c r="P507" s="34"/>
      <c r="Q507" s="35"/>
      <c r="R507" s="49"/>
      <c r="S507" s="33"/>
      <c r="T507" s="33"/>
      <c r="U507" s="33"/>
      <c r="V507" s="33"/>
      <c r="W507" s="33"/>
      <c r="X507" s="33"/>
      <c r="Y507" s="33"/>
      <c r="Z507" s="33"/>
      <c r="AA507" s="33"/>
      <c r="AB507" s="33"/>
      <c r="AC507" s="33"/>
      <c r="AD507" s="33"/>
      <c r="AE507" s="33"/>
      <c r="AF507" s="33"/>
      <c r="AG507" s="33"/>
      <c r="AH507" s="33"/>
      <c r="AI50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07" s="33"/>
      <c r="AK507" s="33"/>
      <c r="AL507" s="33"/>
      <c r="AM507" s="33"/>
      <c r="AN507" s="33"/>
      <c r="AO507" s="33"/>
      <c r="AP507" s="33"/>
      <c r="AQ507" s="33"/>
      <c r="AR507" s="33"/>
      <c r="AS507" s="33"/>
      <c r="AT507" s="33"/>
      <c r="AU507" s="33"/>
      <c r="AV50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0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07" s="56" t="str">
        <f>_xlfn.CONCAT(IF(Parts[[#This Row],[title]]&lt;&gt;"",_xlfn.CONCAT(CHAR(10),"@PART[",Parts[[#This Row],[name]],"]:NEEDS[!002_CommunityPartsTitles]:AFTER[",Parts[[#This Row],[mod]],"] // ",_xlfn.CONCAT(S507," (",D507,")"),CHAR(10),"{",CHAR(10),"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0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07" s="41" t="str">
        <f>_xlfn.CONCAT(IF(Parts[[#This Row],[title]]&lt;&gt;"",_xlfn.CONCAT("#LOC_KTT_",A507,"_",C507,"_Title = ",Parts[[#This Row],[title]],CHAR(10)),""),IF(Parts[[#This Row],[engineName]]&lt;&gt;"",_xlfn.CONCAT("#LOC_KTT_",Parts[[#This Row],[mod]],"_",Parts[[#This Row],[name]],"_EngineName = ",Parts[[#This Row],[engineName]]),""))</f>
        <v/>
      </c>
      <c r="BA507" s="39" t="e">
        <f ca="1">MIN(Parts[[#This Row],[techTier]]+1,MAX(INDIRECT(O507)))</f>
        <v>#REF!</v>
      </c>
      <c r="BB507" s="39" t="e">
        <f ca="1">MIN(Parts[[#This Row],[techTier]]+2,MAX(INDIRECT(O507)))</f>
        <v>#REF!</v>
      </c>
      <c r="BC507" s="55" t="str">
        <f>RIGHT(LEFT(Parts[[#This Row],[folder]],FIND(CHAR(1),SUBSTITUTE(Parts[[#This Row],[folder]],"/",CHAR(1),LEN(Parts[[#This Row],[folder]])-LEN(SUBSTITUTE(Parts[[#This Row],[folder]],"/",""))))-1),FIND(CHAR(1),SUBSTITUTE(Parts[[#This Row],[folder]],"/",CHAR(1),LEN(Parts[[#This Row],[folder]])-LEN(SUBSTITUTE(Parts[[#This Row],[folder]],"/",""))))-41)</f>
        <v>Squad/Parts/Structural/structuralPylons</v>
      </c>
    </row>
    <row r="508" spans="1:55" ht="29.5" x14ac:dyDescent="0.35">
      <c r="A508" t="s">
        <v>302</v>
      </c>
      <c r="B508" t="s">
        <v>3342</v>
      </c>
      <c r="C508" t="s">
        <v>3343</v>
      </c>
      <c r="D508" t="s">
        <v>3344</v>
      </c>
      <c r="E508" t="s">
        <v>1458</v>
      </c>
      <c r="F508" t="s">
        <v>1755</v>
      </c>
      <c r="G508" t="s">
        <v>2511</v>
      </c>
      <c r="H508" t="s">
        <v>2074</v>
      </c>
      <c r="I508" t="s">
        <v>1644</v>
      </c>
      <c r="J508" t="s">
        <v>1606</v>
      </c>
      <c r="K508" t="s">
        <v>91</v>
      </c>
      <c r="L508" s="32"/>
      <c r="M50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@PART[structuralPylon]:AFTER[Squad] // Structural Pylon
	{
}</v>
      </c>
      <c r="N508" s="36">
        <f>_xlfn.XLOOKUP(_xlfn.CONCAT(O508,P508),Templates!$G$1:$G$2037,Templates!$A$1:$A$2037,"Not Found",0,1)</f>
        <v>0</v>
      </c>
      <c r="O508" s="34"/>
      <c r="P508" s="34"/>
      <c r="Q508" s="35"/>
      <c r="R508" s="49"/>
      <c r="S508" s="33"/>
      <c r="T508" s="33"/>
      <c r="U508" s="33"/>
      <c r="V508" s="33"/>
      <c r="W508" s="33"/>
      <c r="X508" s="33"/>
      <c r="Y508" s="33"/>
      <c r="Z508" s="33"/>
      <c r="AA508" s="33"/>
      <c r="AB508" s="33"/>
      <c r="AC508" s="33"/>
      <c r="AD508" s="33"/>
      <c r="AE508" s="33"/>
      <c r="AF508" s="33"/>
      <c r="AG508" s="33"/>
      <c r="AH508" s="33"/>
      <c r="AI50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08" s="33"/>
      <c r="AK508" s="33"/>
      <c r="AL508" s="33"/>
      <c r="AM508" s="33"/>
      <c r="AN508" s="33"/>
      <c r="AO508" s="33"/>
      <c r="AP508" s="33"/>
      <c r="AQ508" s="33"/>
      <c r="AR508" s="33"/>
      <c r="AS508" s="33"/>
      <c r="AT508" s="33"/>
      <c r="AU508" s="33"/>
      <c r="AV50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0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08" s="56" t="str">
        <f>_xlfn.CONCAT(IF(Parts[[#This Row],[title]]&lt;&gt;"",_xlfn.CONCAT(CHAR(10),"@PART[",Parts[[#This Row],[name]],"]:NEEDS[!002_CommunityPartsTitles]:AFTER[",Parts[[#This Row],[mod]],"] // ",_xlfn.CONCAT(S508," (",D508,")"),CHAR(10),"{",CHAR(10),"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0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08" s="41" t="str">
        <f>_xlfn.CONCAT(IF(Parts[[#This Row],[title]]&lt;&gt;"",_xlfn.CONCAT("#LOC_KTT_",A508,"_",C508,"_Title = ",Parts[[#This Row],[title]],CHAR(10)),""),IF(Parts[[#This Row],[engineName]]&lt;&gt;"",_xlfn.CONCAT("#LOC_KTT_",Parts[[#This Row],[mod]],"_",Parts[[#This Row],[name]],"_EngineName = ",Parts[[#This Row],[engineName]]),""))</f>
        <v/>
      </c>
      <c r="BA508" s="39" t="e">
        <f ca="1">MIN(Parts[[#This Row],[techTier]]+1,MAX(INDIRECT(O508)))</f>
        <v>#REF!</v>
      </c>
      <c r="BB508" s="39" t="e">
        <f ca="1">MIN(Parts[[#This Row],[techTier]]+2,MAX(INDIRECT(O508)))</f>
        <v>#REF!</v>
      </c>
      <c r="BC508" s="55" t="str">
        <f>RIGHT(LEFT(Parts[[#This Row],[folder]],FIND(CHAR(1),SUBSTITUTE(Parts[[#This Row],[folder]],"/",CHAR(1),LEN(Parts[[#This Row],[folder]])-LEN(SUBSTITUTE(Parts[[#This Row],[folder]],"/",""))))-1),FIND(CHAR(1),SUBSTITUTE(Parts[[#This Row],[folder]],"/",CHAR(1),LEN(Parts[[#This Row],[folder]])-LEN(SUBSTITUTE(Parts[[#This Row],[folder]],"/",""))))-41)</f>
        <v>Squad/Parts/Structural/structuralPylons</v>
      </c>
    </row>
    <row r="509" spans="1:55" ht="29.5" x14ac:dyDescent="0.35">
      <c r="A509" t="s">
        <v>302</v>
      </c>
      <c r="B509" t="s">
        <v>3345</v>
      </c>
      <c r="C509" t="s">
        <v>3346</v>
      </c>
      <c r="D509" t="s">
        <v>3347</v>
      </c>
      <c r="E509" t="s">
        <v>3348</v>
      </c>
      <c r="F509" t="s">
        <v>1755</v>
      </c>
      <c r="G509" t="s">
        <v>2680</v>
      </c>
      <c r="H509" t="s">
        <v>1970</v>
      </c>
      <c r="I509" t="s">
        <v>3349</v>
      </c>
      <c r="J509" t="s">
        <v>2000</v>
      </c>
      <c r="K509" t="s">
        <v>75</v>
      </c>
      <c r="L509" s="32"/>
      <c r="M50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@PART[strutCube]:AFTER[Squad] // Cubic Octagonal Strut
	{
}</v>
      </c>
      <c r="N509" s="36">
        <f>_xlfn.XLOOKUP(_xlfn.CONCAT(O509,P509),Templates!$G$1:$G$2037,Templates!$A$1:$A$2037,"Not Found",0,1)</f>
        <v>0</v>
      </c>
      <c r="O509" s="34"/>
      <c r="P509" s="34"/>
      <c r="Q509" s="35"/>
      <c r="R509" s="49"/>
      <c r="S509" s="33"/>
      <c r="T509" s="33"/>
      <c r="U509" s="33"/>
      <c r="V509" s="33"/>
      <c r="W509" s="33"/>
      <c r="X509" s="33"/>
      <c r="Y509" s="33"/>
      <c r="Z509" s="33"/>
      <c r="AA509" s="33"/>
      <c r="AB509" s="33"/>
      <c r="AC509" s="33"/>
      <c r="AD509" s="33"/>
      <c r="AE509" s="33"/>
      <c r="AF509" s="33"/>
      <c r="AG509" s="33"/>
      <c r="AH509" s="33"/>
      <c r="AI50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09" s="33"/>
      <c r="AK509" s="33"/>
      <c r="AL509" s="33"/>
      <c r="AM509" s="33"/>
      <c r="AN509" s="33"/>
      <c r="AO509" s="33"/>
      <c r="AP509" s="33"/>
      <c r="AQ509" s="33"/>
      <c r="AR509" s="33"/>
      <c r="AS509" s="33"/>
      <c r="AT509" s="33"/>
      <c r="AU509" s="33"/>
      <c r="AV50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0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09" s="56" t="str">
        <f>_xlfn.CONCAT(IF(Parts[[#This Row],[title]]&lt;&gt;"",_xlfn.CONCAT(CHAR(10),"@PART[",Parts[[#This Row],[name]],"]:NEEDS[!002_CommunityPartsTitles]:AFTER[",Parts[[#This Row],[mod]],"] // ",_xlfn.CONCAT(S509," (",D509,")"),CHAR(10),"{",CHAR(10),"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0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09" s="41" t="str">
        <f>_xlfn.CONCAT(IF(Parts[[#This Row],[title]]&lt;&gt;"",_xlfn.CONCAT("#LOC_KTT_",A509,"_",C509,"_Title = ",Parts[[#This Row],[title]],CHAR(10)),""),IF(Parts[[#This Row],[engineName]]&lt;&gt;"",_xlfn.CONCAT("#LOC_KTT_",Parts[[#This Row],[mod]],"_",Parts[[#This Row],[name]],"_EngineName = ",Parts[[#This Row],[engineName]]),""))</f>
        <v/>
      </c>
      <c r="BA509" s="39" t="e">
        <f ca="1">MIN(Parts[[#This Row],[techTier]]+1,MAX(INDIRECT(O509)))</f>
        <v>#REF!</v>
      </c>
      <c r="BB509" s="39" t="e">
        <f ca="1">MIN(Parts[[#This Row],[techTier]]+2,MAX(INDIRECT(O509)))</f>
        <v>#REF!</v>
      </c>
      <c r="BC509" s="55" t="str">
        <f>RIGHT(LEFT(Parts[[#This Row],[folder]],FIND(CHAR(1),SUBSTITUTE(Parts[[#This Row],[folder]],"/",CHAR(1),LEN(Parts[[#This Row],[folder]])-LEN(SUBSTITUTE(Parts[[#This Row],[folder]],"/",""))))-1),FIND(CHAR(1),SUBSTITUTE(Parts[[#This Row],[folder]],"/",CHAR(1),LEN(Parts[[#This Row],[folder]])-LEN(SUBSTITUTE(Parts[[#This Row],[folder]],"/",""))))-41)</f>
        <v>Squad/Parts/Structural/strutCubicOcto</v>
      </c>
    </row>
    <row r="510" spans="1:55" ht="29.5" x14ac:dyDescent="0.35">
      <c r="A510" t="s">
        <v>302</v>
      </c>
      <c r="B510" t="s">
        <v>3350</v>
      </c>
      <c r="C510" t="s">
        <v>3351</v>
      </c>
      <c r="D510" t="s">
        <v>3352</v>
      </c>
      <c r="E510" t="s">
        <v>3348</v>
      </c>
      <c r="F510" t="s">
        <v>1755</v>
      </c>
      <c r="G510" t="s">
        <v>2258</v>
      </c>
      <c r="H510" t="s">
        <v>1981</v>
      </c>
      <c r="I510" t="s">
        <v>3349</v>
      </c>
      <c r="J510" t="s">
        <v>1115</v>
      </c>
      <c r="K510" t="s">
        <v>75</v>
      </c>
      <c r="L510" s="32"/>
      <c r="M51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@PART[strutOcto]:AFTER[Squad] // Octagonal Strut
	{
}</v>
      </c>
      <c r="N510" s="36">
        <f>_xlfn.XLOOKUP(_xlfn.CONCAT(O510,P510),Templates!$G$1:$G$2037,Templates!$A$1:$A$2037,"Not Found",0,1)</f>
        <v>0</v>
      </c>
      <c r="O510" s="34"/>
      <c r="P510" s="34"/>
      <c r="Q510" s="35"/>
      <c r="R510" s="49"/>
      <c r="S510" s="33"/>
      <c r="T510" s="33"/>
      <c r="U510" s="33"/>
      <c r="V510" s="33"/>
      <c r="W510" s="33"/>
      <c r="X510" s="33"/>
      <c r="Y510" s="33"/>
      <c r="Z510" s="33"/>
      <c r="AA510" s="33"/>
      <c r="AB510" s="33"/>
      <c r="AC510" s="33"/>
      <c r="AD510" s="33"/>
      <c r="AE510" s="33"/>
      <c r="AF510" s="33"/>
      <c r="AG510" s="33"/>
      <c r="AH510" s="33"/>
      <c r="AI51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10" s="33"/>
      <c r="AK510" s="33"/>
      <c r="AL510" s="33"/>
      <c r="AM510" s="33"/>
      <c r="AN510" s="33"/>
      <c r="AO510" s="33"/>
      <c r="AP510" s="33"/>
      <c r="AQ510" s="33"/>
      <c r="AR510" s="33"/>
      <c r="AS510" s="33"/>
      <c r="AT510" s="33"/>
      <c r="AU510" s="33"/>
      <c r="AV51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1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10" s="56" t="str">
        <f>_xlfn.CONCAT(IF(Parts[[#This Row],[title]]&lt;&gt;"",_xlfn.CONCAT(CHAR(10),"@PART[",Parts[[#This Row],[name]],"]:NEEDS[!002_CommunityPartsTitles]:AFTER[",Parts[[#This Row],[mod]],"] // ",_xlfn.CONCAT(S510," (",D510,")"),CHAR(10),"{",CHAR(10),"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1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10" s="41" t="str">
        <f>_xlfn.CONCAT(IF(Parts[[#This Row],[title]]&lt;&gt;"",_xlfn.CONCAT("#LOC_KTT_",A510,"_",C510,"_Title = ",Parts[[#This Row],[title]],CHAR(10)),""),IF(Parts[[#This Row],[engineName]]&lt;&gt;"",_xlfn.CONCAT("#LOC_KTT_",Parts[[#This Row],[mod]],"_",Parts[[#This Row],[name]],"_EngineName = ",Parts[[#This Row],[engineName]]),""))</f>
        <v/>
      </c>
      <c r="BA510" s="39" t="e">
        <f ca="1">MIN(Parts[[#This Row],[techTier]]+1,MAX(INDIRECT(O510)))</f>
        <v>#REF!</v>
      </c>
      <c r="BB510" s="39" t="e">
        <f ca="1">MIN(Parts[[#This Row],[techTier]]+2,MAX(INDIRECT(O510)))</f>
        <v>#REF!</v>
      </c>
      <c r="BC510" s="55" t="str">
        <f>RIGHT(LEFT(Parts[[#This Row],[folder]],FIND(CHAR(1),SUBSTITUTE(Parts[[#This Row],[folder]],"/",CHAR(1),LEN(Parts[[#This Row],[folder]])-LEN(SUBSTITUTE(Parts[[#This Row],[folder]],"/",""))))-1),FIND(CHAR(1),SUBSTITUTE(Parts[[#This Row],[folder]],"/",CHAR(1),LEN(Parts[[#This Row],[folder]])-LEN(SUBSTITUTE(Parts[[#This Row],[folder]],"/",""))))-41)</f>
        <v>Squad/Parts/Structural/strutOcto</v>
      </c>
    </row>
    <row r="511" spans="1:55" ht="29.5" x14ac:dyDescent="0.35">
      <c r="A511" t="s">
        <v>302</v>
      </c>
      <c r="B511" t="s">
        <v>3353</v>
      </c>
      <c r="C511" t="s">
        <v>3354</v>
      </c>
      <c r="D511" t="s">
        <v>3355</v>
      </c>
      <c r="E511" t="s">
        <v>2338</v>
      </c>
      <c r="F511" t="s">
        <v>1755</v>
      </c>
      <c r="G511" t="s">
        <v>2588</v>
      </c>
      <c r="H511" t="s">
        <v>1852</v>
      </c>
      <c r="I511" t="s">
        <v>1805</v>
      </c>
      <c r="J511" t="s">
        <v>1116</v>
      </c>
      <c r="K511" t="s">
        <v>63</v>
      </c>
      <c r="L511" s="32"/>
      <c r="M51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@PART[trussAdapter]:AFTER[Squad] // Modular Girder Adapter
	{
}</v>
      </c>
      <c r="N511" s="36">
        <f>_xlfn.XLOOKUP(_xlfn.CONCAT(O511,P511),Templates!$G$1:$G$2037,Templates!$A$1:$A$2037,"Not Found",0,1)</f>
        <v>0</v>
      </c>
      <c r="O511" s="34"/>
      <c r="P511" s="34"/>
      <c r="Q511" s="35"/>
      <c r="R511" s="49"/>
      <c r="S511" s="33"/>
      <c r="T511" s="33"/>
      <c r="U511" s="33"/>
      <c r="V511" s="33"/>
      <c r="W511" s="33"/>
      <c r="X511" s="33"/>
      <c r="Y511" s="33"/>
      <c r="Z511" s="33"/>
      <c r="AA511" s="33"/>
      <c r="AB511" s="33"/>
      <c r="AC511" s="33"/>
      <c r="AD511" s="33"/>
      <c r="AE511" s="33"/>
      <c r="AF511" s="33"/>
      <c r="AG511" s="33"/>
      <c r="AH511" s="33"/>
      <c r="AI51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11" s="33"/>
      <c r="AK511" s="33"/>
      <c r="AL511" s="33"/>
      <c r="AM511" s="33"/>
      <c r="AN511" s="33"/>
      <c r="AO511" s="33"/>
      <c r="AP511" s="33"/>
      <c r="AQ511" s="33"/>
      <c r="AR511" s="33"/>
      <c r="AS511" s="33"/>
      <c r="AT511" s="33"/>
      <c r="AU511" s="33"/>
      <c r="AV51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1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11" s="56" t="str">
        <f>_xlfn.CONCAT(IF(Parts[[#This Row],[title]]&lt;&gt;"",_xlfn.CONCAT(CHAR(10),"@PART[",Parts[[#This Row],[name]],"]:NEEDS[!002_CommunityPartsTitles]:AFTER[",Parts[[#This Row],[mod]],"] // ",_xlfn.CONCAT(S511," (",D511,")"),CHAR(10),"{",CHAR(10),"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1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11" s="41" t="str">
        <f>_xlfn.CONCAT(IF(Parts[[#This Row],[title]]&lt;&gt;"",_xlfn.CONCAT("#LOC_KTT_",A511,"_",C511,"_Title = ",Parts[[#This Row],[title]],CHAR(10)),""),IF(Parts[[#This Row],[engineName]]&lt;&gt;"",_xlfn.CONCAT("#LOC_KTT_",Parts[[#This Row],[mod]],"_",Parts[[#This Row],[name]],"_EngineName = ",Parts[[#This Row],[engineName]]),""))</f>
        <v/>
      </c>
      <c r="BA511" s="39" t="e">
        <f ca="1">MIN(Parts[[#This Row],[techTier]]+1,MAX(INDIRECT(O511)))</f>
        <v>#REF!</v>
      </c>
      <c r="BB511" s="39" t="e">
        <f ca="1">MIN(Parts[[#This Row],[techTier]]+2,MAX(INDIRECT(O511)))</f>
        <v>#REF!</v>
      </c>
      <c r="BC511" s="55" t="str">
        <f>RIGHT(LEFT(Parts[[#This Row],[folder]],FIND(CHAR(1),SUBSTITUTE(Parts[[#This Row],[folder]],"/",CHAR(1),LEN(Parts[[#This Row],[folder]])-LEN(SUBSTITUTE(Parts[[#This Row],[folder]],"/",""))))-1),FIND(CHAR(1),SUBSTITUTE(Parts[[#This Row],[folder]],"/",CHAR(1),LEN(Parts[[#This Row],[folder]])-LEN(SUBSTITUTE(Parts[[#This Row],[folder]],"/",""))))-41)</f>
        <v>Squad/Parts/Structural/trussGirderAdapter</v>
      </c>
    </row>
    <row r="512" spans="1:55" ht="29.5" x14ac:dyDescent="0.35">
      <c r="A512" t="s">
        <v>302</v>
      </c>
      <c r="B512" t="s">
        <v>3356</v>
      </c>
      <c r="C512" t="s">
        <v>3357</v>
      </c>
      <c r="D512" t="s">
        <v>3358</v>
      </c>
      <c r="E512" t="s">
        <v>2338</v>
      </c>
      <c r="F512" t="s">
        <v>1755</v>
      </c>
      <c r="G512" t="s">
        <v>536</v>
      </c>
      <c r="H512" t="s">
        <v>2441</v>
      </c>
      <c r="I512" t="s">
        <v>1586</v>
      </c>
      <c r="J512" t="s">
        <v>2000</v>
      </c>
      <c r="K512" t="s">
        <v>0</v>
      </c>
      <c r="L512" s="32"/>
      <c r="M51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@PART[trussPiece1x]:AFTER[Squad] // Modular Girder Segment
	{
}</v>
      </c>
      <c r="N512" s="36">
        <f>_xlfn.XLOOKUP(_xlfn.CONCAT(O512,P512),Templates!$G$1:$G$2037,Templates!$A$1:$A$2037,"Not Found",0,1)</f>
        <v>0</v>
      </c>
      <c r="O512" s="34"/>
      <c r="P512" s="34"/>
      <c r="Q512" s="35"/>
      <c r="R512" s="49"/>
      <c r="S512" s="33"/>
      <c r="T512" s="33"/>
      <c r="U512" s="33"/>
      <c r="V512" s="33"/>
      <c r="W512" s="33"/>
      <c r="X512" s="33"/>
      <c r="Y512" s="33"/>
      <c r="Z512" s="33"/>
      <c r="AA512" s="33"/>
      <c r="AB512" s="33"/>
      <c r="AC512" s="33"/>
      <c r="AD512" s="33"/>
      <c r="AE512" s="33"/>
      <c r="AF512" s="33"/>
      <c r="AG512" s="33"/>
      <c r="AH512" s="33"/>
      <c r="AI51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12" s="33"/>
      <c r="AK512" s="33"/>
      <c r="AL512" s="33"/>
      <c r="AM512" s="33"/>
      <c r="AN512" s="33"/>
      <c r="AO512" s="33"/>
      <c r="AP512" s="33"/>
      <c r="AQ512" s="33"/>
      <c r="AR512" s="33"/>
      <c r="AS512" s="33"/>
      <c r="AT512" s="33"/>
      <c r="AU512" s="33"/>
      <c r="AV51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1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12" s="56" t="str">
        <f>_xlfn.CONCAT(IF(Parts[[#This Row],[title]]&lt;&gt;"",_xlfn.CONCAT(CHAR(10),"@PART[",Parts[[#This Row],[name]],"]:NEEDS[!002_CommunityPartsTitles]:AFTER[",Parts[[#This Row],[mod]],"] // ",_xlfn.CONCAT(S512," (",D512,")"),CHAR(10),"{",CHAR(10),"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1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12" s="41" t="str">
        <f>_xlfn.CONCAT(IF(Parts[[#This Row],[title]]&lt;&gt;"",_xlfn.CONCAT("#LOC_KTT_",A512,"_",C512,"_Title = ",Parts[[#This Row],[title]],CHAR(10)),""),IF(Parts[[#This Row],[engineName]]&lt;&gt;"",_xlfn.CONCAT("#LOC_KTT_",Parts[[#This Row],[mod]],"_",Parts[[#This Row],[name]],"_EngineName = ",Parts[[#This Row],[engineName]]),""))</f>
        <v/>
      </c>
      <c r="BA512" s="39" t="e">
        <f ca="1">MIN(Parts[[#This Row],[techTier]]+1,MAX(INDIRECT(O512)))</f>
        <v>#REF!</v>
      </c>
      <c r="BB512" s="39" t="e">
        <f ca="1">MIN(Parts[[#This Row],[techTier]]+2,MAX(INDIRECT(O512)))</f>
        <v>#REF!</v>
      </c>
      <c r="BC512" s="55" t="str">
        <f>RIGHT(LEFT(Parts[[#This Row],[folder]],FIND(CHAR(1),SUBSTITUTE(Parts[[#This Row],[folder]],"/",CHAR(1),LEN(Parts[[#This Row],[folder]])-LEN(SUBSTITUTE(Parts[[#This Row],[folder]],"/",""))))-1),FIND(CHAR(1),SUBSTITUTE(Parts[[#This Row],[folder]],"/",CHAR(1),LEN(Parts[[#This Row],[folder]])-LEN(SUBSTITUTE(Parts[[#This Row],[folder]],"/",""))))-41)</f>
        <v>Squad/Parts/Structural/trussGirderL</v>
      </c>
    </row>
    <row r="513" spans="1:55" ht="29.5" x14ac:dyDescent="0.35">
      <c r="A513" t="s">
        <v>302</v>
      </c>
      <c r="B513" t="s">
        <v>3359</v>
      </c>
      <c r="C513" t="s">
        <v>3360</v>
      </c>
      <c r="D513" t="s">
        <v>3361</v>
      </c>
      <c r="E513" t="s">
        <v>2338</v>
      </c>
      <c r="F513" t="s">
        <v>1755</v>
      </c>
      <c r="G513" t="s">
        <v>2366</v>
      </c>
      <c r="H513" t="s">
        <v>1733</v>
      </c>
      <c r="I513" t="s">
        <v>2209</v>
      </c>
      <c r="J513" t="s">
        <v>2000</v>
      </c>
      <c r="K513" t="s">
        <v>88</v>
      </c>
      <c r="L513" s="32"/>
      <c r="M51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@PART[trussPiece3x]:AFTER[Squad] // Modular Girder Segment XL
	{
}</v>
      </c>
      <c r="N513" s="36">
        <f>_xlfn.XLOOKUP(_xlfn.CONCAT(O513,P513),Templates!$G$1:$G$2037,Templates!$A$1:$A$2037,"Not Found",0,1)</f>
        <v>0</v>
      </c>
      <c r="O513" s="34"/>
      <c r="P513" s="34"/>
      <c r="Q513" s="35"/>
      <c r="R513" s="49"/>
      <c r="S513" s="33"/>
      <c r="T513" s="33"/>
      <c r="U513" s="33"/>
      <c r="V513" s="33"/>
      <c r="W513" s="33"/>
      <c r="X513" s="33"/>
      <c r="Y513" s="33"/>
      <c r="Z513" s="33"/>
      <c r="AA513" s="33"/>
      <c r="AB513" s="33"/>
      <c r="AC513" s="33"/>
      <c r="AD513" s="33"/>
      <c r="AE513" s="33"/>
      <c r="AF513" s="33"/>
      <c r="AG513" s="33"/>
      <c r="AH513" s="33"/>
      <c r="AI51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13" s="33"/>
      <c r="AK513" s="33"/>
      <c r="AL513" s="33"/>
      <c r="AM513" s="33"/>
      <c r="AN513" s="33"/>
      <c r="AO513" s="33"/>
      <c r="AP513" s="33"/>
      <c r="AQ513" s="33"/>
      <c r="AR513" s="33"/>
      <c r="AS513" s="33"/>
      <c r="AT513" s="33"/>
      <c r="AU513" s="33"/>
      <c r="AV51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1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13" s="56" t="str">
        <f>_xlfn.CONCAT(IF(Parts[[#This Row],[title]]&lt;&gt;"",_xlfn.CONCAT(CHAR(10),"@PART[",Parts[[#This Row],[name]],"]:NEEDS[!002_CommunityPartsTitles]:AFTER[",Parts[[#This Row],[mod]],"] // ",_xlfn.CONCAT(S513," (",D513,")"),CHAR(10),"{",CHAR(10),"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1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13" s="41" t="str">
        <f>_xlfn.CONCAT(IF(Parts[[#This Row],[title]]&lt;&gt;"",_xlfn.CONCAT("#LOC_KTT_",A513,"_",C513,"_Title = ",Parts[[#This Row],[title]],CHAR(10)),""),IF(Parts[[#This Row],[engineName]]&lt;&gt;"",_xlfn.CONCAT("#LOC_KTT_",Parts[[#This Row],[mod]],"_",Parts[[#This Row],[name]],"_EngineName = ",Parts[[#This Row],[engineName]]),""))</f>
        <v/>
      </c>
      <c r="BA513" s="39" t="e">
        <f ca="1">MIN(Parts[[#This Row],[techTier]]+1,MAX(INDIRECT(O513)))</f>
        <v>#REF!</v>
      </c>
      <c r="BB513" s="39" t="e">
        <f ca="1">MIN(Parts[[#This Row],[techTier]]+2,MAX(INDIRECT(O513)))</f>
        <v>#REF!</v>
      </c>
      <c r="BC513" s="55" t="str">
        <f>RIGHT(LEFT(Parts[[#This Row],[folder]],FIND(CHAR(1),SUBSTITUTE(Parts[[#This Row],[folder]],"/",CHAR(1),LEN(Parts[[#This Row],[folder]])-LEN(SUBSTITUTE(Parts[[#This Row],[folder]],"/",""))))-1),FIND(CHAR(1),SUBSTITUTE(Parts[[#This Row],[folder]],"/",CHAR(1),LEN(Parts[[#This Row],[folder]])-LEN(SUBSTITUTE(Parts[[#This Row],[folder]],"/",""))))-41)</f>
        <v>Squad/Parts/Structural/trussGirderXL</v>
      </c>
    </row>
    <row r="514" spans="1:55" ht="29.5" x14ac:dyDescent="0.35">
      <c r="A514" t="s">
        <v>302</v>
      </c>
      <c r="B514" t="s">
        <v>3362</v>
      </c>
      <c r="C514" t="s">
        <v>3363</v>
      </c>
      <c r="D514" t="s">
        <v>3364</v>
      </c>
      <c r="E514" t="s">
        <v>1898</v>
      </c>
      <c r="F514" t="s">
        <v>1081</v>
      </c>
      <c r="G514" t="s">
        <v>2893</v>
      </c>
      <c r="H514" t="s">
        <v>2852</v>
      </c>
      <c r="I514" t="s">
        <v>1741</v>
      </c>
      <c r="J514" t="s">
        <v>1606</v>
      </c>
      <c r="K514" t="s">
        <v>101</v>
      </c>
      <c r="L514" s="32"/>
      <c r="M51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@PART[foldingRadLarge]:AFTER[Squad] // Thermal Control System (large)
	{
}</v>
      </c>
      <c r="N514" s="36">
        <f>_xlfn.XLOOKUP(_xlfn.CONCAT(O514,P514),Templates!$G$1:$G$2037,Templates!$A$1:$A$2037,"Not Found",0,1)</f>
        <v>0</v>
      </c>
      <c r="O514" s="34"/>
      <c r="P514" s="34"/>
      <c r="Q514" s="35"/>
      <c r="R514" s="49"/>
      <c r="S514" s="33"/>
      <c r="T514" s="33"/>
      <c r="U514" s="33"/>
      <c r="V514" s="33"/>
      <c r="W514" s="33"/>
      <c r="X514" s="33"/>
      <c r="Y514" s="33"/>
      <c r="Z514" s="33"/>
      <c r="AA514" s="33"/>
      <c r="AB514" s="33"/>
      <c r="AC514" s="33"/>
      <c r="AD514" s="33"/>
      <c r="AE514" s="33"/>
      <c r="AF514" s="33"/>
      <c r="AG514" s="33"/>
      <c r="AH514" s="33"/>
      <c r="AI51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14" s="33"/>
      <c r="AK514" s="33"/>
      <c r="AL514" s="33"/>
      <c r="AM514" s="33"/>
      <c r="AN514" s="33"/>
      <c r="AO514" s="33"/>
      <c r="AP514" s="33"/>
      <c r="AQ514" s="33"/>
      <c r="AR514" s="33"/>
      <c r="AS514" s="33"/>
      <c r="AT514" s="33"/>
      <c r="AU514" s="33"/>
      <c r="AV51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1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14" s="56" t="str">
        <f>_xlfn.CONCAT(IF(Parts[[#This Row],[title]]&lt;&gt;"",_xlfn.CONCAT(CHAR(10),"@PART[",Parts[[#This Row],[name]],"]:NEEDS[!002_CommunityPartsTitles]:AFTER[",Parts[[#This Row],[mod]],"] // ",_xlfn.CONCAT(S514," (",D514,")"),CHAR(10),"{",CHAR(10),"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1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14" s="41" t="str">
        <f>_xlfn.CONCAT(IF(Parts[[#This Row],[title]]&lt;&gt;"",_xlfn.CONCAT("#LOC_KTT_",A514,"_",C514,"_Title = ",Parts[[#This Row],[title]],CHAR(10)),""),IF(Parts[[#This Row],[engineName]]&lt;&gt;"",_xlfn.CONCAT("#LOC_KTT_",Parts[[#This Row],[mod]],"_",Parts[[#This Row],[name]],"_EngineName = ",Parts[[#This Row],[engineName]]),""))</f>
        <v/>
      </c>
      <c r="BA514" s="39" t="e">
        <f ca="1">MIN(Parts[[#This Row],[techTier]]+1,MAX(INDIRECT(O514)))</f>
        <v>#REF!</v>
      </c>
      <c r="BB514" s="39" t="e">
        <f ca="1">MIN(Parts[[#This Row],[techTier]]+2,MAX(INDIRECT(O514)))</f>
        <v>#REF!</v>
      </c>
      <c r="BC514" s="55" t="str">
        <f>RIGHT(LEFT(Parts[[#This Row],[folder]],FIND(CHAR(1),SUBSTITUTE(Parts[[#This Row],[folder]],"/",CHAR(1),LEN(Parts[[#This Row],[folder]])-LEN(SUBSTITUTE(Parts[[#This Row],[folder]],"/",""))))-1),FIND(CHAR(1),SUBSTITUTE(Parts[[#This Row],[folder]],"/",CHAR(1),LEN(Parts[[#This Row],[folder]])-LEN(SUBSTITUTE(Parts[[#This Row],[folder]],"/",""))))-41)</f>
        <v>Squad/Parts/Thermal/FoldingRadiators</v>
      </c>
    </row>
    <row r="515" spans="1:55" ht="29.5" x14ac:dyDescent="0.35">
      <c r="A515" t="s">
        <v>302</v>
      </c>
      <c r="B515" t="s">
        <v>3365</v>
      </c>
      <c r="C515" t="s">
        <v>3366</v>
      </c>
      <c r="D515" t="s">
        <v>3367</v>
      </c>
      <c r="E515" t="s">
        <v>1898</v>
      </c>
      <c r="F515" t="s">
        <v>1081</v>
      </c>
      <c r="G515" t="s">
        <v>3368</v>
      </c>
      <c r="H515" t="s">
        <v>1683</v>
      </c>
      <c r="I515" t="s">
        <v>1805</v>
      </c>
      <c r="J515" t="s">
        <v>1606</v>
      </c>
      <c r="K515" t="s">
        <v>76</v>
      </c>
      <c r="L515" s="32"/>
      <c r="M51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@PART[foldingRadMed]:AFTER[Squad] // Thermal Control System (medium)
	{
}</v>
      </c>
      <c r="N515" s="36">
        <f>_xlfn.XLOOKUP(_xlfn.CONCAT(O515,P515),Templates!$G$1:$G$2037,Templates!$A$1:$A$2037,"Not Found",0,1)</f>
        <v>0</v>
      </c>
      <c r="O515" s="34"/>
      <c r="P515" s="34"/>
      <c r="Q515" s="35"/>
      <c r="R515" s="49"/>
      <c r="S515" s="33"/>
      <c r="T515" s="33"/>
      <c r="U515" s="33"/>
      <c r="V515" s="33"/>
      <c r="W515" s="33"/>
      <c r="X515" s="33"/>
      <c r="Y515" s="33"/>
      <c r="Z515" s="33"/>
      <c r="AA515" s="33"/>
      <c r="AB515" s="33"/>
      <c r="AC515" s="33"/>
      <c r="AD515" s="33"/>
      <c r="AE515" s="33"/>
      <c r="AF515" s="33"/>
      <c r="AG515" s="33"/>
      <c r="AH515" s="33"/>
      <c r="AI51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15" s="33"/>
      <c r="AK515" s="33"/>
      <c r="AL515" s="33"/>
      <c r="AM515" s="33"/>
      <c r="AN515" s="33"/>
      <c r="AO515" s="33"/>
      <c r="AP515" s="33"/>
      <c r="AQ515" s="33"/>
      <c r="AR515" s="33"/>
      <c r="AS515" s="33"/>
      <c r="AT515" s="33"/>
      <c r="AU515" s="33"/>
      <c r="AV51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1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15" s="56" t="str">
        <f>_xlfn.CONCAT(IF(Parts[[#This Row],[title]]&lt;&gt;"",_xlfn.CONCAT(CHAR(10),"@PART[",Parts[[#This Row],[name]],"]:NEEDS[!002_CommunityPartsTitles]:AFTER[",Parts[[#This Row],[mod]],"] // ",_xlfn.CONCAT(S515," (",D515,")"),CHAR(10),"{",CHAR(10),"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1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15" s="41" t="str">
        <f>_xlfn.CONCAT(IF(Parts[[#This Row],[title]]&lt;&gt;"",_xlfn.CONCAT("#LOC_KTT_",A515,"_",C515,"_Title = ",Parts[[#This Row],[title]],CHAR(10)),""),IF(Parts[[#This Row],[engineName]]&lt;&gt;"",_xlfn.CONCAT("#LOC_KTT_",Parts[[#This Row],[mod]],"_",Parts[[#This Row],[name]],"_EngineName = ",Parts[[#This Row],[engineName]]),""))</f>
        <v/>
      </c>
      <c r="BA515" s="39" t="e">
        <f ca="1">MIN(Parts[[#This Row],[techTier]]+1,MAX(INDIRECT(O515)))</f>
        <v>#REF!</v>
      </c>
      <c r="BB515" s="39" t="e">
        <f ca="1">MIN(Parts[[#This Row],[techTier]]+2,MAX(INDIRECT(O515)))</f>
        <v>#REF!</v>
      </c>
      <c r="BC515" s="55" t="str">
        <f>RIGHT(LEFT(Parts[[#This Row],[folder]],FIND(CHAR(1),SUBSTITUTE(Parts[[#This Row],[folder]],"/",CHAR(1),LEN(Parts[[#This Row],[folder]])-LEN(SUBSTITUTE(Parts[[#This Row],[folder]],"/",""))))-1),FIND(CHAR(1),SUBSTITUTE(Parts[[#This Row],[folder]],"/",CHAR(1),LEN(Parts[[#This Row],[folder]])-LEN(SUBSTITUTE(Parts[[#This Row],[folder]],"/",""))))-41)</f>
        <v>Squad/Parts/Thermal/FoldingRadiators</v>
      </c>
    </row>
    <row r="516" spans="1:55" ht="29.5" x14ac:dyDescent="0.35">
      <c r="A516" t="s">
        <v>302</v>
      </c>
      <c r="B516" t="s">
        <v>3369</v>
      </c>
      <c r="C516" t="s">
        <v>3370</v>
      </c>
      <c r="D516" t="s">
        <v>3371</v>
      </c>
      <c r="E516" t="s">
        <v>1898</v>
      </c>
      <c r="F516" t="s">
        <v>1081</v>
      </c>
      <c r="G516" t="s">
        <v>2005</v>
      </c>
      <c r="H516" t="s">
        <v>1684</v>
      </c>
      <c r="I516" t="s">
        <v>1628</v>
      </c>
      <c r="J516" t="s">
        <v>1606</v>
      </c>
      <c r="K516" t="s">
        <v>52</v>
      </c>
      <c r="L516" s="32"/>
      <c r="M51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@PART[foldingRadSmall]:AFTER[Squad] // Thermal Control System (small)
	{
}</v>
      </c>
      <c r="N516" s="36">
        <f>_xlfn.XLOOKUP(_xlfn.CONCAT(O516,P516),Templates!$G$1:$G$2037,Templates!$A$1:$A$2037,"Not Found",0,1)</f>
        <v>0</v>
      </c>
      <c r="O516" s="34"/>
      <c r="P516" s="34"/>
      <c r="Q516" s="35"/>
      <c r="R516" s="49"/>
      <c r="S516" s="33"/>
      <c r="T516" s="33"/>
      <c r="U516" s="33"/>
      <c r="V516" s="33"/>
      <c r="W516" s="33"/>
      <c r="X516" s="33"/>
      <c r="Y516" s="33"/>
      <c r="Z516" s="33"/>
      <c r="AA516" s="33"/>
      <c r="AB516" s="33"/>
      <c r="AC516" s="33"/>
      <c r="AD516" s="33"/>
      <c r="AE516" s="33"/>
      <c r="AF516" s="33"/>
      <c r="AG516" s="33"/>
      <c r="AH516" s="33"/>
      <c r="AI51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16" s="33"/>
      <c r="AK516" s="33"/>
      <c r="AL516" s="33"/>
      <c r="AM516" s="33"/>
      <c r="AN516" s="33"/>
      <c r="AO516" s="33"/>
      <c r="AP516" s="33"/>
      <c r="AQ516" s="33"/>
      <c r="AR516" s="33"/>
      <c r="AS516" s="33"/>
      <c r="AT516" s="33"/>
      <c r="AU516" s="33"/>
      <c r="AV51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1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16" s="56" t="str">
        <f>_xlfn.CONCAT(IF(Parts[[#This Row],[title]]&lt;&gt;"",_xlfn.CONCAT(CHAR(10),"@PART[",Parts[[#This Row],[name]],"]:NEEDS[!002_CommunityPartsTitles]:AFTER[",Parts[[#This Row],[mod]],"] // ",_xlfn.CONCAT(S516," (",D516,")"),CHAR(10),"{",CHAR(10),"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1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16" s="41" t="str">
        <f>_xlfn.CONCAT(IF(Parts[[#This Row],[title]]&lt;&gt;"",_xlfn.CONCAT("#LOC_KTT_",A516,"_",C516,"_Title = ",Parts[[#This Row],[title]],CHAR(10)),""),IF(Parts[[#This Row],[engineName]]&lt;&gt;"",_xlfn.CONCAT("#LOC_KTT_",Parts[[#This Row],[mod]],"_",Parts[[#This Row],[name]],"_EngineName = ",Parts[[#This Row],[engineName]]),""))</f>
        <v/>
      </c>
      <c r="BA516" s="39" t="e">
        <f ca="1">MIN(Parts[[#This Row],[techTier]]+1,MAX(INDIRECT(O516)))</f>
        <v>#REF!</v>
      </c>
      <c r="BB516" s="39" t="e">
        <f ca="1">MIN(Parts[[#This Row],[techTier]]+2,MAX(INDIRECT(O516)))</f>
        <v>#REF!</v>
      </c>
      <c r="BC516" s="55" t="str">
        <f>RIGHT(LEFT(Parts[[#This Row],[folder]],FIND(CHAR(1),SUBSTITUTE(Parts[[#This Row],[folder]],"/",CHAR(1),LEN(Parts[[#This Row],[folder]])-LEN(SUBSTITUTE(Parts[[#This Row],[folder]],"/",""))))-1),FIND(CHAR(1),SUBSTITUTE(Parts[[#This Row],[folder]],"/",CHAR(1),LEN(Parts[[#This Row],[folder]])-LEN(SUBSTITUTE(Parts[[#This Row],[folder]],"/",""))))-41)</f>
        <v>Squad/Parts/Thermal/FoldingRadiators</v>
      </c>
    </row>
    <row r="517" spans="1:55" ht="29.5" x14ac:dyDescent="0.35">
      <c r="A517" t="s">
        <v>302</v>
      </c>
      <c r="B517" t="s">
        <v>3372</v>
      </c>
      <c r="C517" t="s">
        <v>3373</v>
      </c>
      <c r="D517" t="s">
        <v>3374</v>
      </c>
      <c r="E517" t="s">
        <v>1898</v>
      </c>
      <c r="F517" t="s">
        <v>1081</v>
      </c>
      <c r="G517" t="s">
        <v>2005</v>
      </c>
      <c r="H517" t="s">
        <v>1684</v>
      </c>
      <c r="I517" t="s">
        <v>1530</v>
      </c>
      <c r="J517" t="s">
        <v>1606</v>
      </c>
      <c r="K517" t="s">
        <v>30</v>
      </c>
      <c r="L517" s="32"/>
      <c r="M51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@PART[radPanelEdge]:AFTER[Squad] // Radiator Panel (edge)
	{
}</v>
      </c>
      <c r="N517" s="36">
        <f>_xlfn.XLOOKUP(_xlfn.CONCAT(O517,P517),Templates!$G$1:$G$2037,Templates!$A$1:$A$2037,"Not Found",0,1)</f>
        <v>0</v>
      </c>
      <c r="O517" s="34"/>
      <c r="P517" s="34"/>
      <c r="Q517" s="35"/>
      <c r="R517" s="49"/>
      <c r="S517" s="33"/>
      <c r="T517" s="33"/>
      <c r="U517" s="33"/>
      <c r="V517" s="33"/>
      <c r="W517" s="33"/>
      <c r="X517" s="33"/>
      <c r="Y517" s="33"/>
      <c r="Z517" s="33"/>
      <c r="AA517" s="33"/>
      <c r="AB517" s="33"/>
      <c r="AC517" s="33"/>
      <c r="AD517" s="33"/>
      <c r="AE517" s="33"/>
      <c r="AF517" s="33"/>
      <c r="AG517" s="33"/>
      <c r="AH517" s="33"/>
      <c r="AI51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17" s="33"/>
      <c r="AK517" s="33"/>
      <c r="AL517" s="33"/>
      <c r="AM517" s="33"/>
      <c r="AN517" s="33"/>
      <c r="AO517" s="33"/>
      <c r="AP517" s="33"/>
      <c r="AQ517" s="33"/>
      <c r="AR517" s="33"/>
      <c r="AS517" s="33"/>
      <c r="AT517" s="33"/>
      <c r="AU517" s="33"/>
      <c r="AV51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1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17" s="56" t="str">
        <f>_xlfn.CONCAT(IF(Parts[[#This Row],[title]]&lt;&gt;"",_xlfn.CONCAT(CHAR(10),"@PART[",Parts[[#This Row],[name]],"]:NEEDS[!002_CommunityPartsTitles]:AFTER[",Parts[[#This Row],[mod]],"] // ",_xlfn.CONCAT(S517," (",D517,")"),CHAR(10),"{",CHAR(10),"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1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17" s="41" t="str">
        <f>_xlfn.CONCAT(IF(Parts[[#This Row],[title]]&lt;&gt;"",_xlfn.CONCAT("#LOC_KTT_",A517,"_",C517,"_Title = ",Parts[[#This Row],[title]],CHAR(10)),""),IF(Parts[[#This Row],[engineName]]&lt;&gt;"",_xlfn.CONCAT("#LOC_KTT_",Parts[[#This Row],[mod]],"_",Parts[[#This Row],[name]],"_EngineName = ",Parts[[#This Row],[engineName]]),""))</f>
        <v/>
      </c>
      <c r="BA517" s="39" t="e">
        <f ca="1">MIN(Parts[[#This Row],[techTier]]+1,MAX(INDIRECT(O517)))</f>
        <v>#REF!</v>
      </c>
      <c r="BB517" s="39" t="e">
        <f ca="1">MIN(Parts[[#This Row],[techTier]]+2,MAX(INDIRECT(O517)))</f>
        <v>#REF!</v>
      </c>
      <c r="BC517" s="55" t="str">
        <f>RIGHT(LEFT(Parts[[#This Row],[folder]],FIND(CHAR(1),SUBSTITUTE(Parts[[#This Row],[folder]],"/",CHAR(1),LEN(Parts[[#This Row],[folder]])-LEN(SUBSTITUTE(Parts[[#This Row],[folder]],"/",""))))-1),FIND(CHAR(1),SUBSTITUTE(Parts[[#This Row],[folder]],"/",CHAR(1),LEN(Parts[[#This Row],[folder]])-LEN(SUBSTITUTE(Parts[[#This Row],[folder]],"/",""))))-41)</f>
        <v>Squad/Parts/Thermal/RadiatorPanels</v>
      </c>
    </row>
    <row r="518" spans="1:55" ht="29.5" x14ac:dyDescent="0.35">
      <c r="A518" t="s">
        <v>302</v>
      </c>
      <c r="B518" t="s">
        <v>3375</v>
      </c>
      <c r="C518" t="s">
        <v>3376</v>
      </c>
      <c r="D518" t="s">
        <v>3377</v>
      </c>
      <c r="E518" t="s">
        <v>1898</v>
      </c>
      <c r="F518" t="s">
        <v>1081</v>
      </c>
      <c r="G518" t="s">
        <v>2005</v>
      </c>
      <c r="H518" t="s">
        <v>1684</v>
      </c>
      <c r="I518" t="s">
        <v>1628</v>
      </c>
      <c r="J518" t="s">
        <v>1606</v>
      </c>
      <c r="K518" t="s">
        <v>30</v>
      </c>
      <c r="L518" s="32"/>
      <c r="M51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@PART[radPanelLg]:AFTER[Squad] // Radiator Panel (large)
	{
}</v>
      </c>
      <c r="N518" s="36">
        <f>_xlfn.XLOOKUP(_xlfn.CONCAT(O518,P518),Templates!$G$1:$G$2037,Templates!$A$1:$A$2037,"Not Found",0,1)</f>
        <v>0</v>
      </c>
      <c r="O518" s="34"/>
      <c r="P518" s="34"/>
      <c r="Q518" s="35"/>
      <c r="R518" s="49"/>
      <c r="S518" s="33"/>
      <c r="T518" s="33"/>
      <c r="U518" s="33"/>
      <c r="V518" s="33"/>
      <c r="W518" s="33"/>
      <c r="X518" s="33"/>
      <c r="Y518" s="33"/>
      <c r="Z518" s="33"/>
      <c r="AA518" s="33"/>
      <c r="AB518" s="33"/>
      <c r="AC518" s="33"/>
      <c r="AD518" s="33"/>
      <c r="AE518" s="33"/>
      <c r="AF518" s="33"/>
      <c r="AG518" s="33"/>
      <c r="AH518" s="33"/>
      <c r="AI51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18" s="33"/>
      <c r="AK518" s="33"/>
      <c r="AL518" s="33"/>
      <c r="AM518" s="33"/>
      <c r="AN518" s="33"/>
      <c r="AO518" s="33"/>
      <c r="AP518" s="33"/>
      <c r="AQ518" s="33"/>
      <c r="AR518" s="33"/>
      <c r="AS518" s="33"/>
      <c r="AT518" s="33"/>
      <c r="AU518" s="33"/>
      <c r="AV51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1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18" s="56" t="str">
        <f>_xlfn.CONCAT(IF(Parts[[#This Row],[title]]&lt;&gt;"",_xlfn.CONCAT(CHAR(10),"@PART[",Parts[[#This Row],[name]],"]:NEEDS[!002_CommunityPartsTitles]:AFTER[",Parts[[#This Row],[mod]],"] // ",_xlfn.CONCAT(S518," (",D518,")"),CHAR(10),"{",CHAR(10),"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1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18" s="41" t="str">
        <f>_xlfn.CONCAT(IF(Parts[[#This Row],[title]]&lt;&gt;"",_xlfn.CONCAT("#LOC_KTT_",A518,"_",C518,"_Title = ",Parts[[#This Row],[title]],CHAR(10)),""),IF(Parts[[#This Row],[engineName]]&lt;&gt;"",_xlfn.CONCAT("#LOC_KTT_",Parts[[#This Row],[mod]],"_",Parts[[#This Row],[name]],"_EngineName = ",Parts[[#This Row],[engineName]]),""))</f>
        <v/>
      </c>
      <c r="BA518" s="39" t="e">
        <f ca="1">MIN(Parts[[#This Row],[techTier]]+1,MAX(INDIRECT(O518)))</f>
        <v>#REF!</v>
      </c>
      <c r="BB518" s="39" t="e">
        <f ca="1">MIN(Parts[[#This Row],[techTier]]+2,MAX(INDIRECT(O518)))</f>
        <v>#REF!</v>
      </c>
      <c r="BC518" s="55" t="str">
        <f>RIGHT(LEFT(Parts[[#This Row],[folder]],FIND(CHAR(1),SUBSTITUTE(Parts[[#This Row],[folder]],"/",CHAR(1),LEN(Parts[[#This Row],[folder]])-LEN(SUBSTITUTE(Parts[[#This Row],[folder]],"/",""))))-1),FIND(CHAR(1),SUBSTITUTE(Parts[[#This Row],[folder]],"/",CHAR(1),LEN(Parts[[#This Row],[folder]])-LEN(SUBSTITUTE(Parts[[#This Row],[folder]],"/",""))))-41)</f>
        <v>Squad/Parts/Thermal/RadiatorPanels</v>
      </c>
    </row>
    <row r="519" spans="1:55" ht="29.5" x14ac:dyDescent="0.35">
      <c r="A519" t="s">
        <v>302</v>
      </c>
      <c r="B519" t="s">
        <v>3378</v>
      </c>
      <c r="C519" t="s">
        <v>3379</v>
      </c>
      <c r="D519" t="s">
        <v>3380</v>
      </c>
      <c r="E519" t="s">
        <v>1898</v>
      </c>
      <c r="F519" t="s">
        <v>1081</v>
      </c>
      <c r="G519" t="s">
        <v>1523</v>
      </c>
      <c r="H519" t="s">
        <v>1581</v>
      </c>
      <c r="I519" t="s">
        <v>1624</v>
      </c>
      <c r="J519" t="s">
        <v>1606</v>
      </c>
      <c r="K519" t="s">
        <v>15</v>
      </c>
      <c r="L519" s="32"/>
      <c r="M51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@PART[radPanelSm]:AFTER[Squad] // Radiator Panel (small)
	{
}</v>
      </c>
      <c r="N519" s="36">
        <f>_xlfn.XLOOKUP(_xlfn.CONCAT(O519,P519),Templates!$G$1:$G$2037,Templates!$A$1:$A$2037,"Not Found",0,1)</f>
        <v>0</v>
      </c>
      <c r="O519" s="34"/>
      <c r="P519" s="34"/>
      <c r="Q519" s="35"/>
      <c r="R519" s="49"/>
      <c r="S519" s="33"/>
      <c r="T519" s="33"/>
      <c r="U519" s="33"/>
      <c r="V519" s="33"/>
      <c r="W519" s="33"/>
      <c r="X519" s="33"/>
      <c r="Y519" s="33"/>
      <c r="Z519" s="33"/>
      <c r="AA519" s="33"/>
      <c r="AB519" s="33"/>
      <c r="AC519" s="33"/>
      <c r="AD519" s="33"/>
      <c r="AE519" s="33"/>
      <c r="AF519" s="33"/>
      <c r="AG519" s="33"/>
      <c r="AH519" s="33"/>
      <c r="AI51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19" s="33"/>
      <c r="AK519" s="33"/>
      <c r="AL519" s="33"/>
      <c r="AM519" s="33"/>
      <c r="AN519" s="33"/>
      <c r="AO519" s="33"/>
      <c r="AP519" s="33"/>
      <c r="AQ519" s="33"/>
      <c r="AR519" s="33"/>
      <c r="AS519" s="33"/>
      <c r="AT519" s="33"/>
      <c r="AU519" s="33"/>
      <c r="AV51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1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19" s="56" t="str">
        <f>_xlfn.CONCAT(IF(Parts[[#This Row],[title]]&lt;&gt;"",_xlfn.CONCAT(CHAR(10),"@PART[",Parts[[#This Row],[name]],"]:NEEDS[!002_CommunityPartsTitles]:AFTER[",Parts[[#This Row],[mod]],"] // ",_xlfn.CONCAT(S519," (",D519,")"),CHAR(10),"{",CHAR(10),"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1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19" s="41" t="str">
        <f>_xlfn.CONCAT(IF(Parts[[#This Row],[title]]&lt;&gt;"",_xlfn.CONCAT("#LOC_KTT_",A519,"_",C519,"_Title = ",Parts[[#This Row],[title]],CHAR(10)),""),IF(Parts[[#This Row],[engineName]]&lt;&gt;"",_xlfn.CONCAT("#LOC_KTT_",Parts[[#This Row],[mod]],"_",Parts[[#This Row],[name]],"_EngineName = ",Parts[[#This Row],[engineName]]),""))</f>
        <v/>
      </c>
      <c r="BA519" s="39" t="e">
        <f ca="1">MIN(Parts[[#This Row],[techTier]]+1,MAX(INDIRECT(O519)))</f>
        <v>#REF!</v>
      </c>
      <c r="BB519" s="39" t="e">
        <f ca="1">MIN(Parts[[#This Row],[techTier]]+2,MAX(INDIRECT(O519)))</f>
        <v>#REF!</v>
      </c>
      <c r="BC519" s="55" t="str">
        <f>RIGHT(LEFT(Parts[[#This Row],[folder]],FIND(CHAR(1),SUBSTITUTE(Parts[[#This Row],[folder]],"/",CHAR(1),LEN(Parts[[#This Row],[folder]])-LEN(SUBSTITUTE(Parts[[#This Row],[folder]],"/",""))))-1),FIND(CHAR(1),SUBSTITUTE(Parts[[#This Row],[folder]],"/",CHAR(1),LEN(Parts[[#This Row],[folder]])-LEN(SUBSTITUTE(Parts[[#This Row],[folder]],"/",""))))-41)</f>
        <v>Squad/Parts/Thermal/RadiatorPanels</v>
      </c>
    </row>
    <row r="520" spans="1:55" ht="29.5" x14ac:dyDescent="0.35">
      <c r="A520" t="s">
        <v>302</v>
      </c>
      <c r="B520" t="s">
        <v>3381</v>
      </c>
      <c r="C520" t="s">
        <v>3382</v>
      </c>
      <c r="D520" t="s">
        <v>3383</v>
      </c>
      <c r="E520" t="s">
        <v>1927</v>
      </c>
      <c r="F520" t="s">
        <v>1928</v>
      </c>
      <c r="G520" t="s">
        <v>2400</v>
      </c>
      <c r="H520" t="s">
        <v>1523</v>
      </c>
      <c r="I520" t="s">
        <v>1513</v>
      </c>
      <c r="J520" t="s">
        <v>2000</v>
      </c>
      <c r="K520" t="s">
        <v>141</v>
      </c>
      <c r="L520" s="32"/>
      <c r="M52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@PART[commDish]:AFTER[Squad] // Communotron 88-88
	{
}</v>
      </c>
      <c r="N520" s="36">
        <f>_xlfn.XLOOKUP(_xlfn.CONCAT(O520,P520),Templates!$G$1:$G$2037,Templates!$A$1:$A$2037,"Not Found",0,1)</f>
        <v>0</v>
      </c>
      <c r="O520" s="34"/>
      <c r="P520" s="34"/>
      <c r="Q520" s="35"/>
      <c r="R520" s="49"/>
      <c r="S520" s="33"/>
      <c r="T520" s="33"/>
      <c r="U520" s="33"/>
      <c r="V520" s="33"/>
      <c r="W520" s="33"/>
      <c r="X520" s="33"/>
      <c r="Y520" s="33"/>
      <c r="Z520" s="33"/>
      <c r="AA520" s="33"/>
      <c r="AB520" s="33"/>
      <c r="AC520" s="33"/>
      <c r="AD520" s="33"/>
      <c r="AE520" s="33"/>
      <c r="AF520" s="33"/>
      <c r="AG520" s="33"/>
      <c r="AH520" s="33"/>
      <c r="AI52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20" s="33"/>
      <c r="AK520" s="33"/>
      <c r="AL520" s="33"/>
      <c r="AM520" s="33"/>
      <c r="AN520" s="33"/>
      <c r="AO520" s="33"/>
      <c r="AP520" s="33"/>
      <c r="AQ520" s="33"/>
      <c r="AR520" s="33"/>
      <c r="AS520" s="33"/>
      <c r="AT520" s="33"/>
      <c r="AU520" s="33"/>
      <c r="AV52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2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20" s="56" t="str">
        <f>_xlfn.CONCAT(IF(Parts[[#This Row],[title]]&lt;&gt;"",_xlfn.CONCAT(CHAR(10),"@PART[",Parts[[#This Row],[name]],"]:NEEDS[!002_CommunityPartsTitles]:AFTER[",Parts[[#This Row],[mod]],"] // ",_xlfn.CONCAT(S520," (",D520,")"),CHAR(10),"{",CHAR(10),"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2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20" s="41" t="str">
        <f>_xlfn.CONCAT(IF(Parts[[#This Row],[title]]&lt;&gt;"",_xlfn.CONCAT("#LOC_KTT_",A520,"_",C520,"_Title = ",Parts[[#This Row],[title]],CHAR(10)),""),IF(Parts[[#This Row],[engineName]]&lt;&gt;"",_xlfn.CONCAT("#LOC_KTT_",Parts[[#This Row],[mod]],"_",Parts[[#This Row],[name]],"_EngineName = ",Parts[[#This Row],[engineName]]),""))</f>
        <v/>
      </c>
      <c r="BA520" s="39" t="e">
        <f ca="1">MIN(Parts[[#This Row],[techTier]]+1,MAX(INDIRECT(O520)))</f>
        <v>#REF!</v>
      </c>
      <c r="BB520" s="39" t="e">
        <f ca="1">MIN(Parts[[#This Row],[techTier]]+2,MAX(INDIRECT(O520)))</f>
        <v>#REF!</v>
      </c>
      <c r="BC520" s="55" t="str">
        <f>RIGHT(LEFT(Parts[[#This Row],[folder]],FIND(CHAR(1),SUBSTITUTE(Parts[[#This Row],[folder]],"/",CHAR(1),LEN(Parts[[#This Row],[folder]])-LEN(SUBSTITUTE(Parts[[#This Row],[folder]],"/",""))))-1),FIND(CHAR(1),SUBSTITUTE(Parts[[#This Row],[folder]],"/",CHAR(1),LEN(Parts[[#This Row],[folder]])-LEN(SUBSTITUTE(Parts[[#This Row],[folder]],"/",""))))-41)</f>
        <v>Squad/Parts/Utility/commDish88-88</v>
      </c>
    </row>
    <row r="521" spans="1:55" ht="29.5" x14ac:dyDescent="0.35">
      <c r="A521" t="s">
        <v>302</v>
      </c>
      <c r="B521" t="s">
        <v>3384</v>
      </c>
      <c r="C521" t="s">
        <v>3385</v>
      </c>
      <c r="D521" t="s">
        <v>3386</v>
      </c>
      <c r="E521" t="s">
        <v>1927</v>
      </c>
      <c r="F521" t="s">
        <v>1928</v>
      </c>
      <c r="G521" t="s">
        <v>2733</v>
      </c>
      <c r="H521" t="s">
        <v>1693</v>
      </c>
      <c r="I521" t="s">
        <v>1628</v>
      </c>
      <c r="J521" t="s">
        <v>1606</v>
      </c>
      <c r="K521" t="s">
        <v>75</v>
      </c>
      <c r="L521" s="32"/>
      <c r="M52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@PART[mediumDishAntenna]:AFTER[Squad] // Communotron DTS-M1
	{
}</v>
      </c>
      <c r="N521" s="36">
        <f>_xlfn.XLOOKUP(_xlfn.CONCAT(O521,P521),Templates!$G$1:$G$2037,Templates!$A$1:$A$2037,"Not Found",0,1)</f>
        <v>0</v>
      </c>
      <c r="O521" s="34"/>
      <c r="P521" s="34"/>
      <c r="Q521" s="35"/>
      <c r="R521" s="49"/>
      <c r="S521" s="33"/>
      <c r="T521" s="33"/>
      <c r="U521" s="33"/>
      <c r="V521" s="33"/>
      <c r="W521" s="33"/>
      <c r="X521" s="33"/>
      <c r="Y521" s="33"/>
      <c r="Z521" s="33"/>
      <c r="AA521" s="33"/>
      <c r="AB521" s="33"/>
      <c r="AC521" s="33"/>
      <c r="AD521" s="33"/>
      <c r="AE521" s="33"/>
      <c r="AF521" s="33"/>
      <c r="AG521" s="33"/>
      <c r="AH521" s="33"/>
      <c r="AI52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21" s="33"/>
      <c r="AK521" s="33"/>
      <c r="AL521" s="33"/>
      <c r="AM521" s="33"/>
      <c r="AN521" s="33"/>
      <c r="AO521" s="33"/>
      <c r="AP521" s="33"/>
      <c r="AQ521" s="33"/>
      <c r="AR521" s="33"/>
      <c r="AS521" s="33"/>
      <c r="AT521" s="33"/>
      <c r="AU521" s="33"/>
      <c r="AV52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2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21" s="56" t="str">
        <f>_xlfn.CONCAT(IF(Parts[[#This Row],[title]]&lt;&gt;"",_xlfn.CONCAT(CHAR(10),"@PART[",Parts[[#This Row],[name]],"]:NEEDS[!002_CommunityPartsTitles]:AFTER[",Parts[[#This Row],[mod]],"] // ",_xlfn.CONCAT(S521," (",D521,")"),CHAR(10),"{",CHAR(10),"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2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21" s="41" t="str">
        <f>_xlfn.CONCAT(IF(Parts[[#This Row],[title]]&lt;&gt;"",_xlfn.CONCAT("#LOC_KTT_",A521,"_",C521,"_Title = ",Parts[[#This Row],[title]],CHAR(10)),""),IF(Parts[[#This Row],[engineName]]&lt;&gt;"",_xlfn.CONCAT("#LOC_KTT_",Parts[[#This Row],[mod]],"_",Parts[[#This Row],[name]],"_EngineName = ",Parts[[#This Row],[engineName]]),""))</f>
        <v/>
      </c>
      <c r="BA521" s="39" t="e">
        <f ca="1">MIN(Parts[[#This Row],[techTier]]+1,MAX(INDIRECT(O521)))</f>
        <v>#REF!</v>
      </c>
      <c r="BB521" s="39" t="e">
        <f ca="1">MIN(Parts[[#This Row],[techTier]]+2,MAX(INDIRECT(O521)))</f>
        <v>#REF!</v>
      </c>
      <c r="BC521" s="55" t="str">
        <f>RIGHT(LEFT(Parts[[#This Row],[folder]],FIND(CHAR(1),SUBSTITUTE(Parts[[#This Row],[folder]],"/",CHAR(1),LEN(Parts[[#This Row],[folder]])-LEN(SUBSTITUTE(Parts[[#This Row],[folder]],"/",""))))-1),FIND(CHAR(1),SUBSTITUTE(Parts[[#This Row],[folder]],"/",CHAR(1),LEN(Parts[[#This Row],[folder]])-LEN(SUBSTITUTE(Parts[[#This Row],[folder]],"/",""))))-41)</f>
        <v>Squad/Parts/Utility/commsAntennaDTS-M1</v>
      </c>
    </row>
    <row r="522" spans="1:55" ht="29.5" x14ac:dyDescent="0.35">
      <c r="A522" t="s">
        <v>302</v>
      </c>
      <c r="B522" t="s">
        <v>3387</v>
      </c>
      <c r="C522" t="s">
        <v>3388</v>
      </c>
      <c r="D522" t="s">
        <v>3389</v>
      </c>
      <c r="E522" t="s">
        <v>1927</v>
      </c>
      <c r="F522" t="s">
        <v>1928</v>
      </c>
      <c r="G522" t="s">
        <v>1567</v>
      </c>
      <c r="H522" t="s">
        <v>1524</v>
      </c>
      <c r="I522" t="s">
        <v>1866</v>
      </c>
      <c r="J522" t="s">
        <v>2000</v>
      </c>
      <c r="K522" t="s">
        <v>7</v>
      </c>
      <c r="L522" s="32"/>
      <c r="M52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@PART[longAntenna]:AFTER[Squad] // Communotron 16
	{
}</v>
      </c>
      <c r="N522" s="36">
        <f>_xlfn.XLOOKUP(_xlfn.CONCAT(O522,P522),Templates!$G$1:$G$2037,Templates!$A$1:$A$2037,"Not Found",0,1)</f>
        <v>0</v>
      </c>
      <c r="O522" s="34"/>
      <c r="P522" s="34"/>
      <c r="Q522" s="35"/>
      <c r="R522" s="49"/>
      <c r="S522" s="33"/>
      <c r="T522" s="33"/>
      <c r="U522" s="33"/>
      <c r="V522" s="33"/>
      <c r="W522" s="33"/>
      <c r="X522" s="33"/>
      <c r="Y522" s="33"/>
      <c r="Z522" s="33"/>
      <c r="AA522" s="33"/>
      <c r="AB522" s="33"/>
      <c r="AC522" s="33"/>
      <c r="AD522" s="33"/>
      <c r="AE522" s="33"/>
      <c r="AF522" s="33"/>
      <c r="AG522" s="33"/>
      <c r="AH522" s="33"/>
      <c r="AI52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22" s="33"/>
      <c r="AK522" s="33"/>
      <c r="AL522" s="33"/>
      <c r="AM522" s="33"/>
      <c r="AN522" s="33"/>
      <c r="AO522" s="33"/>
      <c r="AP522" s="33"/>
      <c r="AQ522" s="33"/>
      <c r="AR522" s="33"/>
      <c r="AS522" s="33"/>
      <c r="AT522" s="33"/>
      <c r="AU522" s="33"/>
      <c r="AV52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2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22" s="56" t="str">
        <f>_xlfn.CONCAT(IF(Parts[[#This Row],[title]]&lt;&gt;"",_xlfn.CONCAT(CHAR(10),"@PART[",Parts[[#This Row],[name]],"]:NEEDS[!002_CommunityPartsTitles]:AFTER[",Parts[[#This Row],[mod]],"] // ",_xlfn.CONCAT(S522," (",D522,")"),CHAR(10),"{",CHAR(10),"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2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22" s="41" t="str">
        <f>_xlfn.CONCAT(IF(Parts[[#This Row],[title]]&lt;&gt;"",_xlfn.CONCAT("#LOC_KTT_",A522,"_",C522,"_Title = ",Parts[[#This Row],[title]],CHAR(10)),""),IF(Parts[[#This Row],[engineName]]&lt;&gt;"",_xlfn.CONCAT("#LOC_KTT_",Parts[[#This Row],[mod]],"_",Parts[[#This Row],[name]],"_EngineName = ",Parts[[#This Row],[engineName]]),""))</f>
        <v/>
      </c>
      <c r="BA522" s="39" t="e">
        <f ca="1">MIN(Parts[[#This Row],[techTier]]+1,MAX(INDIRECT(O522)))</f>
        <v>#REF!</v>
      </c>
      <c r="BB522" s="39" t="e">
        <f ca="1">MIN(Parts[[#This Row],[techTier]]+2,MAX(INDIRECT(O522)))</f>
        <v>#REF!</v>
      </c>
      <c r="BC522" s="55" t="str">
        <f>RIGHT(LEFT(Parts[[#This Row],[folder]],FIND(CHAR(1),SUBSTITUTE(Parts[[#This Row],[folder]],"/",CHAR(1),LEN(Parts[[#This Row],[folder]])-LEN(SUBSTITUTE(Parts[[#This Row],[folder]],"/",""))))-1),FIND(CHAR(1),SUBSTITUTE(Parts[[#This Row],[folder]],"/",CHAR(1),LEN(Parts[[#This Row],[folder]])-LEN(SUBSTITUTE(Parts[[#This Row],[folder]],"/",""))))-41)</f>
        <v>Squad/Parts/Utility/commsDish16</v>
      </c>
    </row>
    <row r="523" spans="1:55" ht="29.5" x14ac:dyDescent="0.35">
      <c r="A523" t="s">
        <v>302</v>
      </c>
      <c r="B523" t="s">
        <v>3390</v>
      </c>
      <c r="C523" t="s">
        <v>3391</v>
      </c>
      <c r="D523" t="s">
        <v>3392</v>
      </c>
      <c r="E523" t="s">
        <v>1876</v>
      </c>
      <c r="F523" t="s">
        <v>1555</v>
      </c>
      <c r="G523" t="s">
        <v>2911</v>
      </c>
      <c r="H523" t="s">
        <v>3393</v>
      </c>
      <c r="I523" t="s">
        <v>1829</v>
      </c>
      <c r="J523" t="s">
        <v>1606</v>
      </c>
      <c r="K523" t="s">
        <v>40</v>
      </c>
      <c r="L523" s="32"/>
      <c r="M52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@PART[radialDecoupler1-2]:AFTER[Squad] // Hydraulic Detachment Manifold
	{
}</v>
      </c>
      <c r="N523" s="36">
        <f>_xlfn.XLOOKUP(_xlfn.CONCAT(O523,P523),Templates!$G$1:$G$2037,Templates!$A$1:$A$2037,"Not Found",0,1)</f>
        <v>0</v>
      </c>
      <c r="O523" s="34"/>
      <c r="P523" s="34"/>
      <c r="Q523" s="35"/>
      <c r="R523" s="49"/>
      <c r="S523" s="33"/>
      <c r="T523" s="33"/>
      <c r="U523" s="33"/>
      <c r="V523" s="33"/>
      <c r="W523" s="33"/>
      <c r="X523" s="33"/>
      <c r="Y523" s="33"/>
      <c r="Z523" s="33"/>
      <c r="AA523" s="33"/>
      <c r="AB523" s="33"/>
      <c r="AC523" s="33"/>
      <c r="AD523" s="33"/>
      <c r="AE523" s="33"/>
      <c r="AF523" s="33"/>
      <c r="AG523" s="33"/>
      <c r="AH523" s="33"/>
      <c r="AI52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23" s="33"/>
      <c r="AK523" s="33"/>
      <c r="AL523" s="33"/>
      <c r="AM523" s="33"/>
      <c r="AN523" s="33"/>
      <c r="AO523" s="33"/>
      <c r="AP523" s="33"/>
      <c r="AQ523" s="33"/>
      <c r="AR523" s="33"/>
      <c r="AS523" s="33"/>
      <c r="AT523" s="33"/>
      <c r="AU523" s="33"/>
      <c r="AV52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2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23" s="56" t="str">
        <f>_xlfn.CONCAT(IF(Parts[[#This Row],[title]]&lt;&gt;"",_xlfn.CONCAT(CHAR(10),"@PART[",Parts[[#This Row],[name]],"]:NEEDS[!002_CommunityPartsTitles]:AFTER[",Parts[[#This Row],[mod]],"] // ",_xlfn.CONCAT(S523," (",D523,")"),CHAR(10),"{",CHAR(10),"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2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23" s="41" t="str">
        <f>_xlfn.CONCAT(IF(Parts[[#This Row],[title]]&lt;&gt;"",_xlfn.CONCAT("#LOC_KTT_",A523,"_",C523,"_Title = ",Parts[[#This Row],[title]],CHAR(10)),""),IF(Parts[[#This Row],[engineName]]&lt;&gt;"",_xlfn.CONCAT("#LOC_KTT_",Parts[[#This Row],[mod]],"_",Parts[[#This Row],[name]],"_EngineName = ",Parts[[#This Row],[engineName]]),""))</f>
        <v/>
      </c>
      <c r="BA523" s="39" t="e">
        <f ca="1">MIN(Parts[[#This Row],[techTier]]+1,MAX(INDIRECT(O523)))</f>
        <v>#REF!</v>
      </c>
      <c r="BB523" s="39" t="e">
        <f ca="1">MIN(Parts[[#This Row],[techTier]]+2,MAX(INDIRECT(O523)))</f>
        <v>#REF!</v>
      </c>
      <c r="BC523" s="55" t="str">
        <f>RIGHT(LEFT(Parts[[#This Row],[folder]],FIND(CHAR(1),SUBSTITUTE(Parts[[#This Row],[folder]],"/",CHAR(1),LEN(Parts[[#This Row],[folder]])-LEN(SUBSTITUTE(Parts[[#This Row],[folder]],"/",""))))-1),FIND(CHAR(1),SUBSTITUTE(Parts[[#This Row],[folder]],"/",CHAR(1),LEN(Parts[[#This Row],[folder]])-LEN(SUBSTITUTE(Parts[[#This Row],[folder]],"/",""))))-41)</f>
        <v>Squad/Parts/Utility/decouplerRadialHDM</v>
      </c>
    </row>
    <row r="524" spans="1:55" ht="29.5" x14ac:dyDescent="0.35">
      <c r="A524" t="s">
        <v>302</v>
      </c>
      <c r="B524" t="s">
        <v>3394</v>
      </c>
      <c r="C524" t="s">
        <v>3395</v>
      </c>
      <c r="D524" t="s">
        <v>3396</v>
      </c>
      <c r="E524" t="s">
        <v>1876</v>
      </c>
      <c r="F524" t="s">
        <v>1555</v>
      </c>
      <c r="G524" t="s">
        <v>1529</v>
      </c>
      <c r="H524" t="s">
        <v>1540</v>
      </c>
      <c r="I524" t="s">
        <v>1525</v>
      </c>
      <c r="J524" t="s">
        <v>1606</v>
      </c>
      <c r="K524" t="s">
        <v>14</v>
      </c>
      <c r="L524" s="32"/>
      <c r="M52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@PART[radialDecoupler]:AFTER[Squad] // TT-38K Radial Decoupler
	{
}</v>
      </c>
      <c r="N524" s="36">
        <f>_xlfn.XLOOKUP(_xlfn.CONCAT(O524,P524),Templates!$G$1:$G$2037,Templates!$A$1:$A$2037,"Not Found",0,1)</f>
        <v>0</v>
      </c>
      <c r="O524" s="34"/>
      <c r="P524" s="34"/>
      <c r="Q524" s="35"/>
      <c r="R524" s="49"/>
      <c r="S524" s="33"/>
      <c r="T524" s="33"/>
      <c r="U524" s="33"/>
      <c r="V524" s="33"/>
      <c r="W524" s="33"/>
      <c r="X524" s="33"/>
      <c r="Y524" s="33"/>
      <c r="Z524" s="33"/>
      <c r="AA524" s="33"/>
      <c r="AB524" s="33"/>
      <c r="AC524" s="33"/>
      <c r="AD524" s="33"/>
      <c r="AE524" s="33"/>
      <c r="AF524" s="33"/>
      <c r="AG524" s="33"/>
      <c r="AH524" s="33"/>
      <c r="AI52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24" s="33"/>
      <c r="AK524" s="33"/>
      <c r="AL524" s="33"/>
      <c r="AM524" s="33"/>
      <c r="AN524" s="33"/>
      <c r="AO524" s="33"/>
      <c r="AP524" s="33"/>
      <c r="AQ524" s="33"/>
      <c r="AR524" s="33"/>
      <c r="AS524" s="33"/>
      <c r="AT524" s="33"/>
      <c r="AU524" s="33"/>
      <c r="AV52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2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24" s="56" t="str">
        <f>_xlfn.CONCAT(IF(Parts[[#This Row],[title]]&lt;&gt;"",_xlfn.CONCAT(CHAR(10),"@PART[",Parts[[#This Row],[name]],"]:NEEDS[!002_CommunityPartsTitles]:AFTER[",Parts[[#This Row],[mod]],"] // ",_xlfn.CONCAT(S524," (",D524,")"),CHAR(10),"{",CHAR(10),"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2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24" s="41" t="str">
        <f>_xlfn.CONCAT(IF(Parts[[#This Row],[title]]&lt;&gt;"",_xlfn.CONCAT("#LOC_KTT_",A524,"_",C524,"_Title = ",Parts[[#This Row],[title]],CHAR(10)),""),IF(Parts[[#This Row],[engineName]]&lt;&gt;"",_xlfn.CONCAT("#LOC_KTT_",Parts[[#This Row],[mod]],"_",Parts[[#This Row],[name]],"_EngineName = ",Parts[[#This Row],[engineName]]),""))</f>
        <v/>
      </c>
      <c r="BA524" s="39" t="e">
        <f ca="1">MIN(Parts[[#This Row],[techTier]]+1,MAX(INDIRECT(O524)))</f>
        <v>#REF!</v>
      </c>
      <c r="BB524" s="39" t="e">
        <f ca="1">MIN(Parts[[#This Row],[techTier]]+2,MAX(INDIRECT(O524)))</f>
        <v>#REF!</v>
      </c>
      <c r="BC524" s="55" t="str">
        <f>RIGHT(LEFT(Parts[[#This Row],[folder]],FIND(CHAR(1),SUBSTITUTE(Parts[[#This Row],[folder]],"/",CHAR(1),LEN(Parts[[#This Row],[folder]])-LEN(SUBSTITUTE(Parts[[#This Row],[folder]],"/",""))))-1),FIND(CHAR(1),SUBSTITUTE(Parts[[#This Row],[folder]],"/",CHAR(1),LEN(Parts[[#This Row],[folder]])-LEN(SUBSTITUTE(Parts[[#This Row],[folder]],"/",""))))-41)</f>
        <v>Squad/Parts/Utility/decouplerRadialTT-38K</v>
      </c>
    </row>
    <row r="525" spans="1:55" ht="29.5" x14ac:dyDescent="0.35">
      <c r="A525" t="s">
        <v>302</v>
      </c>
      <c r="B525" t="s">
        <v>3397</v>
      </c>
      <c r="C525" t="s">
        <v>3398</v>
      </c>
      <c r="D525" t="s">
        <v>3399</v>
      </c>
      <c r="E525" t="s">
        <v>1876</v>
      </c>
      <c r="F525" t="s">
        <v>1555</v>
      </c>
      <c r="G525" t="s">
        <v>2090</v>
      </c>
      <c r="H525" t="s">
        <v>1556</v>
      </c>
      <c r="I525" t="s">
        <v>1628</v>
      </c>
      <c r="J525" t="s">
        <v>1606</v>
      </c>
      <c r="K525" t="s">
        <v>40</v>
      </c>
      <c r="L525" s="32"/>
      <c r="M52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@PART[radialDecoupler2]:AFTER[Squad] // TT-70 Radial Decoupler
	{
}</v>
      </c>
      <c r="N525" s="36">
        <f>_xlfn.XLOOKUP(_xlfn.CONCAT(O525,P525),Templates!$G$1:$G$2037,Templates!$A$1:$A$2037,"Not Found",0,1)</f>
        <v>0</v>
      </c>
      <c r="O525" s="34"/>
      <c r="P525" s="34"/>
      <c r="Q525" s="35"/>
      <c r="R525" s="49"/>
      <c r="S525" s="33"/>
      <c r="T525" s="33"/>
      <c r="U525" s="33"/>
      <c r="V525" s="33"/>
      <c r="W525" s="33"/>
      <c r="X525" s="33"/>
      <c r="Y525" s="33"/>
      <c r="Z525" s="33"/>
      <c r="AA525" s="33"/>
      <c r="AB525" s="33"/>
      <c r="AC525" s="33"/>
      <c r="AD525" s="33"/>
      <c r="AE525" s="33"/>
      <c r="AF525" s="33"/>
      <c r="AG525" s="33"/>
      <c r="AH525" s="33"/>
      <c r="AI52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25" s="33"/>
      <c r="AK525" s="33"/>
      <c r="AL525" s="33"/>
      <c r="AM525" s="33"/>
      <c r="AN525" s="33"/>
      <c r="AO525" s="33"/>
      <c r="AP525" s="33"/>
      <c r="AQ525" s="33"/>
      <c r="AR525" s="33"/>
      <c r="AS525" s="33"/>
      <c r="AT525" s="33"/>
      <c r="AU525" s="33"/>
      <c r="AV52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2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25" s="56" t="str">
        <f>_xlfn.CONCAT(IF(Parts[[#This Row],[title]]&lt;&gt;"",_xlfn.CONCAT(CHAR(10),"@PART[",Parts[[#This Row],[name]],"]:NEEDS[!002_CommunityPartsTitles]:AFTER[",Parts[[#This Row],[mod]],"] // ",_xlfn.CONCAT(S525," (",D525,")"),CHAR(10),"{",CHAR(10),"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2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25" s="41" t="str">
        <f>_xlfn.CONCAT(IF(Parts[[#This Row],[title]]&lt;&gt;"",_xlfn.CONCAT("#LOC_KTT_",A525,"_",C525,"_Title = ",Parts[[#This Row],[title]],CHAR(10)),""),IF(Parts[[#This Row],[engineName]]&lt;&gt;"",_xlfn.CONCAT("#LOC_KTT_",Parts[[#This Row],[mod]],"_",Parts[[#This Row],[name]],"_EngineName = ",Parts[[#This Row],[engineName]]),""))</f>
        <v/>
      </c>
      <c r="BA525" s="39" t="e">
        <f ca="1">MIN(Parts[[#This Row],[techTier]]+1,MAX(INDIRECT(O525)))</f>
        <v>#REF!</v>
      </c>
      <c r="BB525" s="39" t="e">
        <f ca="1">MIN(Parts[[#This Row],[techTier]]+2,MAX(INDIRECT(O525)))</f>
        <v>#REF!</v>
      </c>
      <c r="BC525" s="55" t="str">
        <f>RIGHT(LEFT(Parts[[#This Row],[folder]],FIND(CHAR(1),SUBSTITUTE(Parts[[#This Row],[folder]],"/",CHAR(1),LEN(Parts[[#This Row],[folder]])-LEN(SUBSTITUTE(Parts[[#This Row],[folder]],"/",""))))-1),FIND(CHAR(1),SUBSTITUTE(Parts[[#This Row],[folder]],"/",CHAR(1),LEN(Parts[[#This Row],[folder]])-LEN(SUBSTITUTE(Parts[[#This Row],[folder]],"/",""))))-41)</f>
        <v>Squad/Parts/Utility/decouplerRadialTT-70</v>
      </c>
    </row>
    <row r="526" spans="1:55" ht="29.5" x14ac:dyDescent="0.35">
      <c r="A526" t="s">
        <v>302</v>
      </c>
      <c r="B526" t="s">
        <v>3400</v>
      </c>
      <c r="C526" t="s">
        <v>3401</v>
      </c>
      <c r="D526" t="s">
        <v>3402</v>
      </c>
      <c r="E526" t="s">
        <v>1927</v>
      </c>
      <c r="F526" t="s">
        <v>1928</v>
      </c>
      <c r="G526" t="s">
        <v>1567</v>
      </c>
      <c r="H526" t="s">
        <v>1524</v>
      </c>
      <c r="I526" t="s">
        <v>2362</v>
      </c>
      <c r="J526" t="s">
        <v>1606</v>
      </c>
      <c r="K526" t="s">
        <v>7</v>
      </c>
      <c r="L526" s="32"/>
      <c r="M52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@PART[SurfAntenna]:AFTER[Squad] // Communotron 16-S
	{
}</v>
      </c>
      <c r="N526" s="36">
        <f>_xlfn.XLOOKUP(_xlfn.CONCAT(O526,P526),Templates!$G$1:$G$2037,Templates!$A$1:$A$2037,"Not Found",0,1)</f>
        <v>0</v>
      </c>
      <c r="O526" s="34"/>
      <c r="P526" s="34"/>
      <c r="Q526" s="35"/>
      <c r="R526" s="49"/>
      <c r="S526" s="33"/>
      <c r="T526" s="33"/>
      <c r="U526" s="33"/>
      <c r="V526" s="33"/>
      <c r="W526" s="33"/>
      <c r="X526" s="33"/>
      <c r="Y526" s="33"/>
      <c r="Z526" s="33"/>
      <c r="AA526" s="33"/>
      <c r="AB526" s="33"/>
      <c r="AC526" s="33"/>
      <c r="AD526" s="33"/>
      <c r="AE526" s="33"/>
      <c r="AF526" s="33"/>
      <c r="AG526" s="33"/>
      <c r="AH526" s="33"/>
      <c r="AI52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26" s="33"/>
      <c r="AK526" s="33"/>
      <c r="AL526" s="33"/>
      <c r="AM526" s="33"/>
      <c r="AN526" s="33"/>
      <c r="AO526" s="33"/>
      <c r="AP526" s="33"/>
      <c r="AQ526" s="33"/>
      <c r="AR526" s="33"/>
      <c r="AS526" s="33"/>
      <c r="AT526" s="33"/>
      <c r="AU526" s="33"/>
      <c r="AV52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2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26" s="56" t="str">
        <f>_xlfn.CONCAT(IF(Parts[[#This Row],[title]]&lt;&gt;"",_xlfn.CONCAT(CHAR(10),"@PART[",Parts[[#This Row],[name]],"]:NEEDS[!002_CommunityPartsTitles]:AFTER[",Parts[[#This Row],[mod]],"] // ",_xlfn.CONCAT(S526," (",D526,")"),CHAR(10),"{",CHAR(10),"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2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26" s="41" t="str">
        <f>_xlfn.CONCAT(IF(Parts[[#This Row],[title]]&lt;&gt;"",_xlfn.CONCAT("#LOC_KTT_",A526,"_",C526,"_Title = ",Parts[[#This Row],[title]],CHAR(10)),""),IF(Parts[[#This Row],[engineName]]&lt;&gt;"",_xlfn.CONCAT("#LOC_KTT_",Parts[[#This Row],[mod]],"_",Parts[[#This Row],[name]],"_EngineName = ",Parts[[#This Row],[engineName]]),""))</f>
        <v/>
      </c>
      <c r="BA526" s="39" t="e">
        <f ca="1">MIN(Parts[[#This Row],[techTier]]+1,MAX(INDIRECT(O526)))</f>
        <v>#REF!</v>
      </c>
      <c r="BB526" s="39" t="e">
        <f ca="1">MIN(Parts[[#This Row],[techTier]]+2,MAX(INDIRECT(O526)))</f>
        <v>#REF!</v>
      </c>
      <c r="BC526" s="55" t="str">
        <f>RIGHT(LEFT(Parts[[#This Row],[folder]],FIND(CHAR(1),SUBSTITUTE(Parts[[#This Row],[folder]],"/",CHAR(1),LEN(Parts[[#This Row],[folder]])-LEN(SUBSTITUTE(Parts[[#This Row],[folder]],"/",""))))-1),FIND(CHAR(1),SUBSTITUTE(Parts[[#This Row],[folder]],"/",CHAR(1),LEN(Parts[[#This Row],[folder]])-LEN(SUBSTITUTE(Parts[[#This Row],[folder]],"/",""))))-41)</f>
        <v>Squad/Parts/Utility/DirectAntennas</v>
      </c>
    </row>
    <row r="527" spans="1:55" ht="29.5" x14ac:dyDescent="0.35">
      <c r="A527" t="s">
        <v>302</v>
      </c>
      <c r="B527" t="s">
        <v>3403</v>
      </c>
      <c r="C527" t="s">
        <v>3404</v>
      </c>
      <c r="D527" t="s">
        <v>3405</v>
      </c>
      <c r="E527" t="s">
        <v>1927</v>
      </c>
      <c r="F527" t="s">
        <v>1877</v>
      </c>
      <c r="G527" t="s">
        <v>536</v>
      </c>
      <c r="H527" t="s">
        <v>1540</v>
      </c>
      <c r="I527" t="s">
        <v>2727</v>
      </c>
      <c r="J527" t="s">
        <v>1606</v>
      </c>
      <c r="K527" t="s">
        <v>30</v>
      </c>
      <c r="L527" s="32"/>
      <c r="M52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@PART[HighGainAntenna5]:AFTER[Squad] // HG-5 High Gain Antenna
	{
}</v>
      </c>
      <c r="N527" s="36">
        <f>_xlfn.XLOOKUP(_xlfn.CONCAT(O527,P527),Templates!$G$1:$G$2037,Templates!$A$1:$A$2037,"Not Found",0,1)</f>
        <v>0</v>
      </c>
      <c r="O527" s="34"/>
      <c r="P527" s="34"/>
      <c r="Q527" s="35"/>
      <c r="R527" s="49"/>
      <c r="S527" s="33"/>
      <c r="T527" s="33"/>
      <c r="U527" s="33"/>
      <c r="V527" s="33"/>
      <c r="W527" s="33"/>
      <c r="X527" s="33"/>
      <c r="Y527" s="33"/>
      <c r="Z527" s="33"/>
      <c r="AA527" s="33"/>
      <c r="AB527" s="33"/>
      <c r="AC527" s="33"/>
      <c r="AD527" s="33"/>
      <c r="AE527" s="33"/>
      <c r="AF527" s="33"/>
      <c r="AG527" s="33"/>
      <c r="AH527" s="33"/>
      <c r="AI52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27" s="33"/>
      <c r="AK527" s="33"/>
      <c r="AL527" s="33"/>
      <c r="AM527" s="33"/>
      <c r="AN527" s="33"/>
      <c r="AO527" s="33"/>
      <c r="AP527" s="33"/>
      <c r="AQ527" s="33"/>
      <c r="AR527" s="33"/>
      <c r="AS527" s="33"/>
      <c r="AT527" s="33"/>
      <c r="AU527" s="33"/>
      <c r="AV52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2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27" s="56" t="str">
        <f>_xlfn.CONCAT(IF(Parts[[#This Row],[title]]&lt;&gt;"",_xlfn.CONCAT(CHAR(10),"@PART[",Parts[[#This Row],[name]],"]:NEEDS[!002_CommunityPartsTitles]:AFTER[",Parts[[#This Row],[mod]],"] // ",_xlfn.CONCAT(S527," (",D527,")"),CHAR(10),"{",CHAR(10),"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2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27" s="41" t="str">
        <f>_xlfn.CONCAT(IF(Parts[[#This Row],[title]]&lt;&gt;"",_xlfn.CONCAT("#LOC_KTT_",A527,"_",C527,"_Title = ",Parts[[#This Row],[title]],CHAR(10)),""),IF(Parts[[#This Row],[engineName]]&lt;&gt;"",_xlfn.CONCAT("#LOC_KTT_",Parts[[#This Row],[mod]],"_",Parts[[#This Row],[name]],"_EngineName = ",Parts[[#This Row],[engineName]]),""))</f>
        <v/>
      </c>
      <c r="BA527" s="39" t="e">
        <f ca="1">MIN(Parts[[#This Row],[techTier]]+1,MAX(INDIRECT(O527)))</f>
        <v>#REF!</v>
      </c>
      <c r="BB527" s="39" t="e">
        <f ca="1">MIN(Parts[[#This Row],[techTier]]+2,MAX(INDIRECT(O527)))</f>
        <v>#REF!</v>
      </c>
      <c r="BC527" s="55" t="str">
        <f>RIGHT(LEFT(Parts[[#This Row],[folder]],FIND(CHAR(1),SUBSTITUTE(Parts[[#This Row],[folder]],"/",CHAR(1),LEN(Parts[[#This Row],[folder]])-LEN(SUBSTITUTE(Parts[[#This Row],[folder]],"/",""))))-1),FIND(CHAR(1),SUBSTITUTE(Parts[[#This Row],[folder]],"/",CHAR(1),LEN(Parts[[#This Row],[folder]])-LEN(SUBSTITUTE(Parts[[#This Row],[folder]],"/",""))))-41)</f>
        <v>Squad/Parts/Utility/DirectAntennas</v>
      </c>
    </row>
    <row r="528" spans="1:55" ht="29.5" x14ac:dyDescent="0.35">
      <c r="A528" t="s">
        <v>302</v>
      </c>
      <c r="B528" t="s">
        <v>3406</v>
      </c>
      <c r="C528" t="s">
        <v>3407</v>
      </c>
      <c r="D528" t="s">
        <v>3405</v>
      </c>
      <c r="E528" t="s">
        <v>1927</v>
      </c>
      <c r="F528" t="s">
        <v>1928</v>
      </c>
      <c r="G528" t="s">
        <v>1523</v>
      </c>
      <c r="H528" t="s">
        <v>1540</v>
      </c>
      <c r="I528" t="s">
        <v>2727</v>
      </c>
      <c r="J528" t="s">
        <v>1606</v>
      </c>
      <c r="K528" t="s">
        <v>30</v>
      </c>
      <c r="L528" s="32"/>
      <c r="M52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@PART[HighGainAntenna5_v2]:AFTER[Squad] // HG-5 High Gain Antenna
	{
}</v>
      </c>
      <c r="N528" s="36">
        <f>_xlfn.XLOOKUP(_xlfn.CONCAT(O528,P528),Templates!$G$1:$G$2037,Templates!$A$1:$A$2037,"Not Found",0,1)</f>
        <v>0</v>
      </c>
      <c r="O528" s="34"/>
      <c r="P528" s="34"/>
      <c r="Q528" s="35"/>
      <c r="R528" s="49"/>
      <c r="S528" s="33"/>
      <c r="T528" s="33"/>
      <c r="U528" s="33"/>
      <c r="V528" s="33"/>
      <c r="W528" s="33"/>
      <c r="X528" s="33"/>
      <c r="Y528" s="33"/>
      <c r="Z528" s="33"/>
      <c r="AA528" s="33"/>
      <c r="AB528" s="33"/>
      <c r="AC528" s="33"/>
      <c r="AD528" s="33"/>
      <c r="AE528" s="33"/>
      <c r="AF528" s="33"/>
      <c r="AG528" s="33"/>
      <c r="AH528" s="33"/>
      <c r="AI52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28" s="33"/>
      <c r="AK528" s="33"/>
      <c r="AL528" s="33"/>
      <c r="AM528" s="33"/>
      <c r="AN528" s="33"/>
      <c r="AO528" s="33"/>
      <c r="AP528" s="33"/>
      <c r="AQ528" s="33"/>
      <c r="AR528" s="33"/>
      <c r="AS528" s="33"/>
      <c r="AT528" s="33"/>
      <c r="AU528" s="33"/>
      <c r="AV52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2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28" s="56" t="str">
        <f>_xlfn.CONCAT(IF(Parts[[#This Row],[title]]&lt;&gt;"",_xlfn.CONCAT(CHAR(10),"@PART[",Parts[[#This Row],[name]],"]:NEEDS[!002_CommunityPartsTitles]:AFTER[",Parts[[#This Row],[mod]],"] // ",_xlfn.CONCAT(S528," (",D528,")"),CHAR(10),"{",CHAR(10),"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2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28" s="41" t="str">
        <f>_xlfn.CONCAT(IF(Parts[[#This Row],[title]]&lt;&gt;"",_xlfn.CONCAT("#LOC_KTT_",A528,"_",C528,"_Title = ",Parts[[#This Row],[title]],CHAR(10)),""),IF(Parts[[#This Row],[engineName]]&lt;&gt;"",_xlfn.CONCAT("#LOC_KTT_",Parts[[#This Row],[mod]],"_",Parts[[#This Row],[name]],"_EngineName = ",Parts[[#This Row],[engineName]]),""))</f>
        <v/>
      </c>
      <c r="BA528" s="39" t="e">
        <f ca="1">MIN(Parts[[#This Row],[techTier]]+1,MAX(INDIRECT(O528)))</f>
        <v>#REF!</v>
      </c>
      <c r="BB528" s="39" t="e">
        <f ca="1">MIN(Parts[[#This Row],[techTier]]+2,MAX(INDIRECT(O528)))</f>
        <v>#REF!</v>
      </c>
      <c r="BC528" s="55" t="str">
        <f>RIGHT(LEFT(Parts[[#This Row],[folder]],FIND(CHAR(1),SUBSTITUTE(Parts[[#This Row],[folder]],"/",CHAR(1),LEN(Parts[[#This Row],[folder]])-LEN(SUBSTITUTE(Parts[[#This Row],[folder]],"/",""))))-1),FIND(CHAR(1),SUBSTITUTE(Parts[[#This Row],[folder]],"/",CHAR(1),LEN(Parts[[#This Row],[folder]])-LEN(SUBSTITUTE(Parts[[#This Row],[folder]],"/",""))))-41)</f>
        <v>Squad/Parts/Utility/DirectAntennas</v>
      </c>
    </row>
    <row r="529" spans="1:55" ht="29.5" x14ac:dyDescent="0.35">
      <c r="A529" t="s">
        <v>302</v>
      </c>
      <c r="B529" t="s">
        <v>3408</v>
      </c>
      <c r="C529" t="s">
        <v>3409</v>
      </c>
      <c r="D529" t="s">
        <v>3410</v>
      </c>
      <c r="E529" t="s">
        <v>2029</v>
      </c>
      <c r="F529" t="s">
        <v>1555</v>
      </c>
      <c r="G529" t="s">
        <v>2258</v>
      </c>
      <c r="H529" t="s">
        <v>1818</v>
      </c>
      <c r="I529" t="s">
        <v>1628</v>
      </c>
      <c r="J529" t="s">
        <v>2173</v>
      </c>
      <c r="K529" t="s">
        <v>63</v>
      </c>
      <c r="L529" s="32"/>
      <c r="M52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@PART[dockingPort2]:AFTER[Squad] // Clamp-O-Tron Docking Port
	{
}</v>
      </c>
      <c r="N529" s="36">
        <f>_xlfn.XLOOKUP(_xlfn.CONCAT(O529,P529),Templates!$G$1:$G$2037,Templates!$A$1:$A$2037,"Not Found",0,1)</f>
        <v>0</v>
      </c>
      <c r="O529" s="34"/>
      <c r="P529" s="34"/>
      <c r="Q529" s="35"/>
      <c r="R529" s="49"/>
      <c r="S529" s="33"/>
      <c r="T529" s="33"/>
      <c r="U529" s="33"/>
      <c r="V529" s="33"/>
      <c r="W529" s="33"/>
      <c r="X529" s="33"/>
      <c r="Y529" s="33"/>
      <c r="Z529" s="33"/>
      <c r="AA529" s="33"/>
      <c r="AB529" s="33"/>
      <c r="AC529" s="33"/>
      <c r="AD529" s="33"/>
      <c r="AE529" s="33"/>
      <c r="AF529" s="33"/>
      <c r="AG529" s="33"/>
      <c r="AH529" s="33"/>
      <c r="AI52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29" s="33"/>
      <c r="AK529" s="33"/>
      <c r="AL529" s="33"/>
      <c r="AM529" s="33"/>
      <c r="AN529" s="33"/>
      <c r="AO529" s="33"/>
      <c r="AP529" s="33"/>
      <c r="AQ529" s="33"/>
      <c r="AR529" s="33"/>
      <c r="AS529" s="33"/>
      <c r="AT529" s="33"/>
      <c r="AU529" s="33"/>
      <c r="AV52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2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29" s="56" t="str">
        <f>_xlfn.CONCAT(IF(Parts[[#This Row],[title]]&lt;&gt;"",_xlfn.CONCAT(CHAR(10),"@PART[",Parts[[#This Row],[name]],"]:NEEDS[!002_CommunityPartsTitles]:AFTER[",Parts[[#This Row],[mod]],"] // ",_xlfn.CONCAT(S529," (",D529,")"),CHAR(10),"{",CHAR(10),"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2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29" s="41" t="str">
        <f>_xlfn.CONCAT(IF(Parts[[#This Row],[title]]&lt;&gt;"",_xlfn.CONCAT("#LOC_KTT_",A529,"_",C529,"_Title = ",Parts[[#This Row],[title]],CHAR(10)),""),IF(Parts[[#This Row],[engineName]]&lt;&gt;"",_xlfn.CONCAT("#LOC_KTT_",Parts[[#This Row],[mod]],"_",Parts[[#This Row],[name]],"_EngineName = ",Parts[[#This Row],[engineName]]),""))</f>
        <v/>
      </c>
      <c r="BA529" s="39" t="e">
        <f ca="1">MIN(Parts[[#This Row],[techTier]]+1,MAX(INDIRECT(O529)))</f>
        <v>#REF!</v>
      </c>
      <c r="BB529" s="39" t="e">
        <f ca="1">MIN(Parts[[#This Row],[techTier]]+2,MAX(INDIRECT(O529)))</f>
        <v>#REF!</v>
      </c>
      <c r="BC529" s="55" t="str">
        <f>RIGHT(LEFT(Parts[[#This Row],[folder]],FIND(CHAR(1),SUBSTITUTE(Parts[[#This Row],[folder]],"/",CHAR(1),LEN(Parts[[#This Row],[folder]])-LEN(SUBSTITUTE(Parts[[#This Row],[folder]],"/",""))))-1),FIND(CHAR(1),SUBSTITUTE(Parts[[#This Row],[folder]],"/",CHAR(1),LEN(Parts[[#This Row],[folder]])-LEN(SUBSTITUTE(Parts[[#This Row],[folder]],"/",""))))-41)</f>
        <v>Squad/Parts/Utility/dockingPort</v>
      </c>
    </row>
    <row r="530" spans="1:55" ht="29.5" x14ac:dyDescent="0.35">
      <c r="A530" t="s">
        <v>302</v>
      </c>
      <c r="B530" t="s">
        <v>3411</v>
      </c>
      <c r="C530" t="s">
        <v>3412</v>
      </c>
      <c r="D530" t="s">
        <v>3413</v>
      </c>
      <c r="E530" t="s">
        <v>1458</v>
      </c>
      <c r="F530" t="s">
        <v>1555</v>
      </c>
      <c r="G530" t="s">
        <v>3166</v>
      </c>
      <c r="H530" t="s">
        <v>1556</v>
      </c>
      <c r="I530" t="s">
        <v>1557</v>
      </c>
      <c r="J530" t="s">
        <v>1116</v>
      </c>
      <c r="K530" t="s">
        <v>89</v>
      </c>
      <c r="L530" s="32"/>
      <c r="M53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@PART[dockingPortLateral]:AFTER[Squad] // Inline Clamp-O-Tron
	{
}</v>
      </c>
      <c r="N530" s="36">
        <f>_xlfn.XLOOKUP(_xlfn.CONCAT(O530,P530),Templates!$G$1:$G$2037,Templates!$A$1:$A$2037,"Not Found",0,1)</f>
        <v>0</v>
      </c>
      <c r="O530" s="34"/>
      <c r="P530" s="34"/>
      <c r="Q530" s="35"/>
      <c r="R530" s="49"/>
      <c r="S530" s="33"/>
      <c r="T530" s="33"/>
      <c r="U530" s="33"/>
      <c r="V530" s="33"/>
      <c r="W530" s="33"/>
      <c r="X530" s="33"/>
      <c r="Y530" s="33"/>
      <c r="Z530" s="33"/>
      <c r="AA530" s="33"/>
      <c r="AB530" s="33"/>
      <c r="AC530" s="33"/>
      <c r="AD530" s="33"/>
      <c r="AE530" s="33"/>
      <c r="AF530" s="33"/>
      <c r="AG530" s="33"/>
      <c r="AH530" s="33"/>
      <c r="AI53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30" s="33"/>
      <c r="AK530" s="33"/>
      <c r="AL530" s="33"/>
      <c r="AM530" s="33"/>
      <c r="AN530" s="33"/>
      <c r="AO530" s="33"/>
      <c r="AP530" s="33"/>
      <c r="AQ530" s="33"/>
      <c r="AR530" s="33"/>
      <c r="AS530" s="33"/>
      <c r="AT530" s="33"/>
      <c r="AU530" s="33"/>
      <c r="AV53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3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30" s="56" t="str">
        <f>_xlfn.CONCAT(IF(Parts[[#This Row],[title]]&lt;&gt;"",_xlfn.CONCAT(CHAR(10),"@PART[",Parts[[#This Row],[name]],"]:NEEDS[!002_CommunityPartsTitles]:AFTER[",Parts[[#This Row],[mod]],"] // ",_xlfn.CONCAT(S530," (",D530,")"),CHAR(10),"{",CHAR(10),"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3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30" s="41" t="str">
        <f>_xlfn.CONCAT(IF(Parts[[#This Row],[title]]&lt;&gt;"",_xlfn.CONCAT("#LOC_KTT_",A530,"_",C530,"_Title = ",Parts[[#This Row],[title]],CHAR(10)),""),IF(Parts[[#This Row],[engineName]]&lt;&gt;"",_xlfn.CONCAT("#LOC_KTT_",Parts[[#This Row],[mod]],"_",Parts[[#This Row],[name]],"_EngineName = ",Parts[[#This Row],[engineName]]),""))</f>
        <v/>
      </c>
      <c r="BA530" s="39" t="e">
        <f ca="1">MIN(Parts[[#This Row],[techTier]]+1,MAX(INDIRECT(O530)))</f>
        <v>#REF!</v>
      </c>
      <c r="BB530" s="39" t="e">
        <f ca="1">MIN(Parts[[#This Row],[techTier]]+2,MAX(INDIRECT(O530)))</f>
        <v>#REF!</v>
      </c>
      <c r="BC530" s="55" t="str">
        <f>RIGHT(LEFT(Parts[[#This Row],[folder]],FIND(CHAR(1),SUBSTITUTE(Parts[[#This Row],[folder]],"/",CHAR(1),LEN(Parts[[#This Row],[folder]])-LEN(SUBSTITUTE(Parts[[#This Row],[folder]],"/",""))))-1),FIND(CHAR(1),SUBSTITUTE(Parts[[#This Row],[folder]],"/",CHAR(1),LEN(Parts[[#This Row],[folder]])-LEN(SUBSTITUTE(Parts[[#This Row],[folder]],"/",""))))-41)</f>
        <v>Squad/Parts/Utility/dockingPortInline</v>
      </c>
    </row>
    <row r="531" spans="1:55" ht="29.5" x14ac:dyDescent="0.35">
      <c r="A531" t="s">
        <v>302</v>
      </c>
      <c r="B531" t="s">
        <v>3414</v>
      </c>
      <c r="C531" t="s">
        <v>3415</v>
      </c>
      <c r="D531" t="s">
        <v>3416</v>
      </c>
      <c r="E531" t="s">
        <v>2029</v>
      </c>
      <c r="F531" t="s">
        <v>1555</v>
      </c>
      <c r="G531" t="s">
        <v>2366</v>
      </c>
      <c r="H531" t="s">
        <v>2135</v>
      </c>
      <c r="I531" t="s">
        <v>1605</v>
      </c>
      <c r="J531" t="s">
        <v>2000</v>
      </c>
      <c r="K531" t="s">
        <v>51</v>
      </c>
      <c r="L531" s="32"/>
      <c r="M53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@PART[dockingPort3]:AFTER[Squad] // Clamp-O-Tron Docking Port Jr.
	{
}</v>
      </c>
      <c r="N531" s="36">
        <f>_xlfn.XLOOKUP(_xlfn.CONCAT(O531,P531),Templates!$G$1:$G$2037,Templates!$A$1:$A$2037,"Not Found",0,1)</f>
        <v>0</v>
      </c>
      <c r="O531" s="34"/>
      <c r="P531" s="34"/>
      <c r="Q531" s="35"/>
      <c r="R531" s="49"/>
      <c r="S531" s="33"/>
      <c r="T531" s="33"/>
      <c r="U531" s="33"/>
      <c r="V531" s="33"/>
      <c r="W531" s="33"/>
      <c r="X531" s="33"/>
      <c r="Y531" s="33"/>
      <c r="Z531" s="33"/>
      <c r="AA531" s="33"/>
      <c r="AB531" s="33"/>
      <c r="AC531" s="33"/>
      <c r="AD531" s="33"/>
      <c r="AE531" s="33"/>
      <c r="AF531" s="33"/>
      <c r="AG531" s="33"/>
      <c r="AH531" s="33"/>
      <c r="AI53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31" s="33"/>
      <c r="AK531" s="33"/>
      <c r="AL531" s="33"/>
      <c r="AM531" s="33"/>
      <c r="AN531" s="33"/>
      <c r="AO531" s="33"/>
      <c r="AP531" s="33"/>
      <c r="AQ531" s="33"/>
      <c r="AR531" s="33"/>
      <c r="AS531" s="33"/>
      <c r="AT531" s="33"/>
      <c r="AU531" s="33"/>
      <c r="AV53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3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31" s="56" t="str">
        <f>_xlfn.CONCAT(IF(Parts[[#This Row],[title]]&lt;&gt;"",_xlfn.CONCAT(CHAR(10),"@PART[",Parts[[#This Row],[name]],"]:NEEDS[!002_CommunityPartsTitles]:AFTER[",Parts[[#This Row],[mod]],"] // ",_xlfn.CONCAT(S531," (",D531,")"),CHAR(10),"{",CHAR(10),"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3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31" s="41" t="str">
        <f>_xlfn.CONCAT(IF(Parts[[#This Row],[title]]&lt;&gt;"",_xlfn.CONCAT("#LOC_KTT_",A531,"_",C531,"_Title = ",Parts[[#This Row],[title]],CHAR(10)),""),IF(Parts[[#This Row],[engineName]]&lt;&gt;"",_xlfn.CONCAT("#LOC_KTT_",Parts[[#This Row],[mod]],"_",Parts[[#This Row],[name]],"_EngineName = ",Parts[[#This Row],[engineName]]),""))</f>
        <v/>
      </c>
      <c r="BA531" s="39" t="e">
        <f ca="1">MIN(Parts[[#This Row],[techTier]]+1,MAX(INDIRECT(O531)))</f>
        <v>#REF!</v>
      </c>
      <c r="BB531" s="39" t="e">
        <f ca="1">MIN(Parts[[#This Row],[techTier]]+2,MAX(INDIRECT(O531)))</f>
        <v>#REF!</v>
      </c>
      <c r="BC531" s="55" t="str">
        <f>RIGHT(LEFT(Parts[[#This Row],[folder]],FIND(CHAR(1),SUBSTITUTE(Parts[[#This Row],[folder]],"/",CHAR(1),LEN(Parts[[#This Row],[folder]])-LEN(SUBSTITUTE(Parts[[#This Row],[folder]],"/",""))))-1),FIND(CHAR(1),SUBSTITUTE(Parts[[#This Row],[folder]],"/",CHAR(1),LEN(Parts[[#This Row],[folder]])-LEN(SUBSTITUTE(Parts[[#This Row],[folder]],"/",""))))-41)</f>
        <v>Squad/Parts/Utility/dockingPortJr</v>
      </c>
    </row>
    <row r="532" spans="1:55" ht="29.5" x14ac:dyDescent="0.35">
      <c r="A532" t="s">
        <v>302</v>
      </c>
      <c r="B532" t="s">
        <v>3417</v>
      </c>
      <c r="C532" t="s">
        <v>3418</v>
      </c>
      <c r="D532" t="s">
        <v>3419</v>
      </c>
      <c r="E532" t="s">
        <v>2029</v>
      </c>
      <c r="F532" t="s">
        <v>1555</v>
      </c>
      <c r="G532" t="s">
        <v>3420</v>
      </c>
      <c r="H532" t="s">
        <v>1598</v>
      </c>
      <c r="I532" t="s">
        <v>1513</v>
      </c>
      <c r="J532" t="s">
        <v>1116</v>
      </c>
      <c r="K532" t="s">
        <v>88</v>
      </c>
      <c r="L532" s="32"/>
      <c r="M53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@PART[dockingPort1]:AFTER[Squad] // Clamp-O-Tron Shielded Docking Port
	{
}</v>
      </c>
      <c r="N532" s="36">
        <f>_xlfn.XLOOKUP(_xlfn.CONCAT(O532,P532),Templates!$G$1:$G$2037,Templates!$A$1:$A$2037,"Not Found",0,1)</f>
        <v>0</v>
      </c>
      <c r="O532" s="34"/>
      <c r="P532" s="34"/>
      <c r="Q532" s="35"/>
      <c r="R532" s="49"/>
      <c r="S532" s="33"/>
      <c r="T532" s="33"/>
      <c r="U532" s="33"/>
      <c r="V532" s="33"/>
      <c r="W532" s="33"/>
      <c r="X532" s="33"/>
      <c r="Y532" s="33"/>
      <c r="Z532" s="33"/>
      <c r="AA532" s="33"/>
      <c r="AB532" s="33"/>
      <c r="AC532" s="33"/>
      <c r="AD532" s="33"/>
      <c r="AE532" s="33"/>
      <c r="AF532" s="33"/>
      <c r="AG532" s="33"/>
      <c r="AH532" s="33"/>
      <c r="AI53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32" s="33"/>
      <c r="AK532" s="33"/>
      <c r="AL532" s="33"/>
      <c r="AM532" s="33"/>
      <c r="AN532" s="33"/>
      <c r="AO532" s="33"/>
      <c r="AP532" s="33"/>
      <c r="AQ532" s="33"/>
      <c r="AR532" s="33"/>
      <c r="AS532" s="33"/>
      <c r="AT532" s="33"/>
      <c r="AU532" s="33"/>
      <c r="AV53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3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32" s="56" t="str">
        <f>_xlfn.CONCAT(IF(Parts[[#This Row],[title]]&lt;&gt;"",_xlfn.CONCAT(CHAR(10),"@PART[",Parts[[#This Row],[name]],"]:NEEDS[!002_CommunityPartsTitles]:AFTER[",Parts[[#This Row],[mod]],"] // ",_xlfn.CONCAT(S532," (",D532,")"),CHAR(10),"{",CHAR(10),"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3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32" s="41" t="str">
        <f>_xlfn.CONCAT(IF(Parts[[#This Row],[title]]&lt;&gt;"",_xlfn.CONCAT("#LOC_KTT_",A532,"_",C532,"_Title = ",Parts[[#This Row],[title]],CHAR(10)),""),IF(Parts[[#This Row],[engineName]]&lt;&gt;"",_xlfn.CONCAT("#LOC_KTT_",Parts[[#This Row],[mod]],"_",Parts[[#This Row],[name]],"_EngineName = ",Parts[[#This Row],[engineName]]),""))</f>
        <v/>
      </c>
      <c r="BA532" s="39" t="e">
        <f ca="1">MIN(Parts[[#This Row],[techTier]]+1,MAX(INDIRECT(O532)))</f>
        <v>#REF!</v>
      </c>
      <c r="BB532" s="39" t="e">
        <f ca="1">MIN(Parts[[#This Row],[techTier]]+2,MAX(INDIRECT(O532)))</f>
        <v>#REF!</v>
      </c>
      <c r="BC532" s="55" t="str">
        <f>RIGHT(LEFT(Parts[[#This Row],[folder]],FIND(CHAR(1),SUBSTITUTE(Parts[[#This Row],[folder]],"/",CHAR(1),LEN(Parts[[#This Row],[folder]])-LEN(SUBSTITUTE(Parts[[#This Row],[folder]],"/",""))))-1),FIND(CHAR(1),SUBSTITUTE(Parts[[#This Row],[folder]],"/",CHAR(1),LEN(Parts[[#This Row],[folder]])-LEN(SUBSTITUTE(Parts[[#This Row],[folder]],"/",""))))-41)</f>
        <v>Squad/Parts/Utility/dockingPortShielded</v>
      </c>
    </row>
    <row r="533" spans="1:55" ht="29.5" x14ac:dyDescent="0.35">
      <c r="A533" t="s">
        <v>302</v>
      </c>
      <c r="B533" t="s">
        <v>3421</v>
      </c>
      <c r="C533" t="s">
        <v>3422</v>
      </c>
      <c r="D533" t="s">
        <v>3423</v>
      </c>
      <c r="E533" t="s">
        <v>2029</v>
      </c>
      <c r="F533" t="s">
        <v>1555</v>
      </c>
      <c r="G533" t="s">
        <v>2846</v>
      </c>
      <c r="H533" t="s">
        <v>3424</v>
      </c>
      <c r="I533" t="s">
        <v>1644</v>
      </c>
      <c r="J533" t="s">
        <v>1118</v>
      </c>
      <c r="K533" t="s">
        <v>129</v>
      </c>
      <c r="L533" s="32"/>
      <c r="M53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@PART[dockingPortLarge]:AFTER[Squad] // Clamp-O-Tron Docking Port Sr.
	{
}</v>
      </c>
      <c r="N533" s="36">
        <f>_xlfn.XLOOKUP(_xlfn.CONCAT(O533,P533),Templates!$G$1:$G$2037,Templates!$A$1:$A$2037,"Not Found",0,1)</f>
        <v>0</v>
      </c>
      <c r="O533" s="34"/>
      <c r="P533" s="34"/>
      <c r="Q533" s="35"/>
      <c r="R533" s="49"/>
      <c r="S533" s="33"/>
      <c r="T533" s="33"/>
      <c r="U533" s="33"/>
      <c r="V533" s="33"/>
      <c r="W533" s="33"/>
      <c r="X533" s="33"/>
      <c r="Y533" s="33"/>
      <c r="Z533" s="33"/>
      <c r="AA533" s="33"/>
      <c r="AB533" s="33"/>
      <c r="AC533" s="33"/>
      <c r="AD533" s="33"/>
      <c r="AE533" s="33"/>
      <c r="AF533" s="33"/>
      <c r="AG533" s="33"/>
      <c r="AH533" s="33"/>
      <c r="AI53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33" s="33"/>
      <c r="AK533" s="33"/>
      <c r="AL533" s="33"/>
      <c r="AM533" s="33"/>
      <c r="AN533" s="33"/>
      <c r="AO533" s="33"/>
      <c r="AP533" s="33"/>
      <c r="AQ533" s="33"/>
      <c r="AR533" s="33"/>
      <c r="AS533" s="33"/>
      <c r="AT533" s="33"/>
      <c r="AU533" s="33"/>
      <c r="AV53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3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33" s="56" t="str">
        <f>_xlfn.CONCAT(IF(Parts[[#This Row],[title]]&lt;&gt;"",_xlfn.CONCAT(CHAR(10),"@PART[",Parts[[#This Row],[name]],"]:NEEDS[!002_CommunityPartsTitles]:AFTER[",Parts[[#This Row],[mod]],"] // ",_xlfn.CONCAT(S533," (",D533,")"),CHAR(10),"{",CHAR(10),"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3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33" s="41" t="str">
        <f>_xlfn.CONCAT(IF(Parts[[#This Row],[title]]&lt;&gt;"",_xlfn.CONCAT("#LOC_KTT_",A533,"_",C533,"_Title = ",Parts[[#This Row],[title]],CHAR(10)),""),IF(Parts[[#This Row],[engineName]]&lt;&gt;"",_xlfn.CONCAT("#LOC_KTT_",Parts[[#This Row],[mod]],"_",Parts[[#This Row],[name]],"_EngineName = ",Parts[[#This Row],[engineName]]),""))</f>
        <v/>
      </c>
      <c r="BA533" s="39" t="e">
        <f ca="1">MIN(Parts[[#This Row],[techTier]]+1,MAX(INDIRECT(O533)))</f>
        <v>#REF!</v>
      </c>
      <c r="BB533" s="39" t="e">
        <f ca="1">MIN(Parts[[#This Row],[techTier]]+2,MAX(INDIRECT(O533)))</f>
        <v>#REF!</v>
      </c>
      <c r="BC533" s="55" t="str">
        <f>RIGHT(LEFT(Parts[[#This Row],[folder]],FIND(CHAR(1),SUBSTITUTE(Parts[[#This Row],[folder]],"/",CHAR(1),LEN(Parts[[#This Row],[folder]])-LEN(SUBSTITUTE(Parts[[#This Row],[folder]],"/",""))))-1),FIND(CHAR(1),SUBSTITUTE(Parts[[#This Row],[folder]],"/",CHAR(1),LEN(Parts[[#This Row],[folder]])-LEN(SUBSTITUTE(Parts[[#This Row],[folder]],"/",""))))-41)</f>
        <v>Squad/Parts/Utility/dockingPortSr</v>
      </c>
    </row>
    <row r="534" spans="1:55" ht="29.5" x14ac:dyDescent="0.35">
      <c r="A534" t="s">
        <v>302</v>
      </c>
      <c r="B534" t="s">
        <v>3425</v>
      </c>
      <c r="C534" t="s">
        <v>3426</v>
      </c>
      <c r="D534" t="s">
        <v>3427</v>
      </c>
      <c r="E534" t="s">
        <v>2105</v>
      </c>
      <c r="F534" t="s">
        <v>1098</v>
      </c>
      <c r="G534" t="s">
        <v>1852</v>
      </c>
      <c r="H534" t="s">
        <v>1610</v>
      </c>
      <c r="I534" t="s">
        <v>1530</v>
      </c>
      <c r="J534" t="s">
        <v>1606</v>
      </c>
      <c r="K534" t="s">
        <v>21</v>
      </c>
      <c r="L534" s="32"/>
      <c r="M53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@PART[fireworksLauncherBig]:AFTER[Squad] // Starshot-32
	{
}</v>
      </c>
      <c r="N534" s="36">
        <f>_xlfn.XLOOKUP(_xlfn.CONCAT(O534,P534),Templates!$G$1:$G$2037,Templates!$A$1:$A$2037,"Not Found",0,1)</f>
        <v>0</v>
      </c>
      <c r="O534" s="34"/>
      <c r="P534" s="34"/>
      <c r="Q534" s="35"/>
      <c r="R534" s="49"/>
      <c r="S534" s="33"/>
      <c r="T534" s="33"/>
      <c r="U534" s="33"/>
      <c r="V534" s="33"/>
      <c r="W534" s="33"/>
      <c r="X534" s="33"/>
      <c r="Y534" s="33"/>
      <c r="Z534" s="33"/>
      <c r="AA534" s="33"/>
      <c r="AB534" s="33"/>
      <c r="AC534" s="33"/>
      <c r="AD534" s="33"/>
      <c r="AE534" s="33"/>
      <c r="AF534" s="33"/>
      <c r="AG534" s="33"/>
      <c r="AH534" s="33"/>
      <c r="AI53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34" s="33"/>
      <c r="AK534" s="33"/>
      <c r="AL534" s="33"/>
      <c r="AM534" s="33"/>
      <c r="AN534" s="33"/>
      <c r="AO534" s="33"/>
      <c r="AP534" s="33"/>
      <c r="AQ534" s="33"/>
      <c r="AR534" s="33"/>
      <c r="AS534" s="33"/>
      <c r="AT534" s="33"/>
      <c r="AU534" s="33"/>
      <c r="AV53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3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34" s="56" t="str">
        <f>_xlfn.CONCAT(IF(Parts[[#This Row],[title]]&lt;&gt;"",_xlfn.CONCAT(CHAR(10),"@PART[",Parts[[#This Row],[name]],"]:NEEDS[!002_CommunityPartsTitles]:AFTER[",Parts[[#This Row],[mod]],"] // ",_xlfn.CONCAT(S534," (",D534,")"),CHAR(10),"{",CHAR(10),"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3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34" s="41" t="str">
        <f>_xlfn.CONCAT(IF(Parts[[#This Row],[title]]&lt;&gt;"",_xlfn.CONCAT("#LOC_KTT_",A534,"_",C534,"_Title = ",Parts[[#This Row],[title]],CHAR(10)),""),IF(Parts[[#This Row],[engineName]]&lt;&gt;"",_xlfn.CONCAT("#LOC_KTT_",Parts[[#This Row],[mod]],"_",Parts[[#This Row],[name]],"_EngineName = ",Parts[[#This Row],[engineName]]),""))</f>
        <v/>
      </c>
      <c r="BA534" s="39" t="e">
        <f ca="1">MIN(Parts[[#This Row],[techTier]]+1,MAX(INDIRECT(O534)))</f>
        <v>#REF!</v>
      </c>
      <c r="BB534" s="39" t="e">
        <f ca="1">MIN(Parts[[#This Row],[techTier]]+2,MAX(INDIRECT(O534)))</f>
        <v>#REF!</v>
      </c>
      <c r="BC534" s="55" t="str">
        <f>RIGHT(LEFT(Parts[[#This Row],[folder]],FIND(CHAR(1),SUBSTITUTE(Parts[[#This Row],[folder]],"/",CHAR(1),LEN(Parts[[#This Row],[folder]])-LEN(SUBSTITUTE(Parts[[#This Row],[folder]],"/",""))))-1),FIND(CHAR(1),SUBSTITUTE(Parts[[#This Row],[folder]],"/",CHAR(1),LEN(Parts[[#This Row],[folder]])-LEN(SUBSTITUTE(Parts[[#This Row],[folder]],"/",""))))-41)</f>
        <v>Squad/Parts/Utility/Fireworks</v>
      </c>
    </row>
    <row r="535" spans="1:55" ht="29.5" x14ac:dyDescent="0.35">
      <c r="A535" t="s">
        <v>302</v>
      </c>
      <c r="B535" t="s">
        <v>3428</v>
      </c>
      <c r="C535" t="s">
        <v>3429</v>
      </c>
      <c r="D535" t="s">
        <v>3430</v>
      </c>
      <c r="E535" t="s">
        <v>2105</v>
      </c>
      <c r="F535" t="s">
        <v>1098</v>
      </c>
      <c r="G535" t="s">
        <v>1598</v>
      </c>
      <c r="H535" t="s">
        <v>1423</v>
      </c>
      <c r="I535" t="s">
        <v>3431</v>
      </c>
      <c r="J535" t="s">
        <v>1606</v>
      </c>
      <c r="K535" t="s">
        <v>21</v>
      </c>
      <c r="L535" s="32"/>
      <c r="M53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@PART[fireworksLauncherSmall]:AFTER[Squad] // Starshot-8
	{
}</v>
      </c>
      <c r="N535" s="36">
        <f>_xlfn.XLOOKUP(_xlfn.CONCAT(O535,P535),Templates!$G$1:$G$2037,Templates!$A$1:$A$2037,"Not Found",0,1)</f>
        <v>0</v>
      </c>
      <c r="O535" s="34"/>
      <c r="P535" s="34"/>
      <c r="Q535" s="35"/>
      <c r="R535" s="49"/>
      <c r="S535" s="33"/>
      <c r="T535" s="33"/>
      <c r="U535" s="33"/>
      <c r="V535" s="33"/>
      <c r="W535" s="33"/>
      <c r="X535" s="33"/>
      <c r="Y535" s="33"/>
      <c r="Z535" s="33"/>
      <c r="AA535" s="33"/>
      <c r="AB535" s="33"/>
      <c r="AC535" s="33"/>
      <c r="AD535" s="33"/>
      <c r="AE535" s="33"/>
      <c r="AF535" s="33"/>
      <c r="AG535" s="33"/>
      <c r="AH535" s="33"/>
      <c r="AI53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35" s="33"/>
      <c r="AK535" s="33"/>
      <c r="AL535" s="33"/>
      <c r="AM535" s="33"/>
      <c r="AN535" s="33"/>
      <c r="AO535" s="33"/>
      <c r="AP535" s="33"/>
      <c r="AQ535" s="33"/>
      <c r="AR535" s="33"/>
      <c r="AS535" s="33"/>
      <c r="AT535" s="33"/>
      <c r="AU535" s="33"/>
      <c r="AV53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3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35" s="56" t="str">
        <f>_xlfn.CONCAT(IF(Parts[[#This Row],[title]]&lt;&gt;"",_xlfn.CONCAT(CHAR(10),"@PART[",Parts[[#This Row],[name]],"]:NEEDS[!002_CommunityPartsTitles]:AFTER[",Parts[[#This Row],[mod]],"] // ",_xlfn.CONCAT(S535," (",D535,")"),CHAR(10),"{",CHAR(10),"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3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35" s="41" t="str">
        <f>_xlfn.CONCAT(IF(Parts[[#This Row],[title]]&lt;&gt;"",_xlfn.CONCAT("#LOC_KTT_",A535,"_",C535,"_Title = ",Parts[[#This Row],[title]],CHAR(10)),""),IF(Parts[[#This Row],[engineName]]&lt;&gt;"",_xlfn.CONCAT("#LOC_KTT_",Parts[[#This Row],[mod]],"_",Parts[[#This Row],[name]],"_EngineName = ",Parts[[#This Row],[engineName]]),""))</f>
        <v/>
      </c>
      <c r="BA535" s="39" t="e">
        <f ca="1">MIN(Parts[[#This Row],[techTier]]+1,MAX(INDIRECT(O535)))</f>
        <v>#REF!</v>
      </c>
      <c r="BB535" s="39" t="e">
        <f ca="1">MIN(Parts[[#This Row],[techTier]]+2,MAX(INDIRECT(O535)))</f>
        <v>#REF!</v>
      </c>
      <c r="BC535" s="55" t="str">
        <f>RIGHT(LEFT(Parts[[#This Row],[folder]],FIND(CHAR(1),SUBSTITUTE(Parts[[#This Row],[folder]],"/",CHAR(1),LEN(Parts[[#This Row],[folder]])-LEN(SUBSTITUTE(Parts[[#This Row],[folder]],"/",""))))-1),FIND(CHAR(1),SUBSTITUTE(Parts[[#This Row],[folder]],"/",CHAR(1),LEN(Parts[[#This Row],[folder]])-LEN(SUBSTITUTE(Parts[[#This Row],[folder]],"/",""))))-41)</f>
        <v>Squad/Parts/Utility/Fireworks</v>
      </c>
    </row>
    <row r="536" spans="1:55" ht="29.5" x14ac:dyDescent="0.35">
      <c r="A536" t="s">
        <v>302</v>
      </c>
      <c r="B536" t="s">
        <v>3432</v>
      </c>
      <c r="C536" t="s">
        <v>3433</v>
      </c>
      <c r="D536" t="s">
        <v>3434</v>
      </c>
      <c r="E536" t="s">
        <v>2004</v>
      </c>
      <c r="F536" t="s">
        <v>1098</v>
      </c>
      <c r="G536" t="s">
        <v>1550</v>
      </c>
      <c r="H536" t="s">
        <v>551</v>
      </c>
      <c r="I536" t="s">
        <v>3435</v>
      </c>
      <c r="J536" t="s">
        <v>1606</v>
      </c>
      <c r="K536" t="s">
        <v>89</v>
      </c>
      <c r="L536" s="32"/>
      <c r="M53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@PART[flagPartFlat]:AFTER[Squad] // RFP-F Flag Flat
	{
}</v>
      </c>
      <c r="N536" s="36">
        <f>_xlfn.XLOOKUP(_xlfn.CONCAT(O536,P536),Templates!$G$1:$G$2037,Templates!$A$1:$A$2037,"Not Found",0,1)</f>
        <v>0</v>
      </c>
      <c r="O536" s="34"/>
      <c r="P536" s="34"/>
      <c r="Q536" s="35"/>
      <c r="R536" s="49"/>
      <c r="S536" s="33"/>
      <c r="T536" s="33"/>
      <c r="U536" s="33"/>
      <c r="V536" s="33"/>
      <c r="W536" s="33"/>
      <c r="X536" s="33"/>
      <c r="Y536" s="33"/>
      <c r="Z536" s="33"/>
      <c r="AA536" s="33"/>
      <c r="AB536" s="33"/>
      <c r="AC536" s="33"/>
      <c r="AD536" s="33"/>
      <c r="AE536" s="33"/>
      <c r="AF536" s="33"/>
      <c r="AG536" s="33"/>
      <c r="AH536" s="33"/>
      <c r="AI53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36" s="33"/>
      <c r="AK536" s="33"/>
      <c r="AL536" s="33"/>
      <c r="AM536" s="33"/>
      <c r="AN536" s="33"/>
      <c r="AO536" s="33"/>
      <c r="AP536" s="33"/>
      <c r="AQ536" s="33"/>
      <c r="AR536" s="33"/>
      <c r="AS536" s="33"/>
      <c r="AT536" s="33"/>
      <c r="AU536" s="33"/>
      <c r="AV53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3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36" s="56" t="str">
        <f>_xlfn.CONCAT(IF(Parts[[#This Row],[title]]&lt;&gt;"",_xlfn.CONCAT(CHAR(10),"@PART[",Parts[[#This Row],[name]],"]:NEEDS[!002_CommunityPartsTitles]:AFTER[",Parts[[#This Row],[mod]],"] // ",_xlfn.CONCAT(S536," (",D536,")"),CHAR(10),"{",CHAR(10),"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3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36" s="41" t="str">
        <f>_xlfn.CONCAT(IF(Parts[[#This Row],[title]]&lt;&gt;"",_xlfn.CONCAT("#LOC_KTT_",A536,"_",C536,"_Title = ",Parts[[#This Row],[title]],CHAR(10)),""),IF(Parts[[#This Row],[engineName]]&lt;&gt;"",_xlfn.CONCAT("#LOC_KTT_",Parts[[#This Row],[mod]],"_",Parts[[#This Row],[name]],"_EngineName = ",Parts[[#This Row],[engineName]]),""))</f>
        <v/>
      </c>
      <c r="BA536" s="39" t="e">
        <f ca="1">MIN(Parts[[#This Row],[techTier]]+1,MAX(INDIRECT(O536)))</f>
        <v>#REF!</v>
      </c>
      <c r="BB536" s="39" t="e">
        <f ca="1">MIN(Parts[[#This Row],[techTier]]+2,MAX(INDIRECT(O536)))</f>
        <v>#REF!</v>
      </c>
      <c r="BC536" s="55" t="str">
        <f>RIGHT(LEFT(Parts[[#This Row],[folder]],FIND(CHAR(1),SUBSTITUTE(Parts[[#This Row],[folder]],"/",CHAR(1),LEN(Parts[[#This Row],[folder]])-LEN(SUBSTITUTE(Parts[[#This Row],[folder]],"/",""))))-1),FIND(CHAR(1),SUBSTITUTE(Parts[[#This Row],[folder]],"/",CHAR(1),LEN(Parts[[#This Row],[folder]])-LEN(SUBSTITUTE(Parts[[#This Row],[folder]],"/",""))))-41)</f>
        <v>Squad/Parts/Utility/flags/flagFlat</v>
      </c>
    </row>
    <row r="537" spans="1:55" ht="29.5" x14ac:dyDescent="0.35">
      <c r="A537" t="s">
        <v>302</v>
      </c>
      <c r="B537" t="s">
        <v>3436</v>
      </c>
      <c r="C537" t="s">
        <v>3437</v>
      </c>
      <c r="D537" t="s">
        <v>3438</v>
      </c>
      <c r="E537" t="s">
        <v>2004</v>
      </c>
      <c r="F537" t="s">
        <v>1098</v>
      </c>
      <c r="G537" t="s">
        <v>1567</v>
      </c>
      <c r="H537" t="s">
        <v>541</v>
      </c>
      <c r="I537" t="s">
        <v>3439</v>
      </c>
      <c r="J537" t="s">
        <v>3440</v>
      </c>
      <c r="K537" t="s">
        <v>40</v>
      </c>
      <c r="L537" s="32"/>
      <c r="M53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@PART[flagPartSize0]:AFTER[Squad] // RFP-0 Flag (.625m)
	{
}</v>
      </c>
      <c r="N537" s="36">
        <f>_xlfn.XLOOKUP(_xlfn.CONCAT(O537,P537),Templates!$G$1:$G$2037,Templates!$A$1:$A$2037,"Not Found",0,1)</f>
        <v>0</v>
      </c>
      <c r="O537" s="34"/>
      <c r="P537" s="34"/>
      <c r="Q537" s="35"/>
      <c r="R537" s="49"/>
      <c r="S537" s="33"/>
      <c r="T537" s="33"/>
      <c r="U537" s="33"/>
      <c r="V537" s="33"/>
      <c r="W537" s="33"/>
      <c r="X537" s="33"/>
      <c r="Y537" s="33"/>
      <c r="Z537" s="33"/>
      <c r="AA537" s="33"/>
      <c r="AB537" s="33"/>
      <c r="AC537" s="33"/>
      <c r="AD537" s="33"/>
      <c r="AE537" s="33"/>
      <c r="AF537" s="33"/>
      <c r="AG537" s="33"/>
      <c r="AH537" s="33"/>
      <c r="AI53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37" s="33"/>
      <c r="AK537" s="33"/>
      <c r="AL537" s="33"/>
      <c r="AM537" s="33"/>
      <c r="AN537" s="33"/>
      <c r="AO537" s="33"/>
      <c r="AP537" s="33"/>
      <c r="AQ537" s="33"/>
      <c r="AR537" s="33"/>
      <c r="AS537" s="33"/>
      <c r="AT537" s="33"/>
      <c r="AU537" s="33"/>
      <c r="AV53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3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37" s="56" t="str">
        <f>_xlfn.CONCAT(IF(Parts[[#This Row],[title]]&lt;&gt;"",_xlfn.CONCAT(CHAR(10),"@PART[",Parts[[#This Row],[name]],"]:NEEDS[!002_CommunityPartsTitles]:AFTER[",Parts[[#This Row],[mod]],"] // ",_xlfn.CONCAT(S537," (",D537,")"),CHAR(10),"{",CHAR(10),"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3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37" s="41" t="str">
        <f>_xlfn.CONCAT(IF(Parts[[#This Row],[title]]&lt;&gt;"",_xlfn.CONCAT("#LOC_KTT_",A537,"_",C537,"_Title = ",Parts[[#This Row],[title]],CHAR(10)),""),IF(Parts[[#This Row],[engineName]]&lt;&gt;"",_xlfn.CONCAT("#LOC_KTT_",Parts[[#This Row],[mod]],"_",Parts[[#This Row],[name]],"_EngineName = ",Parts[[#This Row],[engineName]]),""))</f>
        <v/>
      </c>
      <c r="BA537" s="39" t="e">
        <f ca="1">MIN(Parts[[#This Row],[techTier]]+1,MAX(INDIRECT(O537)))</f>
        <v>#REF!</v>
      </c>
      <c r="BB537" s="39" t="e">
        <f ca="1">MIN(Parts[[#This Row],[techTier]]+2,MAX(INDIRECT(O537)))</f>
        <v>#REF!</v>
      </c>
      <c r="BC537" s="55" t="str">
        <f>RIGHT(LEFT(Parts[[#This Row],[folder]],FIND(CHAR(1),SUBSTITUTE(Parts[[#This Row],[folder]],"/",CHAR(1),LEN(Parts[[#This Row],[folder]])-LEN(SUBSTITUTE(Parts[[#This Row],[folder]],"/",""))))-1),FIND(CHAR(1),SUBSTITUTE(Parts[[#This Row],[folder]],"/",CHAR(1),LEN(Parts[[#This Row],[folder]])-LEN(SUBSTITUTE(Parts[[#This Row],[folder]],"/",""))))-41)</f>
        <v>Squad/Parts/Utility/flags/flagSize0</v>
      </c>
    </row>
    <row r="538" spans="1:55" ht="29.5" x14ac:dyDescent="0.35">
      <c r="A538" t="s">
        <v>302</v>
      </c>
      <c r="B538" t="s">
        <v>3441</v>
      </c>
      <c r="C538" t="s">
        <v>3442</v>
      </c>
      <c r="D538" t="s">
        <v>3443</v>
      </c>
      <c r="E538" t="s">
        <v>2004</v>
      </c>
      <c r="F538" t="s">
        <v>1098</v>
      </c>
      <c r="G538" t="s">
        <v>1535</v>
      </c>
      <c r="H538" t="s">
        <v>546</v>
      </c>
      <c r="I538" t="s">
        <v>3444</v>
      </c>
      <c r="J538" t="s">
        <v>3445</v>
      </c>
      <c r="K538" t="s">
        <v>25</v>
      </c>
      <c r="L538" s="32"/>
      <c r="M53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@PART[flagPartSize1]:AFTER[Squad] // RFP-1 Flag (1.25m)
	{
}</v>
      </c>
      <c r="N538" s="36">
        <f>_xlfn.XLOOKUP(_xlfn.CONCAT(O538,P538),Templates!$G$1:$G$2037,Templates!$A$1:$A$2037,"Not Found",0,1)</f>
        <v>0</v>
      </c>
      <c r="O538" s="34"/>
      <c r="P538" s="34"/>
      <c r="Q538" s="35"/>
      <c r="R538" s="49"/>
      <c r="S538" s="33"/>
      <c r="T538" s="33"/>
      <c r="U538" s="33"/>
      <c r="V538" s="33"/>
      <c r="W538" s="33"/>
      <c r="X538" s="33"/>
      <c r="Y538" s="33"/>
      <c r="Z538" s="33"/>
      <c r="AA538" s="33"/>
      <c r="AB538" s="33"/>
      <c r="AC538" s="33"/>
      <c r="AD538" s="33"/>
      <c r="AE538" s="33"/>
      <c r="AF538" s="33"/>
      <c r="AG538" s="33"/>
      <c r="AH538" s="33"/>
      <c r="AI53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38" s="33"/>
      <c r="AK538" s="33"/>
      <c r="AL538" s="33"/>
      <c r="AM538" s="33"/>
      <c r="AN538" s="33"/>
      <c r="AO538" s="33"/>
      <c r="AP538" s="33"/>
      <c r="AQ538" s="33"/>
      <c r="AR538" s="33"/>
      <c r="AS538" s="33"/>
      <c r="AT538" s="33"/>
      <c r="AU538" s="33"/>
      <c r="AV53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3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38" s="56" t="str">
        <f>_xlfn.CONCAT(IF(Parts[[#This Row],[title]]&lt;&gt;"",_xlfn.CONCAT(CHAR(10),"@PART[",Parts[[#This Row],[name]],"]:NEEDS[!002_CommunityPartsTitles]:AFTER[",Parts[[#This Row],[mod]],"] // ",_xlfn.CONCAT(S538," (",D538,")"),CHAR(10),"{",CHAR(10),"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3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38" s="41" t="str">
        <f>_xlfn.CONCAT(IF(Parts[[#This Row],[title]]&lt;&gt;"",_xlfn.CONCAT("#LOC_KTT_",A538,"_",C538,"_Title = ",Parts[[#This Row],[title]],CHAR(10)),""),IF(Parts[[#This Row],[engineName]]&lt;&gt;"",_xlfn.CONCAT("#LOC_KTT_",Parts[[#This Row],[mod]],"_",Parts[[#This Row],[name]],"_EngineName = ",Parts[[#This Row],[engineName]]),""))</f>
        <v/>
      </c>
      <c r="BA538" s="39" t="e">
        <f ca="1">MIN(Parts[[#This Row],[techTier]]+1,MAX(INDIRECT(O538)))</f>
        <v>#REF!</v>
      </c>
      <c r="BB538" s="39" t="e">
        <f ca="1">MIN(Parts[[#This Row],[techTier]]+2,MAX(INDIRECT(O538)))</f>
        <v>#REF!</v>
      </c>
      <c r="BC538" s="55" t="str">
        <f>RIGHT(LEFT(Parts[[#This Row],[folder]],FIND(CHAR(1),SUBSTITUTE(Parts[[#This Row],[folder]],"/",CHAR(1),LEN(Parts[[#This Row],[folder]])-LEN(SUBSTITUTE(Parts[[#This Row],[folder]],"/",""))))-1),FIND(CHAR(1),SUBSTITUTE(Parts[[#This Row],[folder]],"/",CHAR(1),LEN(Parts[[#This Row],[folder]])-LEN(SUBSTITUTE(Parts[[#This Row],[folder]],"/",""))))-41)</f>
        <v>Squad/Parts/Utility/flags/flagSize1</v>
      </c>
    </row>
    <row r="539" spans="1:55" ht="29.5" x14ac:dyDescent="0.35">
      <c r="A539" t="s">
        <v>302</v>
      </c>
      <c r="B539" t="s">
        <v>3446</v>
      </c>
      <c r="C539" t="s">
        <v>3447</v>
      </c>
      <c r="D539" t="s">
        <v>3448</v>
      </c>
      <c r="E539" t="s">
        <v>2004</v>
      </c>
      <c r="F539" t="s">
        <v>1098</v>
      </c>
      <c r="G539" t="s">
        <v>2530</v>
      </c>
      <c r="H539" t="s">
        <v>561</v>
      </c>
      <c r="I539" t="s">
        <v>3449</v>
      </c>
      <c r="J539" t="s">
        <v>3450</v>
      </c>
      <c r="K539" t="s">
        <v>63</v>
      </c>
      <c r="L539" s="32"/>
      <c r="M53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@PART[flagPartSize2]:AFTER[Squad] // RFP-2 Flag (2.5m)
	{
}</v>
      </c>
      <c r="N539" s="36">
        <f>_xlfn.XLOOKUP(_xlfn.CONCAT(O539,P539),Templates!$G$1:$G$2037,Templates!$A$1:$A$2037,"Not Found",0,1)</f>
        <v>0</v>
      </c>
      <c r="O539" s="34"/>
      <c r="P539" s="34"/>
      <c r="Q539" s="35"/>
      <c r="R539" s="49"/>
      <c r="S539" s="33"/>
      <c r="T539" s="33"/>
      <c r="U539" s="33"/>
      <c r="V539" s="33"/>
      <c r="W539" s="33"/>
      <c r="X539" s="33"/>
      <c r="Y539" s="33"/>
      <c r="Z539" s="33"/>
      <c r="AA539" s="33"/>
      <c r="AB539" s="33"/>
      <c r="AC539" s="33"/>
      <c r="AD539" s="33"/>
      <c r="AE539" s="33"/>
      <c r="AF539" s="33"/>
      <c r="AG539" s="33"/>
      <c r="AH539" s="33"/>
      <c r="AI53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39" s="33"/>
      <c r="AK539" s="33"/>
      <c r="AL539" s="33"/>
      <c r="AM539" s="33"/>
      <c r="AN539" s="33"/>
      <c r="AO539" s="33"/>
      <c r="AP539" s="33"/>
      <c r="AQ539" s="33"/>
      <c r="AR539" s="33"/>
      <c r="AS539" s="33"/>
      <c r="AT539" s="33"/>
      <c r="AU539" s="33"/>
      <c r="AV53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3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39" s="56" t="str">
        <f>_xlfn.CONCAT(IF(Parts[[#This Row],[title]]&lt;&gt;"",_xlfn.CONCAT(CHAR(10),"@PART[",Parts[[#This Row],[name]],"]:NEEDS[!002_CommunityPartsTitles]:AFTER[",Parts[[#This Row],[mod]],"] // ",_xlfn.CONCAT(S539," (",D539,")"),CHAR(10),"{",CHAR(10),"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3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39" s="41" t="str">
        <f>_xlfn.CONCAT(IF(Parts[[#This Row],[title]]&lt;&gt;"",_xlfn.CONCAT("#LOC_KTT_",A539,"_",C539,"_Title = ",Parts[[#This Row],[title]],CHAR(10)),""),IF(Parts[[#This Row],[engineName]]&lt;&gt;"",_xlfn.CONCAT("#LOC_KTT_",Parts[[#This Row],[mod]],"_",Parts[[#This Row],[name]],"_EngineName = ",Parts[[#This Row],[engineName]]),""))</f>
        <v/>
      </c>
      <c r="BA539" s="39" t="e">
        <f ca="1">MIN(Parts[[#This Row],[techTier]]+1,MAX(INDIRECT(O539)))</f>
        <v>#REF!</v>
      </c>
      <c r="BB539" s="39" t="e">
        <f ca="1">MIN(Parts[[#This Row],[techTier]]+2,MAX(INDIRECT(O539)))</f>
        <v>#REF!</v>
      </c>
      <c r="BC539" s="55" t="str">
        <f>RIGHT(LEFT(Parts[[#This Row],[folder]],FIND(CHAR(1),SUBSTITUTE(Parts[[#This Row],[folder]],"/",CHAR(1),LEN(Parts[[#This Row],[folder]])-LEN(SUBSTITUTE(Parts[[#This Row],[folder]],"/",""))))-1),FIND(CHAR(1),SUBSTITUTE(Parts[[#This Row],[folder]],"/",CHAR(1),LEN(Parts[[#This Row],[folder]])-LEN(SUBSTITUTE(Parts[[#This Row],[folder]],"/",""))))-41)</f>
        <v>Squad/Parts/Utility/flags/flagSize2</v>
      </c>
    </row>
    <row r="540" spans="1:55" ht="29.5" x14ac:dyDescent="0.35">
      <c r="A540" t="s">
        <v>302</v>
      </c>
      <c r="B540" t="s">
        <v>3451</v>
      </c>
      <c r="C540" t="s">
        <v>3452</v>
      </c>
      <c r="D540" t="s">
        <v>3453</v>
      </c>
      <c r="E540" t="s">
        <v>2004</v>
      </c>
      <c r="F540" t="s">
        <v>1098</v>
      </c>
      <c r="G540" t="s">
        <v>1887</v>
      </c>
      <c r="H540" t="s">
        <v>3454</v>
      </c>
      <c r="I540" t="s">
        <v>3455</v>
      </c>
      <c r="J540" t="s">
        <v>3456</v>
      </c>
      <c r="K540" t="s">
        <v>89</v>
      </c>
      <c r="L540" s="32"/>
      <c r="M54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@PART[flagPartSize3]:AFTER[Squad] // RFP-3 Flag (3.75m)
	{
}</v>
      </c>
      <c r="N540" s="36">
        <f>_xlfn.XLOOKUP(_xlfn.CONCAT(O540,P540),Templates!$G$1:$G$2037,Templates!$A$1:$A$2037,"Not Found",0,1)</f>
        <v>0</v>
      </c>
      <c r="O540" s="34"/>
      <c r="P540" s="34"/>
      <c r="Q540" s="35"/>
      <c r="R540" s="49"/>
      <c r="S540" s="33"/>
      <c r="T540" s="33"/>
      <c r="U540" s="33"/>
      <c r="V540" s="33"/>
      <c r="W540" s="33"/>
      <c r="X540" s="33"/>
      <c r="Y540" s="33"/>
      <c r="Z540" s="33"/>
      <c r="AA540" s="33"/>
      <c r="AB540" s="33"/>
      <c r="AC540" s="33"/>
      <c r="AD540" s="33"/>
      <c r="AE540" s="33"/>
      <c r="AF540" s="33"/>
      <c r="AG540" s="33"/>
      <c r="AH540" s="33"/>
      <c r="AI54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40" s="33"/>
      <c r="AK540" s="33"/>
      <c r="AL540" s="33"/>
      <c r="AM540" s="33"/>
      <c r="AN540" s="33"/>
      <c r="AO540" s="33"/>
      <c r="AP540" s="33"/>
      <c r="AQ540" s="33"/>
      <c r="AR540" s="33"/>
      <c r="AS540" s="33"/>
      <c r="AT540" s="33"/>
      <c r="AU540" s="33"/>
      <c r="AV54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4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40" s="56" t="str">
        <f>_xlfn.CONCAT(IF(Parts[[#This Row],[title]]&lt;&gt;"",_xlfn.CONCAT(CHAR(10),"@PART[",Parts[[#This Row],[name]],"]:NEEDS[!002_CommunityPartsTitles]:AFTER[",Parts[[#This Row],[mod]],"] // ",_xlfn.CONCAT(S540," (",D540,")"),CHAR(10),"{",CHAR(10),"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4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40" s="41" t="str">
        <f>_xlfn.CONCAT(IF(Parts[[#This Row],[title]]&lt;&gt;"",_xlfn.CONCAT("#LOC_KTT_",A540,"_",C540,"_Title = ",Parts[[#This Row],[title]],CHAR(10)),""),IF(Parts[[#This Row],[engineName]]&lt;&gt;"",_xlfn.CONCAT("#LOC_KTT_",Parts[[#This Row],[mod]],"_",Parts[[#This Row],[name]],"_EngineName = ",Parts[[#This Row],[engineName]]),""))</f>
        <v/>
      </c>
      <c r="BA540" s="39" t="e">
        <f ca="1">MIN(Parts[[#This Row],[techTier]]+1,MAX(INDIRECT(O540)))</f>
        <v>#REF!</v>
      </c>
      <c r="BB540" s="39" t="e">
        <f ca="1">MIN(Parts[[#This Row],[techTier]]+2,MAX(INDIRECT(O540)))</f>
        <v>#REF!</v>
      </c>
      <c r="BC540" s="55" t="str">
        <f>RIGHT(LEFT(Parts[[#This Row],[folder]],FIND(CHAR(1),SUBSTITUTE(Parts[[#This Row],[folder]],"/",CHAR(1),LEN(Parts[[#This Row],[folder]])-LEN(SUBSTITUTE(Parts[[#This Row],[folder]],"/",""))))-1),FIND(CHAR(1),SUBSTITUTE(Parts[[#This Row],[folder]],"/",CHAR(1),LEN(Parts[[#This Row],[folder]])-LEN(SUBSTITUTE(Parts[[#This Row],[folder]],"/",""))))-41)</f>
        <v>Squad/Parts/Utility/flags/flagSize3</v>
      </c>
    </row>
    <row r="541" spans="1:55" ht="29.5" x14ac:dyDescent="0.35">
      <c r="A541" t="s">
        <v>302</v>
      </c>
      <c r="B541" t="s">
        <v>3457</v>
      </c>
      <c r="C541" t="s">
        <v>3458</v>
      </c>
      <c r="D541" t="s">
        <v>3459</v>
      </c>
      <c r="E541" t="s">
        <v>2275</v>
      </c>
      <c r="F541" t="s">
        <v>1555</v>
      </c>
      <c r="G541" t="s">
        <v>2221</v>
      </c>
      <c r="H541" t="s">
        <v>1684</v>
      </c>
      <c r="I541" t="s">
        <v>1694</v>
      </c>
      <c r="J541" t="s">
        <v>2173</v>
      </c>
      <c r="K541" t="s">
        <v>64</v>
      </c>
      <c r="L541" s="32"/>
      <c r="M54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@PART[GrapplingDevice]:AFTER[Squad] // Advanced Grabbing Unit
	{
}</v>
      </c>
      <c r="N541" s="36">
        <f>_xlfn.XLOOKUP(_xlfn.CONCAT(O541,P541),Templates!$G$1:$G$2037,Templates!$A$1:$A$2037,"Not Found",0,1)</f>
        <v>0</v>
      </c>
      <c r="O541" s="34"/>
      <c r="P541" s="34"/>
      <c r="Q541" s="35"/>
      <c r="R541" s="49"/>
      <c r="S541" s="33"/>
      <c r="T541" s="33"/>
      <c r="U541" s="33"/>
      <c r="V541" s="33"/>
      <c r="W541" s="33"/>
      <c r="X541" s="33"/>
      <c r="Y541" s="33"/>
      <c r="Z541" s="33"/>
      <c r="AA541" s="33"/>
      <c r="AB541" s="33"/>
      <c r="AC541" s="33"/>
      <c r="AD541" s="33"/>
      <c r="AE541" s="33"/>
      <c r="AF541" s="33"/>
      <c r="AG541" s="33"/>
      <c r="AH541" s="33"/>
      <c r="AI54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41" s="33"/>
      <c r="AK541" s="33"/>
      <c r="AL541" s="33"/>
      <c r="AM541" s="33"/>
      <c r="AN541" s="33"/>
      <c r="AO541" s="33"/>
      <c r="AP541" s="33"/>
      <c r="AQ541" s="33"/>
      <c r="AR541" s="33"/>
      <c r="AS541" s="33"/>
      <c r="AT541" s="33"/>
      <c r="AU541" s="33"/>
      <c r="AV54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4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41" s="56" t="str">
        <f>_xlfn.CONCAT(IF(Parts[[#This Row],[title]]&lt;&gt;"",_xlfn.CONCAT(CHAR(10),"@PART[",Parts[[#This Row],[name]],"]:NEEDS[!002_CommunityPartsTitles]:AFTER[",Parts[[#This Row],[mod]],"] // ",_xlfn.CONCAT(S541," (",D541,")"),CHAR(10),"{",CHAR(10),"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4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41" s="41" t="str">
        <f>_xlfn.CONCAT(IF(Parts[[#This Row],[title]]&lt;&gt;"",_xlfn.CONCAT("#LOC_KTT_",A541,"_",C541,"_Title = ",Parts[[#This Row],[title]],CHAR(10)),""),IF(Parts[[#This Row],[engineName]]&lt;&gt;"",_xlfn.CONCAT("#LOC_KTT_",Parts[[#This Row],[mod]],"_",Parts[[#This Row],[name]],"_EngineName = ",Parts[[#This Row],[engineName]]),""))</f>
        <v/>
      </c>
      <c r="BA541" s="39" t="e">
        <f ca="1">MIN(Parts[[#This Row],[techTier]]+1,MAX(INDIRECT(O541)))</f>
        <v>#REF!</v>
      </c>
      <c r="BB541" s="39" t="e">
        <f ca="1">MIN(Parts[[#This Row],[techTier]]+2,MAX(INDIRECT(O541)))</f>
        <v>#REF!</v>
      </c>
      <c r="BC541" s="55" t="str">
        <f>RIGHT(LEFT(Parts[[#This Row],[folder]],FIND(CHAR(1),SUBSTITUTE(Parts[[#This Row],[folder]],"/",CHAR(1),LEN(Parts[[#This Row],[folder]])-LEN(SUBSTITUTE(Parts[[#This Row],[folder]],"/",""))))-1),FIND(CHAR(1),SUBSTITUTE(Parts[[#This Row],[folder]],"/",CHAR(1),LEN(Parts[[#This Row],[folder]])-LEN(SUBSTITUTE(Parts[[#This Row],[folder]],"/",""))))-41)</f>
        <v>Squad/Parts/Utility/GrapplingDevice</v>
      </c>
    </row>
    <row r="542" spans="1:55" ht="29.5" x14ac:dyDescent="0.35">
      <c r="A542" t="s">
        <v>302</v>
      </c>
      <c r="B542" t="s">
        <v>3460</v>
      </c>
      <c r="C542" t="s">
        <v>3461</v>
      </c>
      <c r="D542" t="s">
        <v>3462</v>
      </c>
      <c r="E542" t="s">
        <v>2004</v>
      </c>
      <c r="F542" t="s">
        <v>1098</v>
      </c>
      <c r="G542" t="s">
        <v>1535</v>
      </c>
      <c r="H542" t="s">
        <v>1787</v>
      </c>
      <c r="I542" t="s">
        <v>1866</v>
      </c>
      <c r="J542" t="s">
        <v>1606</v>
      </c>
      <c r="K542" t="s">
        <v>49</v>
      </c>
      <c r="L542" s="32"/>
      <c r="M54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@PART[ladder1]:AFTER[Squad] // Pegasus I Mobility Enhancer
	{
}</v>
      </c>
      <c r="N542" s="36">
        <f>_xlfn.XLOOKUP(_xlfn.CONCAT(O542,P542),Templates!$G$1:$G$2037,Templates!$A$1:$A$2037,"Not Found",0,1)</f>
        <v>0</v>
      </c>
      <c r="O542" s="34"/>
      <c r="P542" s="34"/>
      <c r="Q542" s="35"/>
      <c r="R542" s="49"/>
      <c r="S542" s="33"/>
      <c r="T542" s="33"/>
      <c r="U542" s="33"/>
      <c r="V542" s="33"/>
      <c r="W542" s="33"/>
      <c r="X542" s="33"/>
      <c r="Y542" s="33"/>
      <c r="Z542" s="33"/>
      <c r="AA542" s="33"/>
      <c r="AB542" s="33"/>
      <c r="AC542" s="33"/>
      <c r="AD542" s="33"/>
      <c r="AE542" s="33"/>
      <c r="AF542" s="33"/>
      <c r="AG542" s="33"/>
      <c r="AH542" s="33"/>
      <c r="AI54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42" s="33"/>
      <c r="AK542" s="33"/>
      <c r="AL542" s="33"/>
      <c r="AM542" s="33"/>
      <c r="AN542" s="33"/>
      <c r="AO542" s="33"/>
      <c r="AP542" s="33"/>
      <c r="AQ542" s="33"/>
      <c r="AR542" s="33"/>
      <c r="AS542" s="33"/>
      <c r="AT542" s="33"/>
      <c r="AU542" s="33"/>
      <c r="AV54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4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42" s="56" t="str">
        <f>_xlfn.CONCAT(IF(Parts[[#This Row],[title]]&lt;&gt;"",_xlfn.CONCAT(CHAR(10),"@PART[",Parts[[#This Row],[name]],"]:NEEDS[!002_CommunityPartsTitles]:AFTER[",Parts[[#This Row],[mod]],"] // ",_xlfn.CONCAT(S542," (",D542,")"),CHAR(10),"{",CHAR(10),"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4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42" s="41" t="str">
        <f>_xlfn.CONCAT(IF(Parts[[#This Row],[title]]&lt;&gt;"",_xlfn.CONCAT("#LOC_KTT_",A542,"_",C542,"_Title = ",Parts[[#This Row],[title]],CHAR(10)),""),IF(Parts[[#This Row],[engineName]]&lt;&gt;"",_xlfn.CONCAT("#LOC_KTT_",Parts[[#This Row],[mod]],"_",Parts[[#This Row],[name]],"_EngineName = ",Parts[[#This Row],[engineName]]),""))</f>
        <v/>
      </c>
      <c r="BA542" s="39" t="e">
        <f ca="1">MIN(Parts[[#This Row],[techTier]]+1,MAX(INDIRECT(O542)))</f>
        <v>#REF!</v>
      </c>
      <c r="BB542" s="39" t="e">
        <f ca="1">MIN(Parts[[#This Row],[techTier]]+2,MAX(INDIRECT(O542)))</f>
        <v>#REF!</v>
      </c>
      <c r="BC542" s="55" t="str">
        <f>RIGHT(LEFT(Parts[[#This Row],[folder]],FIND(CHAR(1),SUBSTITUTE(Parts[[#This Row],[folder]],"/",CHAR(1),LEN(Parts[[#This Row],[folder]])-LEN(SUBSTITUTE(Parts[[#This Row],[folder]],"/",""))))-1),FIND(CHAR(1),SUBSTITUTE(Parts[[#This Row],[folder]],"/",CHAR(1),LEN(Parts[[#This Row],[folder]])-LEN(SUBSTITUTE(Parts[[#This Row],[folder]],"/",""))))-41)</f>
        <v>Squad/Parts/Utility/ladderRadial</v>
      </c>
    </row>
    <row r="543" spans="1:55" ht="29.5" x14ac:dyDescent="0.35">
      <c r="A543" t="s">
        <v>302</v>
      </c>
      <c r="B543" t="s">
        <v>3463</v>
      </c>
      <c r="C543" t="s">
        <v>3464</v>
      </c>
      <c r="D543" t="s">
        <v>3465</v>
      </c>
      <c r="E543" t="s">
        <v>2004</v>
      </c>
      <c r="F543" t="s">
        <v>1098</v>
      </c>
      <c r="G543" t="s">
        <v>2276</v>
      </c>
      <c r="H543" t="s">
        <v>1619</v>
      </c>
      <c r="I543" t="s">
        <v>1866</v>
      </c>
      <c r="J543" t="s">
        <v>1606</v>
      </c>
      <c r="K543" t="s">
        <v>72</v>
      </c>
      <c r="L543" s="32"/>
      <c r="M54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@PART[telescopicLadder]:AFTER[Squad] // Kelus Mobility Enhancer
	{
}</v>
      </c>
      <c r="N543" s="36">
        <f>_xlfn.XLOOKUP(_xlfn.CONCAT(O543,P543),Templates!$G$1:$G$2037,Templates!$A$1:$A$2037,"Not Found",0,1)</f>
        <v>0</v>
      </c>
      <c r="O543" s="34"/>
      <c r="P543" s="34"/>
      <c r="Q543" s="35"/>
      <c r="R543" s="49"/>
      <c r="S543" s="33"/>
      <c r="T543" s="33"/>
      <c r="U543" s="33"/>
      <c r="V543" s="33"/>
      <c r="W543" s="33"/>
      <c r="X543" s="33"/>
      <c r="Y543" s="33"/>
      <c r="Z543" s="33"/>
      <c r="AA543" s="33"/>
      <c r="AB543" s="33"/>
      <c r="AC543" s="33"/>
      <c r="AD543" s="33"/>
      <c r="AE543" s="33"/>
      <c r="AF543" s="33"/>
      <c r="AG543" s="33"/>
      <c r="AH543" s="33"/>
      <c r="AI54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43" s="33"/>
      <c r="AK543" s="33"/>
      <c r="AL543" s="33"/>
      <c r="AM543" s="33"/>
      <c r="AN543" s="33"/>
      <c r="AO543" s="33"/>
      <c r="AP543" s="33"/>
      <c r="AQ543" s="33"/>
      <c r="AR543" s="33"/>
      <c r="AS543" s="33"/>
      <c r="AT543" s="33"/>
      <c r="AU543" s="33"/>
      <c r="AV54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4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43" s="56" t="str">
        <f>_xlfn.CONCAT(IF(Parts[[#This Row],[title]]&lt;&gt;"",_xlfn.CONCAT(CHAR(10),"@PART[",Parts[[#This Row],[name]],"]:NEEDS[!002_CommunityPartsTitles]:AFTER[",Parts[[#This Row],[mod]],"] // ",_xlfn.CONCAT(S543," (",D543,")"),CHAR(10),"{",CHAR(10),"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4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43" s="41" t="str">
        <f>_xlfn.CONCAT(IF(Parts[[#This Row],[title]]&lt;&gt;"",_xlfn.CONCAT("#LOC_KTT_",A543,"_",C543,"_Title = ",Parts[[#This Row],[title]],CHAR(10)),""),IF(Parts[[#This Row],[engineName]]&lt;&gt;"",_xlfn.CONCAT("#LOC_KTT_",Parts[[#This Row],[mod]],"_",Parts[[#This Row],[name]],"_EngineName = ",Parts[[#This Row],[engineName]]),""))</f>
        <v/>
      </c>
      <c r="BA543" s="39" t="e">
        <f ca="1">MIN(Parts[[#This Row],[techTier]]+1,MAX(INDIRECT(O543)))</f>
        <v>#REF!</v>
      </c>
      <c r="BB543" s="39" t="e">
        <f ca="1">MIN(Parts[[#This Row],[techTier]]+2,MAX(INDIRECT(O543)))</f>
        <v>#REF!</v>
      </c>
      <c r="BC543" s="55" t="str">
        <f>RIGHT(LEFT(Parts[[#This Row],[folder]],FIND(CHAR(1),SUBSTITUTE(Parts[[#This Row],[folder]],"/",CHAR(1),LEN(Parts[[#This Row],[folder]])-LEN(SUBSTITUTE(Parts[[#This Row],[folder]],"/",""))))-1),FIND(CHAR(1),SUBSTITUTE(Parts[[#This Row],[folder]],"/",CHAR(1),LEN(Parts[[#This Row],[folder]])-LEN(SUBSTITUTE(Parts[[#This Row],[folder]],"/",""))))-41)</f>
        <v>Squad/Parts/Utility/ladderTelescopic</v>
      </c>
    </row>
    <row r="544" spans="1:55" ht="29.5" x14ac:dyDescent="0.35">
      <c r="A544" t="s">
        <v>302</v>
      </c>
      <c r="B544" t="s">
        <v>3466</v>
      </c>
      <c r="C544" t="s">
        <v>3467</v>
      </c>
      <c r="D544" t="s">
        <v>3468</v>
      </c>
      <c r="E544" t="s">
        <v>2004</v>
      </c>
      <c r="F544" t="s">
        <v>1098</v>
      </c>
      <c r="G544" t="s">
        <v>2309</v>
      </c>
      <c r="H544" t="s">
        <v>2194</v>
      </c>
      <c r="I544" t="s">
        <v>1866</v>
      </c>
      <c r="J544" t="s">
        <v>1606</v>
      </c>
      <c r="K544" t="s">
        <v>72</v>
      </c>
      <c r="L544" s="32"/>
      <c r="M54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@PART[telescopicLadderBay]:AFTER[Squad] // Kelus-LV Bay Mobility Enhancer
	{
}</v>
      </c>
      <c r="N544" s="36">
        <f>_xlfn.XLOOKUP(_xlfn.CONCAT(O544,P544),Templates!$G$1:$G$2037,Templates!$A$1:$A$2037,"Not Found",0,1)</f>
        <v>0</v>
      </c>
      <c r="O544" s="34"/>
      <c r="P544" s="34"/>
      <c r="Q544" s="35"/>
      <c r="R544" s="49"/>
      <c r="S544" s="33"/>
      <c r="T544" s="33"/>
      <c r="U544" s="33"/>
      <c r="V544" s="33"/>
      <c r="W544" s="33"/>
      <c r="X544" s="33"/>
      <c r="Y544" s="33"/>
      <c r="Z544" s="33"/>
      <c r="AA544" s="33"/>
      <c r="AB544" s="33"/>
      <c r="AC544" s="33"/>
      <c r="AD544" s="33"/>
      <c r="AE544" s="33"/>
      <c r="AF544" s="33"/>
      <c r="AG544" s="33"/>
      <c r="AH544" s="33"/>
      <c r="AI54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44" s="33"/>
      <c r="AK544" s="33"/>
      <c r="AL544" s="33"/>
      <c r="AM544" s="33"/>
      <c r="AN544" s="33"/>
      <c r="AO544" s="33"/>
      <c r="AP544" s="33"/>
      <c r="AQ544" s="33"/>
      <c r="AR544" s="33"/>
      <c r="AS544" s="33"/>
      <c r="AT544" s="33"/>
      <c r="AU544" s="33"/>
      <c r="AV54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4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44" s="56" t="str">
        <f>_xlfn.CONCAT(IF(Parts[[#This Row],[title]]&lt;&gt;"",_xlfn.CONCAT(CHAR(10),"@PART[",Parts[[#This Row],[name]],"]:NEEDS[!002_CommunityPartsTitles]:AFTER[",Parts[[#This Row],[mod]],"] // ",_xlfn.CONCAT(S544," (",D544,")"),CHAR(10),"{",CHAR(10),"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4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44" s="41" t="str">
        <f>_xlfn.CONCAT(IF(Parts[[#This Row],[title]]&lt;&gt;"",_xlfn.CONCAT("#LOC_KTT_",A544,"_",C544,"_Title = ",Parts[[#This Row],[title]],CHAR(10)),""),IF(Parts[[#This Row],[engineName]]&lt;&gt;"",_xlfn.CONCAT("#LOC_KTT_",Parts[[#This Row],[mod]],"_",Parts[[#This Row],[name]],"_EngineName = ",Parts[[#This Row],[engineName]]),""))</f>
        <v/>
      </c>
      <c r="BA544" s="39" t="e">
        <f ca="1">MIN(Parts[[#This Row],[techTier]]+1,MAX(INDIRECT(O544)))</f>
        <v>#REF!</v>
      </c>
      <c r="BB544" s="39" t="e">
        <f ca="1">MIN(Parts[[#This Row],[techTier]]+2,MAX(INDIRECT(O544)))</f>
        <v>#REF!</v>
      </c>
      <c r="BC544" s="55" t="str">
        <f>RIGHT(LEFT(Parts[[#This Row],[folder]],FIND(CHAR(1),SUBSTITUTE(Parts[[#This Row],[folder]],"/",CHAR(1),LEN(Parts[[#This Row],[folder]])-LEN(SUBSTITUTE(Parts[[#This Row],[folder]],"/",""))))-1),FIND(CHAR(1),SUBSTITUTE(Parts[[#This Row],[folder]],"/",CHAR(1),LEN(Parts[[#This Row],[folder]])-LEN(SUBSTITUTE(Parts[[#This Row],[folder]],"/",""))))-41)</f>
        <v>Squad/Parts/Utility/ladderTelescopicBay</v>
      </c>
    </row>
    <row r="545" spans="1:55" ht="29.5" x14ac:dyDescent="0.35">
      <c r="A545" t="s">
        <v>302</v>
      </c>
      <c r="B545" t="s">
        <v>3469</v>
      </c>
      <c r="C545" t="s">
        <v>3470</v>
      </c>
      <c r="D545" t="s">
        <v>3471</v>
      </c>
      <c r="E545" t="s">
        <v>2383</v>
      </c>
      <c r="F545" t="s">
        <v>1657</v>
      </c>
      <c r="G545" t="s">
        <v>1911</v>
      </c>
      <c r="H545" t="s">
        <v>2194</v>
      </c>
      <c r="I545" t="s">
        <v>1628</v>
      </c>
      <c r="J545" t="s">
        <v>1606</v>
      </c>
      <c r="K545" t="s">
        <v>44</v>
      </c>
      <c r="L545" s="32"/>
      <c r="M54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@PART[landingLeg1]:AFTER[Squad] // LT-1 Landing Struts
	{
}</v>
      </c>
      <c r="N545" s="36">
        <f>_xlfn.XLOOKUP(_xlfn.CONCAT(O545,P545),Templates!$G$1:$G$2037,Templates!$A$1:$A$2037,"Not Found",0,1)</f>
        <v>0</v>
      </c>
      <c r="O545" s="34"/>
      <c r="P545" s="34"/>
      <c r="Q545" s="35"/>
      <c r="R545" s="49"/>
      <c r="S545" s="33"/>
      <c r="T545" s="33"/>
      <c r="U545" s="33"/>
      <c r="V545" s="33"/>
      <c r="W545" s="33"/>
      <c r="X545" s="33"/>
      <c r="Y545" s="33"/>
      <c r="Z545" s="33"/>
      <c r="AA545" s="33"/>
      <c r="AB545" s="33"/>
      <c r="AC545" s="33"/>
      <c r="AD545" s="33"/>
      <c r="AE545" s="33"/>
      <c r="AF545" s="33"/>
      <c r="AG545" s="33"/>
      <c r="AH545" s="33"/>
      <c r="AI54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45" s="33"/>
      <c r="AK545" s="33"/>
      <c r="AL545" s="33"/>
      <c r="AM545" s="33"/>
      <c r="AN545" s="33"/>
      <c r="AO545" s="33"/>
      <c r="AP545" s="33"/>
      <c r="AQ545" s="33"/>
      <c r="AR545" s="33"/>
      <c r="AS545" s="33"/>
      <c r="AT545" s="33"/>
      <c r="AU545" s="33"/>
      <c r="AV54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4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45" s="56" t="str">
        <f>_xlfn.CONCAT(IF(Parts[[#This Row],[title]]&lt;&gt;"",_xlfn.CONCAT(CHAR(10),"@PART[",Parts[[#This Row],[name]],"]:NEEDS[!002_CommunityPartsTitles]:AFTER[",Parts[[#This Row],[mod]],"] // ",_xlfn.CONCAT(S545," (",D545,")"),CHAR(10),"{",CHAR(10),"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4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45" s="41" t="str">
        <f>_xlfn.CONCAT(IF(Parts[[#This Row],[title]]&lt;&gt;"",_xlfn.CONCAT("#LOC_KTT_",A545,"_",C545,"_Title = ",Parts[[#This Row],[title]],CHAR(10)),""),IF(Parts[[#This Row],[engineName]]&lt;&gt;"",_xlfn.CONCAT("#LOC_KTT_",Parts[[#This Row],[mod]],"_",Parts[[#This Row],[name]],"_EngineName = ",Parts[[#This Row],[engineName]]),""))</f>
        <v/>
      </c>
      <c r="BA545" s="39" t="e">
        <f ca="1">MIN(Parts[[#This Row],[techTier]]+1,MAX(INDIRECT(O545)))</f>
        <v>#REF!</v>
      </c>
      <c r="BB545" s="39" t="e">
        <f ca="1">MIN(Parts[[#This Row],[techTier]]+2,MAX(INDIRECT(O545)))</f>
        <v>#REF!</v>
      </c>
      <c r="BC545" s="55" t="str">
        <f>RIGHT(LEFT(Parts[[#This Row],[folder]],FIND(CHAR(1),SUBSTITUTE(Parts[[#This Row],[folder]],"/",CHAR(1),LEN(Parts[[#This Row],[folder]])-LEN(SUBSTITUTE(Parts[[#This Row],[folder]],"/",""))))-1),FIND(CHAR(1),SUBSTITUTE(Parts[[#This Row],[folder]],"/",CHAR(1),LEN(Parts[[#This Row],[folder]])-LEN(SUBSTITUTE(Parts[[#This Row],[folder]],"/",""))))-41)</f>
        <v>Squad/Parts/Utility/landingLegLT-1</v>
      </c>
    </row>
    <row r="546" spans="1:55" ht="29.5" x14ac:dyDescent="0.35">
      <c r="A546" t="s">
        <v>302</v>
      </c>
      <c r="B546" t="s">
        <v>3472</v>
      </c>
      <c r="C546" t="s">
        <v>3473</v>
      </c>
      <c r="D546" t="s">
        <v>3474</v>
      </c>
      <c r="E546" t="s">
        <v>2383</v>
      </c>
      <c r="F546" t="s">
        <v>1657</v>
      </c>
      <c r="G546" t="s">
        <v>2391</v>
      </c>
      <c r="H546" t="s">
        <v>2392</v>
      </c>
      <c r="I546" t="s">
        <v>1513</v>
      </c>
      <c r="J546" t="s">
        <v>1606</v>
      </c>
      <c r="K546" t="s">
        <v>94</v>
      </c>
      <c r="L546" s="32"/>
      <c r="M54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@PART[landingLeg1-2]:AFTER[Squad] // LT-2 Landing Strut
	{
}</v>
      </c>
      <c r="N546" s="36">
        <f>_xlfn.XLOOKUP(_xlfn.CONCAT(O546,P546),Templates!$G$1:$G$2037,Templates!$A$1:$A$2037,"Not Found",0,1)</f>
        <v>0</v>
      </c>
      <c r="O546" s="34"/>
      <c r="P546" s="34"/>
      <c r="Q546" s="35"/>
      <c r="R546" s="49"/>
      <c r="S546" s="33"/>
      <c r="T546" s="33"/>
      <c r="U546" s="33"/>
      <c r="V546" s="33"/>
      <c r="W546" s="33"/>
      <c r="X546" s="33"/>
      <c r="Y546" s="33"/>
      <c r="Z546" s="33"/>
      <c r="AA546" s="33"/>
      <c r="AB546" s="33"/>
      <c r="AC546" s="33"/>
      <c r="AD546" s="33"/>
      <c r="AE546" s="33"/>
      <c r="AF546" s="33"/>
      <c r="AG546" s="33"/>
      <c r="AH546" s="33"/>
      <c r="AI54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46" s="33"/>
      <c r="AK546" s="33"/>
      <c r="AL546" s="33"/>
      <c r="AM546" s="33"/>
      <c r="AN546" s="33"/>
      <c r="AO546" s="33"/>
      <c r="AP546" s="33"/>
      <c r="AQ546" s="33"/>
      <c r="AR546" s="33"/>
      <c r="AS546" s="33"/>
      <c r="AT546" s="33"/>
      <c r="AU546" s="33"/>
      <c r="AV54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4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46" s="56" t="str">
        <f>_xlfn.CONCAT(IF(Parts[[#This Row],[title]]&lt;&gt;"",_xlfn.CONCAT(CHAR(10),"@PART[",Parts[[#This Row],[name]],"]:NEEDS[!002_CommunityPartsTitles]:AFTER[",Parts[[#This Row],[mod]],"] // ",_xlfn.CONCAT(S546," (",D546,")"),CHAR(10),"{",CHAR(10),"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4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46" s="41" t="str">
        <f>_xlfn.CONCAT(IF(Parts[[#This Row],[title]]&lt;&gt;"",_xlfn.CONCAT("#LOC_KTT_",A546,"_",C546,"_Title = ",Parts[[#This Row],[title]],CHAR(10)),""),IF(Parts[[#This Row],[engineName]]&lt;&gt;"",_xlfn.CONCAT("#LOC_KTT_",Parts[[#This Row],[mod]],"_",Parts[[#This Row],[name]],"_EngineName = ",Parts[[#This Row],[engineName]]),""))</f>
        <v/>
      </c>
      <c r="BA546" s="39" t="e">
        <f ca="1">MIN(Parts[[#This Row],[techTier]]+1,MAX(INDIRECT(O546)))</f>
        <v>#REF!</v>
      </c>
      <c r="BB546" s="39" t="e">
        <f ca="1">MIN(Parts[[#This Row],[techTier]]+2,MAX(INDIRECT(O546)))</f>
        <v>#REF!</v>
      </c>
      <c r="BC546" s="55" t="str">
        <f>RIGHT(LEFT(Parts[[#This Row],[folder]],FIND(CHAR(1),SUBSTITUTE(Parts[[#This Row],[folder]],"/",CHAR(1),LEN(Parts[[#This Row],[folder]])-LEN(SUBSTITUTE(Parts[[#This Row],[folder]],"/",""))))-1),FIND(CHAR(1),SUBSTITUTE(Parts[[#This Row],[folder]],"/",CHAR(1),LEN(Parts[[#This Row],[folder]])-LEN(SUBSTITUTE(Parts[[#This Row],[folder]],"/",""))))-41)</f>
        <v>Squad/Parts/Utility/landingLegLT-2</v>
      </c>
    </row>
    <row r="547" spans="1:55" ht="29.5" x14ac:dyDescent="0.35">
      <c r="A547" t="s">
        <v>302</v>
      </c>
      <c r="B547" t="s">
        <v>3475</v>
      </c>
      <c r="C547" t="s">
        <v>3476</v>
      </c>
      <c r="D547" t="s">
        <v>3477</v>
      </c>
      <c r="E547" t="s">
        <v>2383</v>
      </c>
      <c r="F547" t="s">
        <v>1657</v>
      </c>
      <c r="G547" t="s">
        <v>2384</v>
      </c>
      <c r="H547" t="s">
        <v>1610</v>
      </c>
      <c r="I547" t="s">
        <v>2362</v>
      </c>
      <c r="J547" t="s">
        <v>1606</v>
      </c>
      <c r="K547" t="s">
        <v>15</v>
      </c>
      <c r="L547" s="32"/>
      <c r="M54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@PART[miniLandingLeg]:AFTER[Squad] // LT-05 Micro Landing Strut
	{
}</v>
      </c>
      <c r="N547" s="36">
        <f>_xlfn.XLOOKUP(_xlfn.CONCAT(O547,P547),Templates!$G$1:$G$2037,Templates!$A$1:$A$2037,"Not Found",0,1)</f>
        <v>0</v>
      </c>
      <c r="O547" s="34"/>
      <c r="P547" s="34"/>
      <c r="Q547" s="35"/>
      <c r="R547" s="49"/>
      <c r="S547" s="33"/>
      <c r="T547" s="33"/>
      <c r="U547" s="33"/>
      <c r="V547" s="33"/>
      <c r="W547" s="33"/>
      <c r="X547" s="33"/>
      <c r="Y547" s="33"/>
      <c r="Z547" s="33"/>
      <c r="AA547" s="33"/>
      <c r="AB547" s="33"/>
      <c r="AC547" s="33"/>
      <c r="AD547" s="33"/>
      <c r="AE547" s="33"/>
      <c r="AF547" s="33"/>
      <c r="AG547" s="33"/>
      <c r="AH547" s="33"/>
      <c r="AI54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47" s="33"/>
      <c r="AK547" s="33"/>
      <c r="AL547" s="33"/>
      <c r="AM547" s="33"/>
      <c r="AN547" s="33"/>
      <c r="AO547" s="33"/>
      <c r="AP547" s="33"/>
      <c r="AQ547" s="33"/>
      <c r="AR547" s="33"/>
      <c r="AS547" s="33"/>
      <c r="AT547" s="33"/>
      <c r="AU547" s="33"/>
      <c r="AV54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4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47" s="56" t="str">
        <f>_xlfn.CONCAT(IF(Parts[[#This Row],[title]]&lt;&gt;"",_xlfn.CONCAT(CHAR(10),"@PART[",Parts[[#This Row],[name]],"]:NEEDS[!002_CommunityPartsTitles]:AFTER[",Parts[[#This Row],[mod]],"] // ",_xlfn.CONCAT(S547," (",D547,")"),CHAR(10),"{",CHAR(10),"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4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47" s="41" t="str">
        <f>_xlfn.CONCAT(IF(Parts[[#This Row],[title]]&lt;&gt;"",_xlfn.CONCAT("#LOC_KTT_",A547,"_",C547,"_Title = ",Parts[[#This Row],[title]],CHAR(10)),""),IF(Parts[[#This Row],[engineName]]&lt;&gt;"",_xlfn.CONCAT("#LOC_KTT_",Parts[[#This Row],[mod]],"_",Parts[[#This Row],[name]],"_EngineName = ",Parts[[#This Row],[engineName]]),""))</f>
        <v/>
      </c>
      <c r="BA547" s="39" t="e">
        <f ca="1">MIN(Parts[[#This Row],[techTier]]+1,MAX(INDIRECT(O547)))</f>
        <v>#REF!</v>
      </c>
      <c r="BB547" s="39" t="e">
        <f ca="1">MIN(Parts[[#This Row],[techTier]]+2,MAX(INDIRECT(O547)))</f>
        <v>#REF!</v>
      </c>
      <c r="BC547" s="55" t="str">
        <f>RIGHT(LEFT(Parts[[#This Row],[folder]],FIND(CHAR(1),SUBSTITUTE(Parts[[#This Row],[folder]],"/",CHAR(1),LEN(Parts[[#This Row],[folder]])-LEN(SUBSTITUTE(Parts[[#This Row],[folder]],"/",""))))-1),FIND(CHAR(1),SUBSTITUTE(Parts[[#This Row],[folder]],"/",CHAR(1),LEN(Parts[[#This Row],[folder]])-LEN(SUBSTITUTE(Parts[[#This Row],[folder]],"/",""))))-41)</f>
        <v>Squad/Parts/Utility/landingLegLT-5</v>
      </c>
    </row>
    <row r="548" spans="1:55" ht="29.5" x14ac:dyDescent="0.35">
      <c r="A548" t="s">
        <v>302</v>
      </c>
      <c r="B548" t="s">
        <v>3478</v>
      </c>
      <c r="C548" t="s">
        <v>3479</v>
      </c>
      <c r="D548" t="s">
        <v>3480</v>
      </c>
      <c r="E548" t="s">
        <v>1876</v>
      </c>
      <c r="F548" t="s">
        <v>1755</v>
      </c>
      <c r="G548" t="s">
        <v>1887</v>
      </c>
      <c r="H548" t="s">
        <v>1610</v>
      </c>
      <c r="I548" t="s">
        <v>1513</v>
      </c>
      <c r="J548" t="s">
        <v>1606</v>
      </c>
      <c r="K548" t="s">
        <v>25</v>
      </c>
      <c r="L548" s="32"/>
      <c r="M54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@PART[launchClamp1]:AFTER[Squad] // TT18-A Launch Stability Enhancer
	{
}</v>
      </c>
      <c r="N548" s="36">
        <f>_xlfn.XLOOKUP(_xlfn.CONCAT(O548,P548),Templates!$G$1:$G$2037,Templates!$A$1:$A$2037,"Not Found",0,1)</f>
        <v>0</v>
      </c>
      <c r="O548" s="34"/>
      <c r="P548" s="34"/>
      <c r="Q548" s="35"/>
      <c r="R548" s="49"/>
      <c r="S548" s="33"/>
      <c r="T548" s="33"/>
      <c r="U548" s="33"/>
      <c r="V548" s="33"/>
      <c r="W548" s="33"/>
      <c r="X548" s="33"/>
      <c r="Y548" s="33"/>
      <c r="Z548" s="33"/>
      <c r="AA548" s="33"/>
      <c r="AB548" s="33"/>
      <c r="AC548" s="33"/>
      <c r="AD548" s="33"/>
      <c r="AE548" s="33"/>
      <c r="AF548" s="33"/>
      <c r="AG548" s="33"/>
      <c r="AH548" s="33"/>
      <c r="AI54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48" s="33"/>
      <c r="AK548" s="33"/>
      <c r="AL548" s="33"/>
      <c r="AM548" s="33"/>
      <c r="AN548" s="33"/>
      <c r="AO548" s="33"/>
      <c r="AP548" s="33"/>
      <c r="AQ548" s="33"/>
      <c r="AR548" s="33"/>
      <c r="AS548" s="33"/>
      <c r="AT548" s="33"/>
      <c r="AU548" s="33"/>
      <c r="AV54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4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48" s="56" t="str">
        <f>_xlfn.CONCAT(IF(Parts[[#This Row],[title]]&lt;&gt;"",_xlfn.CONCAT(CHAR(10),"@PART[",Parts[[#This Row],[name]],"]:NEEDS[!002_CommunityPartsTitles]:AFTER[",Parts[[#This Row],[mod]],"] // ",_xlfn.CONCAT(S548," (",D548,")"),CHAR(10),"{",CHAR(10),"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4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48" s="41" t="str">
        <f>_xlfn.CONCAT(IF(Parts[[#This Row],[title]]&lt;&gt;"",_xlfn.CONCAT("#LOC_KTT_",A548,"_",C548,"_Title = ",Parts[[#This Row],[title]],CHAR(10)),""),IF(Parts[[#This Row],[engineName]]&lt;&gt;"",_xlfn.CONCAT("#LOC_KTT_",Parts[[#This Row],[mod]],"_",Parts[[#This Row],[name]],"_EngineName = ",Parts[[#This Row],[engineName]]),""))</f>
        <v/>
      </c>
      <c r="BA548" s="39" t="e">
        <f ca="1">MIN(Parts[[#This Row],[techTier]]+1,MAX(INDIRECT(O548)))</f>
        <v>#REF!</v>
      </c>
      <c r="BB548" s="39" t="e">
        <f ca="1">MIN(Parts[[#This Row],[techTier]]+2,MAX(INDIRECT(O548)))</f>
        <v>#REF!</v>
      </c>
      <c r="BC548" s="55" t="str">
        <f>RIGHT(LEFT(Parts[[#This Row],[folder]],FIND(CHAR(1),SUBSTITUTE(Parts[[#This Row],[folder]],"/",CHAR(1),LEN(Parts[[#This Row],[folder]])-LEN(SUBSTITUTE(Parts[[#This Row],[folder]],"/",""))))-1),FIND(CHAR(1),SUBSTITUTE(Parts[[#This Row],[folder]],"/",CHAR(1),LEN(Parts[[#This Row],[folder]])-LEN(SUBSTITUTE(Parts[[#This Row],[folder]],"/",""))))-41)</f>
        <v>Squad/Parts/Utility/launchClamp1</v>
      </c>
    </row>
    <row r="549" spans="1:55" ht="29.5" x14ac:dyDescent="0.35">
      <c r="A549" t="s">
        <v>302</v>
      </c>
      <c r="B549" t="s">
        <v>3481</v>
      </c>
      <c r="C549" t="s">
        <v>3482</v>
      </c>
      <c r="D549" t="s">
        <v>3483</v>
      </c>
      <c r="E549" t="s">
        <v>1871</v>
      </c>
      <c r="F549" t="s">
        <v>1098</v>
      </c>
      <c r="G549" t="s">
        <v>1692</v>
      </c>
      <c r="H549" t="s">
        <v>1562</v>
      </c>
      <c r="I549" t="s">
        <v>1747</v>
      </c>
      <c r="J549" t="s">
        <v>1116</v>
      </c>
      <c r="K549" t="s">
        <v>44</v>
      </c>
      <c r="L549" s="32"/>
      <c r="M54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@PART[LaunchEscapeSystem]:AFTER[Squad] // Launch Escape System
	{
}</v>
      </c>
      <c r="N549" s="36">
        <f>_xlfn.XLOOKUP(_xlfn.CONCAT(O549,P549),Templates!$G$1:$G$2037,Templates!$A$1:$A$2037,"Not Found",0,1)</f>
        <v>0</v>
      </c>
      <c r="O549" s="34"/>
      <c r="P549" s="34"/>
      <c r="Q549" s="35"/>
      <c r="R549" s="49"/>
      <c r="S549" s="33"/>
      <c r="T549" s="33"/>
      <c r="U549" s="33"/>
      <c r="V549" s="33"/>
      <c r="W549" s="33"/>
      <c r="X549" s="33"/>
      <c r="Y549" s="33"/>
      <c r="Z549" s="33"/>
      <c r="AA549" s="33"/>
      <c r="AB549" s="33"/>
      <c r="AC549" s="33"/>
      <c r="AD549" s="33"/>
      <c r="AE549" s="33"/>
      <c r="AF549" s="33"/>
      <c r="AG549" s="33"/>
      <c r="AH549" s="33"/>
      <c r="AI54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49" s="33"/>
      <c r="AK549" s="33"/>
      <c r="AL549" s="33"/>
      <c r="AM549" s="33"/>
      <c r="AN549" s="33"/>
      <c r="AO549" s="33"/>
      <c r="AP549" s="33"/>
      <c r="AQ549" s="33"/>
      <c r="AR549" s="33"/>
      <c r="AS549" s="33"/>
      <c r="AT549" s="33"/>
      <c r="AU549" s="33"/>
      <c r="AV54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4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49" s="56" t="str">
        <f>_xlfn.CONCAT(IF(Parts[[#This Row],[title]]&lt;&gt;"",_xlfn.CONCAT(CHAR(10),"@PART[",Parts[[#This Row],[name]],"]:NEEDS[!002_CommunityPartsTitles]:AFTER[",Parts[[#This Row],[mod]],"] // ",_xlfn.CONCAT(S549," (",D549,")"),CHAR(10),"{",CHAR(10),"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4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49" s="41" t="str">
        <f>_xlfn.CONCAT(IF(Parts[[#This Row],[title]]&lt;&gt;"",_xlfn.CONCAT("#LOC_KTT_",A549,"_",C549,"_Title = ",Parts[[#This Row],[title]],CHAR(10)),""),IF(Parts[[#This Row],[engineName]]&lt;&gt;"",_xlfn.CONCAT("#LOC_KTT_",Parts[[#This Row],[mod]],"_",Parts[[#This Row],[name]],"_EngineName = ",Parts[[#This Row],[engineName]]),""))</f>
        <v/>
      </c>
      <c r="BA549" s="39" t="e">
        <f ca="1">MIN(Parts[[#This Row],[techTier]]+1,MAX(INDIRECT(O549)))</f>
        <v>#REF!</v>
      </c>
      <c r="BB549" s="39" t="e">
        <f ca="1">MIN(Parts[[#This Row],[techTier]]+2,MAX(INDIRECT(O549)))</f>
        <v>#REF!</v>
      </c>
      <c r="BC549" s="55" t="str">
        <f>RIGHT(LEFT(Parts[[#This Row],[folder]],FIND(CHAR(1),SUBSTITUTE(Parts[[#This Row],[folder]],"/",CHAR(1),LEN(Parts[[#This Row],[folder]])-LEN(SUBSTITUTE(Parts[[#This Row],[folder]],"/",""))))-1),FIND(CHAR(1),SUBSTITUTE(Parts[[#This Row],[folder]],"/",CHAR(1),LEN(Parts[[#This Row],[folder]])-LEN(SUBSTITUTE(Parts[[#This Row],[folder]],"/",""))))-41)</f>
        <v>Squad/Parts/Utility/launchEscapeSystem</v>
      </c>
    </row>
    <row r="550" spans="1:55" ht="29.5" x14ac:dyDescent="0.35">
      <c r="A550" t="s">
        <v>302</v>
      </c>
      <c r="B550" t="s">
        <v>3484</v>
      </c>
      <c r="C550" t="s">
        <v>3485</v>
      </c>
      <c r="D550" t="s">
        <v>3486</v>
      </c>
      <c r="E550" t="s">
        <v>2004</v>
      </c>
      <c r="F550" t="s">
        <v>1098</v>
      </c>
      <c r="G550" t="s">
        <v>1556</v>
      </c>
      <c r="H550" t="s">
        <v>1852</v>
      </c>
      <c r="I550" t="s">
        <v>3487</v>
      </c>
      <c r="J550" t="s">
        <v>1606</v>
      </c>
      <c r="K550" t="s">
        <v>52</v>
      </c>
      <c r="L550" s="32"/>
      <c r="M55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@PART[domeLight1]:AFTER[Squad] // Domelight Mk1
	{
}</v>
      </c>
      <c r="N550" s="36">
        <f>_xlfn.XLOOKUP(_xlfn.CONCAT(O550,P550),Templates!$G$1:$G$2037,Templates!$A$1:$A$2037,"Not Found",0,1)</f>
        <v>0</v>
      </c>
      <c r="O550" s="34"/>
      <c r="P550" s="34"/>
      <c r="Q550" s="35"/>
      <c r="R550" s="49"/>
      <c r="S550" s="33"/>
      <c r="T550" s="33"/>
      <c r="U550" s="33"/>
      <c r="V550" s="33"/>
      <c r="W550" s="33"/>
      <c r="X550" s="33"/>
      <c r="Y550" s="33"/>
      <c r="Z550" s="33"/>
      <c r="AA550" s="33"/>
      <c r="AB550" s="33"/>
      <c r="AC550" s="33"/>
      <c r="AD550" s="33"/>
      <c r="AE550" s="33"/>
      <c r="AF550" s="33"/>
      <c r="AG550" s="33"/>
      <c r="AH550" s="33"/>
      <c r="AI55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50" s="33"/>
      <c r="AK550" s="33"/>
      <c r="AL550" s="33"/>
      <c r="AM550" s="33"/>
      <c r="AN550" s="33"/>
      <c r="AO550" s="33"/>
      <c r="AP550" s="33"/>
      <c r="AQ550" s="33"/>
      <c r="AR550" s="33"/>
      <c r="AS550" s="33"/>
      <c r="AT550" s="33"/>
      <c r="AU550" s="33"/>
      <c r="AV55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5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50" s="56" t="str">
        <f>_xlfn.CONCAT(IF(Parts[[#This Row],[title]]&lt;&gt;"",_xlfn.CONCAT(CHAR(10),"@PART[",Parts[[#This Row],[name]],"]:NEEDS[!002_CommunityPartsTitles]:AFTER[",Parts[[#This Row],[mod]],"] // ",_xlfn.CONCAT(S550," (",D550,")"),CHAR(10),"{",CHAR(10),"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5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50" s="41" t="str">
        <f>_xlfn.CONCAT(IF(Parts[[#This Row],[title]]&lt;&gt;"",_xlfn.CONCAT("#LOC_KTT_",A550,"_",C550,"_Title = ",Parts[[#This Row],[title]],CHAR(10)),""),IF(Parts[[#This Row],[engineName]]&lt;&gt;"",_xlfn.CONCAT("#LOC_KTT_",Parts[[#This Row],[mod]],"_",Parts[[#This Row],[name]],"_EngineName = ",Parts[[#This Row],[engineName]]),""))</f>
        <v/>
      </c>
      <c r="BA550" s="39" t="e">
        <f ca="1">MIN(Parts[[#This Row],[techTier]]+1,MAX(INDIRECT(O550)))</f>
        <v>#REF!</v>
      </c>
      <c r="BB550" s="39" t="e">
        <f ca="1">MIN(Parts[[#This Row],[techTier]]+2,MAX(INDIRECT(O550)))</f>
        <v>#REF!</v>
      </c>
      <c r="BC550" s="55" t="str">
        <f>RIGHT(LEFT(Parts[[#This Row],[folder]],FIND(CHAR(1),SUBSTITUTE(Parts[[#This Row],[folder]],"/",CHAR(1),LEN(Parts[[#This Row],[folder]])-LEN(SUBSTITUTE(Parts[[#This Row],[folder]],"/",""))))-1),FIND(CHAR(1),SUBSTITUTE(Parts[[#This Row],[folder]],"/",CHAR(1),LEN(Parts[[#This Row],[folder]])-LEN(SUBSTITUTE(Parts[[#This Row],[folder]],"/",""))))-41)</f>
        <v>Squad/Parts/Utility/Lights</v>
      </c>
    </row>
    <row r="551" spans="1:55" ht="29.5" x14ac:dyDescent="0.35">
      <c r="A551" t="s">
        <v>302</v>
      </c>
      <c r="B551" t="s">
        <v>3488</v>
      </c>
      <c r="C551" t="s">
        <v>3489</v>
      </c>
      <c r="D551" t="s">
        <v>3490</v>
      </c>
      <c r="E551" t="s">
        <v>2081</v>
      </c>
      <c r="F551" t="s">
        <v>2615</v>
      </c>
      <c r="G551" t="s">
        <v>1535</v>
      </c>
      <c r="H551" t="s">
        <v>2441</v>
      </c>
      <c r="I551" t="s">
        <v>3487</v>
      </c>
      <c r="J551" t="s">
        <v>2029</v>
      </c>
      <c r="K551" t="s">
        <v>49</v>
      </c>
      <c r="L551" s="32"/>
      <c r="M55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@PART[groundLight1]:AFTER[Squad] // Work Lamp (Small)
	{
}</v>
      </c>
      <c r="N551" s="36">
        <f>_xlfn.XLOOKUP(_xlfn.CONCAT(O551,P551),Templates!$G$1:$G$2037,Templates!$A$1:$A$2037,"Not Found",0,1)</f>
        <v>0</v>
      </c>
      <c r="O551" s="34"/>
      <c r="P551" s="34"/>
      <c r="Q551" s="35"/>
      <c r="R551" s="49"/>
      <c r="S551" s="33"/>
      <c r="T551" s="33"/>
      <c r="U551" s="33"/>
      <c r="V551" s="33"/>
      <c r="W551" s="33"/>
      <c r="X551" s="33"/>
      <c r="Y551" s="33"/>
      <c r="Z551" s="33"/>
      <c r="AA551" s="33"/>
      <c r="AB551" s="33"/>
      <c r="AC551" s="33"/>
      <c r="AD551" s="33"/>
      <c r="AE551" s="33"/>
      <c r="AF551" s="33"/>
      <c r="AG551" s="33"/>
      <c r="AH551" s="33"/>
      <c r="AI55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51" s="33"/>
      <c r="AK551" s="33"/>
      <c r="AL551" s="33"/>
      <c r="AM551" s="33"/>
      <c r="AN551" s="33"/>
      <c r="AO551" s="33"/>
      <c r="AP551" s="33"/>
      <c r="AQ551" s="33"/>
      <c r="AR551" s="33"/>
      <c r="AS551" s="33"/>
      <c r="AT551" s="33"/>
      <c r="AU551" s="33"/>
      <c r="AV55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5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51" s="56" t="str">
        <f>_xlfn.CONCAT(IF(Parts[[#This Row],[title]]&lt;&gt;"",_xlfn.CONCAT(CHAR(10),"@PART[",Parts[[#This Row],[name]],"]:NEEDS[!002_CommunityPartsTitles]:AFTER[",Parts[[#This Row],[mod]],"] // ",_xlfn.CONCAT(S551," (",D551,")"),CHAR(10),"{",CHAR(10),"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5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51" s="41" t="str">
        <f>_xlfn.CONCAT(IF(Parts[[#This Row],[title]]&lt;&gt;"",_xlfn.CONCAT("#LOC_KTT_",A551,"_",C551,"_Title = ",Parts[[#This Row],[title]],CHAR(10)),""),IF(Parts[[#This Row],[engineName]]&lt;&gt;"",_xlfn.CONCAT("#LOC_KTT_",Parts[[#This Row],[mod]],"_",Parts[[#This Row],[name]],"_EngineName = ",Parts[[#This Row],[engineName]]),""))</f>
        <v/>
      </c>
      <c r="BA551" s="39" t="e">
        <f ca="1">MIN(Parts[[#This Row],[techTier]]+1,MAX(INDIRECT(O551)))</f>
        <v>#REF!</v>
      </c>
      <c r="BB551" s="39" t="e">
        <f ca="1">MIN(Parts[[#This Row],[techTier]]+2,MAX(INDIRECT(O551)))</f>
        <v>#REF!</v>
      </c>
      <c r="BC551" s="55" t="str">
        <f>RIGHT(LEFT(Parts[[#This Row],[folder]],FIND(CHAR(1),SUBSTITUTE(Parts[[#This Row],[folder]],"/",CHAR(1),LEN(Parts[[#This Row],[folder]])-LEN(SUBSTITUTE(Parts[[#This Row],[folder]],"/",""))))-1),FIND(CHAR(1),SUBSTITUTE(Parts[[#This Row],[folder]],"/",CHAR(1),LEN(Parts[[#This Row],[folder]])-LEN(SUBSTITUTE(Parts[[#This Row],[folder]],"/",""))))-41)</f>
        <v>Squad/Parts/Utility/Lights</v>
      </c>
    </row>
    <row r="552" spans="1:55" ht="29.5" x14ac:dyDescent="0.35">
      <c r="A552" t="s">
        <v>302</v>
      </c>
      <c r="B552" t="s">
        <v>3491</v>
      </c>
      <c r="C552" t="s">
        <v>3492</v>
      </c>
      <c r="D552" t="s">
        <v>3493</v>
      </c>
      <c r="E552" t="s">
        <v>2081</v>
      </c>
      <c r="F552" t="s">
        <v>2615</v>
      </c>
      <c r="G552" t="s">
        <v>1556</v>
      </c>
      <c r="H552" t="s">
        <v>1985</v>
      </c>
      <c r="I552" t="s">
        <v>3494</v>
      </c>
      <c r="J552" t="s">
        <v>2029</v>
      </c>
      <c r="K552" t="s">
        <v>49</v>
      </c>
      <c r="L552" s="32"/>
      <c r="M55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@PART[groundLight2]:AFTER[Squad] // Work Lamp (Stand)
	{
}</v>
      </c>
      <c r="N552" s="36">
        <f>_xlfn.XLOOKUP(_xlfn.CONCAT(O552,P552),Templates!$G$1:$G$2037,Templates!$A$1:$A$2037,"Not Found",0,1)</f>
        <v>0</v>
      </c>
      <c r="O552" s="34"/>
      <c r="P552" s="34"/>
      <c r="Q552" s="35"/>
      <c r="R552" s="49"/>
      <c r="S552" s="33"/>
      <c r="T552" s="33"/>
      <c r="U552" s="33"/>
      <c r="V552" s="33"/>
      <c r="W552" s="33"/>
      <c r="X552" s="33"/>
      <c r="Y552" s="33"/>
      <c r="Z552" s="33"/>
      <c r="AA552" s="33"/>
      <c r="AB552" s="33"/>
      <c r="AC552" s="33"/>
      <c r="AD552" s="33"/>
      <c r="AE552" s="33"/>
      <c r="AF552" s="33"/>
      <c r="AG552" s="33"/>
      <c r="AH552" s="33"/>
      <c r="AI55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52" s="33"/>
      <c r="AK552" s="33"/>
      <c r="AL552" s="33"/>
      <c r="AM552" s="33"/>
      <c r="AN552" s="33"/>
      <c r="AO552" s="33"/>
      <c r="AP552" s="33"/>
      <c r="AQ552" s="33"/>
      <c r="AR552" s="33"/>
      <c r="AS552" s="33"/>
      <c r="AT552" s="33"/>
      <c r="AU552" s="33"/>
      <c r="AV55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5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52" s="56" t="str">
        <f>_xlfn.CONCAT(IF(Parts[[#This Row],[title]]&lt;&gt;"",_xlfn.CONCAT(CHAR(10),"@PART[",Parts[[#This Row],[name]],"]:NEEDS[!002_CommunityPartsTitles]:AFTER[",Parts[[#This Row],[mod]],"] // ",_xlfn.CONCAT(S552," (",D552,")"),CHAR(10),"{",CHAR(10),"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5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52" s="41" t="str">
        <f>_xlfn.CONCAT(IF(Parts[[#This Row],[title]]&lt;&gt;"",_xlfn.CONCAT("#LOC_KTT_",A552,"_",C552,"_Title = ",Parts[[#This Row],[title]],CHAR(10)),""),IF(Parts[[#This Row],[engineName]]&lt;&gt;"",_xlfn.CONCAT("#LOC_KTT_",Parts[[#This Row],[mod]],"_",Parts[[#This Row],[name]],"_EngineName = ",Parts[[#This Row],[engineName]]),""))</f>
        <v/>
      </c>
      <c r="BA552" s="39" t="e">
        <f ca="1">MIN(Parts[[#This Row],[techTier]]+1,MAX(INDIRECT(O552)))</f>
        <v>#REF!</v>
      </c>
      <c r="BB552" s="39" t="e">
        <f ca="1">MIN(Parts[[#This Row],[techTier]]+2,MAX(INDIRECT(O552)))</f>
        <v>#REF!</v>
      </c>
      <c r="BC552" s="55" t="str">
        <f>RIGHT(LEFT(Parts[[#This Row],[folder]],FIND(CHAR(1),SUBSTITUTE(Parts[[#This Row],[folder]],"/",CHAR(1),LEN(Parts[[#This Row],[folder]])-LEN(SUBSTITUTE(Parts[[#This Row],[folder]],"/",""))))-1),FIND(CHAR(1),SUBSTITUTE(Parts[[#This Row],[folder]],"/",CHAR(1),LEN(Parts[[#This Row],[folder]])-LEN(SUBSTITUTE(Parts[[#This Row],[folder]],"/",""))))-41)</f>
        <v>Squad/Parts/Utility/Lights</v>
      </c>
    </row>
    <row r="553" spans="1:55" ht="29.5" x14ac:dyDescent="0.35">
      <c r="A553" t="s">
        <v>302</v>
      </c>
      <c r="B553" t="s">
        <v>3495</v>
      </c>
      <c r="C553" t="s">
        <v>3496</v>
      </c>
      <c r="D553" t="s">
        <v>3497</v>
      </c>
      <c r="E553" t="s">
        <v>1458</v>
      </c>
      <c r="F553" t="s">
        <v>1098</v>
      </c>
      <c r="G553" t="s">
        <v>1567</v>
      </c>
      <c r="H553" t="s">
        <v>3498</v>
      </c>
      <c r="I553" t="s">
        <v>3349</v>
      </c>
      <c r="J553" t="s">
        <v>1606</v>
      </c>
      <c r="K553" t="s">
        <v>27</v>
      </c>
      <c r="L553" s="32"/>
      <c r="M55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@PART[navLight1]:AFTER[Squad] // Navigation Light Mk1
	{
}</v>
      </c>
      <c r="N553" s="36">
        <f>_xlfn.XLOOKUP(_xlfn.CONCAT(O553,P553),Templates!$G$1:$G$2037,Templates!$A$1:$A$2037,"Not Found",0,1)</f>
        <v>0</v>
      </c>
      <c r="O553" s="34"/>
      <c r="P553" s="34"/>
      <c r="Q553" s="35"/>
      <c r="R553" s="49"/>
      <c r="S553" s="33"/>
      <c r="T553" s="33"/>
      <c r="U553" s="33"/>
      <c r="V553" s="33"/>
      <c r="W553" s="33"/>
      <c r="X553" s="33"/>
      <c r="Y553" s="33"/>
      <c r="Z553" s="33"/>
      <c r="AA553" s="33"/>
      <c r="AB553" s="33"/>
      <c r="AC553" s="33"/>
      <c r="AD553" s="33"/>
      <c r="AE553" s="33"/>
      <c r="AF553" s="33"/>
      <c r="AG553" s="33"/>
      <c r="AH553" s="33"/>
      <c r="AI55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53" s="33"/>
      <c r="AK553" s="33"/>
      <c r="AL553" s="33"/>
      <c r="AM553" s="33"/>
      <c r="AN553" s="33"/>
      <c r="AO553" s="33"/>
      <c r="AP553" s="33"/>
      <c r="AQ553" s="33"/>
      <c r="AR553" s="33"/>
      <c r="AS553" s="33"/>
      <c r="AT553" s="33"/>
      <c r="AU553" s="33"/>
      <c r="AV55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5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53" s="56" t="str">
        <f>_xlfn.CONCAT(IF(Parts[[#This Row],[title]]&lt;&gt;"",_xlfn.CONCAT(CHAR(10),"@PART[",Parts[[#This Row],[name]],"]:NEEDS[!002_CommunityPartsTitles]:AFTER[",Parts[[#This Row],[mod]],"] // ",_xlfn.CONCAT(S553," (",D553,")"),CHAR(10),"{",CHAR(10),"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5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53" s="41" t="str">
        <f>_xlfn.CONCAT(IF(Parts[[#This Row],[title]]&lt;&gt;"",_xlfn.CONCAT("#LOC_KTT_",A553,"_",C553,"_Title = ",Parts[[#This Row],[title]],CHAR(10)),""),IF(Parts[[#This Row],[engineName]]&lt;&gt;"",_xlfn.CONCAT("#LOC_KTT_",Parts[[#This Row],[mod]],"_",Parts[[#This Row],[name]],"_EngineName = ",Parts[[#This Row],[engineName]]),""))</f>
        <v/>
      </c>
      <c r="BA553" s="39" t="e">
        <f ca="1">MIN(Parts[[#This Row],[techTier]]+1,MAX(INDIRECT(O553)))</f>
        <v>#REF!</v>
      </c>
      <c r="BB553" s="39" t="e">
        <f ca="1">MIN(Parts[[#This Row],[techTier]]+2,MAX(INDIRECT(O553)))</f>
        <v>#REF!</v>
      </c>
      <c r="BC553" s="55" t="str">
        <f>RIGHT(LEFT(Parts[[#This Row],[folder]],FIND(CHAR(1),SUBSTITUTE(Parts[[#This Row],[folder]],"/",CHAR(1),LEN(Parts[[#This Row],[folder]])-LEN(SUBSTITUTE(Parts[[#This Row],[folder]],"/",""))))-1),FIND(CHAR(1),SUBSTITUTE(Parts[[#This Row],[folder]],"/",CHAR(1),LEN(Parts[[#This Row],[folder]])-LEN(SUBSTITUTE(Parts[[#This Row],[folder]],"/",""))))-41)</f>
        <v>Squad/Parts/Utility/Lights</v>
      </c>
    </row>
    <row r="554" spans="1:55" ht="29.5" x14ac:dyDescent="0.35">
      <c r="A554" t="s">
        <v>302</v>
      </c>
      <c r="B554" t="s">
        <v>3499</v>
      </c>
      <c r="C554" t="s">
        <v>3500</v>
      </c>
      <c r="D554" t="s">
        <v>3501</v>
      </c>
      <c r="E554" t="s">
        <v>2004</v>
      </c>
      <c r="F554" t="s">
        <v>1098</v>
      </c>
      <c r="G554" t="s">
        <v>2135</v>
      </c>
      <c r="H554" t="s">
        <v>1733</v>
      </c>
      <c r="I554" t="s">
        <v>1866</v>
      </c>
      <c r="J554" t="s">
        <v>1606</v>
      </c>
      <c r="K554" t="s">
        <v>52</v>
      </c>
      <c r="L554" s="32"/>
      <c r="M55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@PART[spotLight3]:AFTER[Squad] // Spotlight Mk1
	{
}</v>
      </c>
      <c r="N554" s="36">
        <f>_xlfn.XLOOKUP(_xlfn.CONCAT(O554,P554),Templates!$G$1:$G$2037,Templates!$A$1:$A$2037,"Not Found",0,1)</f>
        <v>0</v>
      </c>
      <c r="O554" s="34"/>
      <c r="P554" s="34"/>
      <c r="Q554" s="35"/>
      <c r="R554" s="49"/>
      <c r="S554" s="33"/>
      <c r="T554" s="33"/>
      <c r="U554" s="33"/>
      <c r="V554" s="33"/>
      <c r="W554" s="33"/>
      <c r="X554" s="33"/>
      <c r="Y554" s="33"/>
      <c r="Z554" s="33"/>
      <c r="AA554" s="33"/>
      <c r="AB554" s="33"/>
      <c r="AC554" s="33"/>
      <c r="AD554" s="33"/>
      <c r="AE554" s="33"/>
      <c r="AF554" s="33"/>
      <c r="AG554" s="33"/>
      <c r="AH554" s="33"/>
      <c r="AI55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54" s="33"/>
      <c r="AK554" s="33"/>
      <c r="AL554" s="33"/>
      <c r="AM554" s="33"/>
      <c r="AN554" s="33"/>
      <c r="AO554" s="33"/>
      <c r="AP554" s="33"/>
      <c r="AQ554" s="33"/>
      <c r="AR554" s="33"/>
      <c r="AS554" s="33"/>
      <c r="AT554" s="33"/>
      <c r="AU554" s="33"/>
      <c r="AV55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5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54" s="56" t="str">
        <f>_xlfn.CONCAT(IF(Parts[[#This Row],[title]]&lt;&gt;"",_xlfn.CONCAT(CHAR(10),"@PART[",Parts[[#This Row],[name]],"]:NEEDS[!002_CommunityPartsTitles]:AFTER[",Parts[[#This Row],[mod]],"] // ",_xlfn.CONCAT(S554," (",D554,")"),CHAR(10),"{",CHAR(10),"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5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54" s="41" t="str">
        <f>_xlfn.CONCAT(IF(Parts[[#This Row],[title]]&lt;&gt;"",_xlfn.CONCAT("#LOC_KTT_",A554,"_",C554,"_Title = ",Parts[[#This Row],[title]],CHAR(10)),""),IF(Parts[[#This Row],[engineName]]&lt;&gt;"",_xlfn.CONCAT("#LOC_KTT_",Parts[[#This Row],[mod]],"_",Parts[[#This Row],[name]],"_EngineName = ",Parts[[#This Row],[engineName]]),""))</f>
        <v/>
      </c>
      <c r="BA554" s="39" t="e">
        <f ca="1">MIN(Parts[[#This Row],[techTier]]+1,MAX(INDIRECT(O554)))</f>
        <v>#REF!</v>
      </c>
      <c r="BB554" s="39" t="e">
        <f ca="1">MIN(Parts[[#This Row],[techTier]]+2,MAX(INDIRECT(O554)))</f>
        <v>#REF!</v>
      </c>
      <c r="BC554" s="55" t="str">
        <f>RIGHT(LEFT(Parts[[#This Row],[folder]],FIND(CHAR(1),SUBSTITUTE(Parts[[#This Row],[folder]],"/",CHAR(1),LEN(Parts[[#This Row],[folder]])-LEN(SUBSTITUTE(Parts[[#This Row],[folder]],"/",""))))-1),FIND(CHAR(1),SUBSTITUTE(Parts[[#This Row],[folder]],"/",CHAR(1),LEN(Parts[[#This Row],[folder]])-LEN(SUBSTITUTE(Parts[[#This Row],[folder]],"/",""))))-41)</f>
        <v>Squad/Parts/Utility/Lights</v>
      </c>
    </row>
    <row r="555" spans="1:55" ht="29.5" x14ac:dyDescent="0.35">
      <c r="A555" t="s">
        <v>302</v>
      </c>
      <c r="B555" t="s">
        <v>3502</v>
      </c>
      <c r="C555" t="s">
        <v>3503</v>
      </c>
      <c r="D555" t="s">
        <v>3504</v>
      </c>
      <c r="E555" t="s">
        <v>2004</v>
      </c>
      <c r="F555" t="s">
        <v>1098</v>
      </c>
      <c r="G555" t="s">
        <v>1562</v>
      </c>
      <c r="H555" t="s">
        <v>3498</v>
      </c>
      <c r="I555" t="s">
        <v>3349</v>
      </c>
      <c r="J555" t="s">
        <v>1606</v>
      </c>
      <c r="K555" t="s">
        <v>76</v>
      </c>
      <c r="L555" s="32"/>
      <c r="M55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@PART[stripLight1]:AFTER[Squad] // Lightstrip Mk1
	{
}</v>
      </c>
      <c r="N555" s="36">
        <f>_xlfn.XLOOKUP(_xlfn.CONCAT(O555,P555),Templates!$G$1:$G$2037,Templates!$A$1:$A$2037,"Not Found",0,1)</f>
        <v>0</v>
      </c>
      <c r="O555" s="34"/>
      <c r="P555" s="34"/>
      <c r="Q555" s="35"/>
      <c r="R555" s="49"/>
      <c r="S555" s="33"/>
      <c r="T555" s="33"/>
      <c r="U555" s="33"/>
      <c r="V555" s="33"/>
      <c r="W555" s="33"/>
      <c r="X555" s="33"/>
      <c r="Y555" s="33"/>
      <c r="Z555" s="33"/>
      <c r="AA555" s="33"/>
      <c r="AB555" s="33"/>
      <c r="AC555" s="33"/>
      <c r="AD555" s="33"/>
      <c r="AE555" s="33"/>
      <c r="AF555" s="33"/>
      <c r="AG555" s="33"/>
      <c r="AH555" s="33"/>
      <c r="AI55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55" s="33"/>
      <c r="AK555" s="33"/>
      <c r="AL555" s="33"/>
      <c r="AM555" s="33"/>
      <c r="AN555" s="33"/>
      <c r="AO555" s="33"/>
      <c r="AP555" s="33"/>
      <c r="AQ555" s="33"/>
      <c r="AR555" s="33"/>
      <c r="AS555" s="33"/>
      <c r="AT555" s="33"/>
      <c r="AU555" s="33"/>
      <c r="AV55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5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55" s="56" t="str">
        <f>_xlfn.CONCAT(IF(Parts[[#This Row],[title]]&lt;&gt;"",_xlfn.CONCAT(CHAR(10),"@PART[",Parts[[#This Row],[name]],"]:NEEDS[!002_CommunityPartsTitles]:AFTER[",Parts[[#This Row],[mod]],"] // ",_xlfn.CONCAT(S555," (",D555,")"),CHAR(10),"{",CHAR(10),"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5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55" s="41" t="str">
        <f>_xlfn.CONCAT(IF(Parts[[#This Row],[title]]&lt;&gt;"",_xlfn.CONCAT("#LOC_KTT_",A555,"_",C555,"_Title = ",Parts[[#This Row],[title]],CHAR(10)),""),IF(Parts[[#This Row],[engineName]]&lt;&gt;"",_xlfn.CONCAT("#LOC_KTT_",Parts[[#This Row],[mod]],"_",Parts[[#This Row],[name]],"_EngineName = ",Parts[[#This Row],[engineName]]),""))</f>
        <v/>
      </c>
      <c r="BA555" s="39" t="e">
        <f ca="1">MIN(Parts[[#This Row],[techTier]]+1,MAX(INDIRECT(O555)))</f>
        <v>#REF!</v>
      </c>
      <c r="BB555" s="39" t="e">
        <f ca="1">MIN(Parts[[#This Row],[techTier]]+2,MAX(INDIRECT(O555)))</f>
        <v>#REF!</v>
      </c>
      <c r="BC555" s="55" t="str">
        <f>RIGHT(LEFT(Parts[[#This Row],[folder]],FIND(CHAR(1),SUBSTITUTE(Parts[[#This Row],[folder]],"/",CHAR(1),LEN(Parts[[#This Row],[folder]])-LEN(SUBSTITUTE(Parts[[#This Row],[folder]],"/",""))))-1),FIND(CHAR(1),SUBSTITUTE(Parts[[#This Row],[folder]],"/",CHAR(1),LEN(Parts[[#This Row],[folder]])-LEN(SUBSTITUTE(Parts[[#This Row],[folder]],"/",""))))-41)</f>
        <v>Squad/Parts/Utility/Lights</v>
      </c>
    </row>
    <row r="556" spans="1:55" ht="29.5" x14ac:dyDescent="0.35">
      <c r="A556" t="s">
        <v>302</v>
      </c>
      <c r="B556" t="s">
        <v>3505</v>
      </c>
      <c r="C556" t="s">
        <v>3506</v>
      </c>
      <c r="D556" t="s">
        <v>3507</v>
      </c>
      <c r="E556" t="s">
        <v>2105</v>
      </c>
      <c r="F556" t="s">
        <v>1602</v>
      </c>
      <c r="G556" t="s">
        <v>2135</v>
      </c>
      <c r="H556" t="s">
        <v>2441</v>
      </c>
      <c r="I556" t="s">
        <v>1605</v>
      </c>
      <c r="J556" t="s">
        <v>1606</v>
      </c>
      <c r="K556" t="s">
        <v>32</v>
      </c>
      <c r="L556" s="32"/>
      <c r="M55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@PART[linearRcs]:AFTER[Squad] // Place-Anywhere 7 Linear RCS Port
	{
}</v>
      </c>
      <c r="N556" s="36">
        <f>_xlfn.XLOOKUP(_xlfn.CONCAT(O556,P556),Templates!$G$1:$G$2037,Templates!$A$1:$A$2037,"Not Found",0,1)</f>
        <v>0</v>
      </c>
      <c r="O556" s="34"/>
      <c r="P556" s="34"/>
      <c r="Q556" s="35"/>
      <c r="R556" s="49"/>
      <c r="S556" s="33"/>
      <c r="T556" s="33"/>
      <c r="U556" s="33"/>
      <c r="V556" s="33"/>
      <c r="W556" s="33"/>
      <c r="X556" s="33"/>
      <c r="Y556" s="33"/>
      <c r="Z556" s="33"/>
      <c r="AA556" s="33"/>
      <c r="AB556" s="33"/>
      <c r="AC556" s="33"/>
      <c r="AD556" s="33"/>
      <c r="AE556" s="33"/>
      <c r="AF556" s="33"/>
      <c r="AG556" s="33"/>
      <c r="AH556" s="33"/>
      <c r="AI55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56" s="33"/>
      <c r="AK556" s="33"/>
      <c r="AL556" s="33"/>
      <c r="AM556" s="33"/>
      <c r="AN556" s="33"/>
      <c r="AO556" s="33"/>
      <c r="AP556" s="33"/>
      <c r="AQ556" s="33"/>
      <c r="AR556" s="33"/>
      <c r="AS556" s="33"/>
      <c r="AT556" s="33"/>
      <c r="AU556" s="33"/>
      <c r="AV55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5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56" s="56" t="str">
        <f>_xlfn.CONCAT(IF(Parts[[#This Row],[title]]&lt;&gt;"",_xlfn.CONCAT(CHAR(10),"@PART[",Parts[[#This Row],[name]],"]:NEEDS[!002_CommunityPartsTitles]:AFTER[",Parts[[#This Row],[mod]],"] // ",_xlfn.CONCAT(S556," (",D556,")"),CHAR(10),"{",CHAR(10),"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5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56" s="41" t="str">
        <f>_xlfn.CONCAT(IF(Parts[[#This Row],[title]]&lt;&gt;"",_xlfn.CONCAT("#LOC_KTT_",A556,"_",C556,"_Title = ",Parts[[#This Row],[title]],CHAR(10)),""),IF(Parts[[#This Row],[engineName]]&lt;&gt;"",_xlfn.CONCAT("#LOC_KTT_",Parts[[#This Row],[mod]],"_",Parts[[#This Row],[name]],"_EngineName = ",Parts[[#This Row],[engineName]]),""))</f>
        <v/>
      </c>
      <c r="BA556" s="39" t="e">
        <f ca="1">MIN(Parts[[#This Row],[techTier]]+1,MAX(INDIRECT(O556)))</f>
        <v>#REF!</v>
      </c>
      <c r="BB556" s="39" t="e">
        <f ca="1">MIN(Parts[[#This Row],[techTier]]+2,MAX(INDIRECT(O556)))</f>
        <v>#REF!</v>
      </c>
      <c r="BC556" s="55" t="str">
        <f>RIGHT(LEFT(Parts[[#This Row],[folder]],FIND(CHAR(1),SUBSTITUTE(Parts[[#This Row],[folder]],"/",CHAR(1),LEN(Parts[[#This Row],[folder]])-LEN(SUBSTITUTE(Parts[[#This Row],[folder]],"/",""))))-1),FIND(CHAR(1),SUBSTITUTE(Parts[[#This Row],[folder]],"/",CHAR(1),LEN(Parts[[#This Row],[folder]])-LEN(SUBSTITUTE(Parts[[#This Row],[folder]],"/",""))))-41)</f>
        <v>Squad/Parts/Utility/linearVernorRCS</v>
      </c>
    </row>
    <row r="557" spans="1:55" ht="29.5" x14ac:dyDescent="0.35">
      <c r="A557" t="s">
        <v>302</v>
      </c>
      <c r="B557" t="s">
        <v>3508</v>
      </c>
      <c r="C557" t="s">
        <v>3509</v>
      </c>
      <c r="D557" t="s">
        <v>3510</v>
      </c>
      <c r="E557" t="s">
        <v>2105</v>
      </c>
      <c r="F557" t="s">
        <v>1602</v>
      </c>
      <c r="G557" t="s">
        <v>1887</v>
      </c>
      <c r="H557" t="s">
        <v>1581</v>
      </c>
      <c r="I557" t="s">
        <v>1620</v>
      </c>
      <c r="J557" t="s">
        <v>1606</v>
      </c>
      <c r="K557" t="s">
        <v>55</v>
      </c>
      <c r="L557" s="32"/>
      <c r="M55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@PART[vernierEngine]:AFTER[Squad] // Vernor Engine
	{
}</v>
      </c>
      <c r="N557" s="36">
        <f>_xlfn.XLOOKUP(_xlfn.CONCAT(O557,P557),Templates!$G$1:$G$2037,Templates!$A$1:$A$2037,"Not Found",0,1)</f>
        <v>0</v>
      </c>
      <c r="O557" s="34"/>
      <c r="P557" s="34"/>
      <c r="Q557" s="35"/>
      <c r="R557" s="49"/>
      <c r="S557" s="33"/>
      <c r="T557" s="33"/>
      <c r="U557" s="33"/>
      <c r="V557" s="33"/>
      <c r="W557" s="33"/>
      <c r="X557" s="33"/>
      <c r="Y557" s="33"/>
      <c r="Z557" s="33"/>
      <c r="AA557" s="33"/>
      <c r="AB557" s="33"/>
      <c r="AC557" s="33"/>
      <c r="AD557" s="33"/>
      <c r="AE557" s="33"/>
      <c r="AF557" s="33"/>
      <c r="AG557" s="33"/>
      <c r="AH557" s="33"/>
      <c r="AI55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57" s="33"/>
      <c r="AK557" s="33"/>
      <c r="AL557" s="33"/>
      <c r="AM557" s="33"/>
      <c r="AN557" s="33"/>
      <c r="AO557" s="33"/>
      <c r="AP557" s="33"/>
      <c r="AQ557" s="33"/>
      <c r="AR557" s="33"/>
      <c r="AS557" s="33"/>
      <c r="AT557" s="33"/>
      <c r="AU557" s="33"/>
      <c r="AV55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5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57" s="56" t="str">
        <f>_xlfn.CONCAT(IF(Parts[[#This Row],[title]]&lt;&gt;"",_xlfn.CONCAT(CHAR(10),"@PART[",Parts[[#This Row],[name]],"]:NEEDS[!002_CommunityPartsTitles]:AFTER[",Parts[[#This Row],[mod]],"] // ",_xlfn.CONCAT(S557," (",D557,")"),CHAR(10),"{",CHAR(10),"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5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57" s="41" t="str">
        <f>_xlfn.CONCAT(IF(Parts[[#This Row],[title]]&lt;&gt;"",_xlfn.CONCAT("#LOC_KTT_",A557,"_",C557,"_Title = ",Parts[[#This Row],[title]],CHAR(10)),""),IF(Parts[[#This Row],[engineName]]&lt;&gt;"",_xlfn.CONCAT("#LOC_KTT_",Parts[[#This Row],[mod]],"_",Parts[[#This Row],[name]],"_EngineName = ",Parts[[#This Row],[engineName]]),""))</f>
        <v/>
      </c>
      <c r="BA557" s="39" t="e">
        <f ca="1">MIN(Parts[[#This Row],[techTier]]+1,MAX(INDIRECT(O557)))</f>
        <v>#REF!</v>
      </c>
      <c r="BB557" s="39" t="e">
        <f ca="1">MIN(Parts[[#This Row],[techTier]]+2,MAX(INDIRECT(O557)))</f>
        <v>#REF!</v>
      </c>
      <c r="BC557" s="55" t="str">
        <f>RIGHT(LEFT(Parts[[#This Row],[folder]],FIND(CHAR(1),SUBSTITUTE(Parts[[#This Row],[folder]],"/",CHAR(1),LEN(Parts[[#This Row],[folder]])-LEN(SUBSTITUTE(Parts[[#This Row],[folder]],"/",""))))-1),FIND(CHAR(1),SUBSTITUTE(Parts[[#This Row],[folder]],"/",CHAR(1),LEN(Parts[[#This Row],[folder]])-LEN(SUBSTITUTE(Parts[[#This Row],[folder]],"/",""))))-41)</f>
        <v>Squad/Parts/Utility/linearVernorRCS</v>
      </c>
    </row>
    <row r="558" spans="1:55" ht="29.5" x14ac:dyDescent="0.35">
      <c r="A558" t="s">
        <v>302</v>
      </c>
      <c r="B558" t="s">
        <v>3511</v>
      </c>
      <c r="C558" t="s">
        <v>3512</v>
      </c>
      <c r="D558" t="s">
        <v>3513</v>
      </c>
      <c r="E558" t="s">
        <v>1458</v>
      </c>
      <c r="F558" t="s">
        <v>1522</v>
      </c>
      <c r="G558" t="s">
        <v>3090</v>
      </c>
      <c r="H558" t="s">
        <v>1535</v>
      </c>
      <c r="I558" t="s">
        <v>537</v>
      </c>
      <c r="J558" t="s">
        <v>2690</v>
      </c>
      <c r="K558" t="s">
        <v>91</v>
      </c>
      <c r="L558" s="32"/>
      <c r="M55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@PART[mk2CargoBayL]:AFTER[Squad] // Mk2 Cargo Bay CRG-08
	{
}</v>
      </c>
      <c r="N558" s="36">
        <f>_xlfn.XLOOKUP(_xlfn.CONCAT(O558,P558),Templates!$G$1:$G$2037,Templates!$A$1:$A$2037,"Not Found",0,1)</f>
        <v>0</v>
      </c>
      <c r="O558" s="34"/>
      <c r="P558" s="34"/>
      <c r="Q558" s="35"/>
      <c r="R558" s="49"/>
      <c r="S558" s="33"/>
      <c r="T558" s="33"/>
      <c r="U558" s="33"/>
      <c r="V558" s="33"/>
      <c r="W558" s="33"/>
      <c r="X558" s="33"/>
      <c r="Y558" s="33"/>
      <c r="Z558" s="33"/>
      <c r="AA558" s="33"/>
      <c r="AB558" s="33"/>
      <c r="AC558" s="33"/>
      <c r="AD558" s="33"/>
      <c r="AE558" s="33"/>
      <c r="AF558" s="33"/>
      <c r="AG558" s="33"/>
      <c r="AH558" s="33"/>
      <c r="AI55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58" s="33"/>
      <c r="AK558" s="33"/>
      <c r="AL558" s="33"/>
      <c r="AM558" s="33"/>
      <c r="AN558" s="33"/>
      <c r="AO558" s="33"/>
      <c r="AP558" s="33"/>
      <c r="AQ558" s="33"/>
      <c r="AR558" s="33"/>
      <c r="AS558" s="33"/>
      <c r="AT558" s="33"/>
      <c r="AU558" s="33"/>
      <c r="AV55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5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58" s="56" t="str">
        <f>_xlfn.CONCAT(IF(Parts[[#This Row],[title]]&lt;&gt;"",_xlfn.CONCAT(CHAR(10),"@PART[",Parts[[#This Row],[name]],"]:NEEDS[!002_CommunityPartsTitles]:AFTER[",Parts[[#This Row],[mod]],"] // ",_xlfn.CONCAT(S558," (",D558,")"),CHAR(10),"{",CHAR(10),"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5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58" s="41" t="str">
        <f>_xlfn.CONCAT(IF(Parts[[#This Row],[title]]&lt;&gt;"",_xlfn.CONCAT("#LOC_KTT_",A558,"_",C558,"_Title = ",Parts[[#This Row],[title]],CHAR(10)),""),IF(Parts[[#This Row],[engineName]]&lt;&gt;"",_xlfn.CONCAT("#LOC_KTT_",Parts[[#This Row],[mod]],"_",Parts[[#This Row],[name]],"_EngineName = ",Parts[[#This Row],[engineName]]),""))</f>
        <v/>
      </c>
      <c r="BA558" s="39" t="e">
        <f ca="1">MIN(Parts[[#This Row],[techTier]]+1,MAX(INDIRECT(O558)))</f>
        <v>#REF!</v>
      </c>
      <c r="BB558" s="39" t="e">
        <f ca="1">MIN(Parts[[#This Row],[techTier]]+2,MAX(INDIRECT(O558)))</f>
        <v>#REF!</v>
      </c>
      <c r="BC558" s="55" t="str">
        <f>RIGHT(LEFT(Parts[[#This Row],[folder]],FIND(CHAR(1),SUBSTITUTE(Parts[[#This Row],[folder]],"/",CHAR(1),LEN(Parts[[#This Row],[folder]])-LEN(SUBSTITUTE(Parts[[#This Row],[folder]],"/",""))))-1),FIND(CHAR(1),SUBSTITUTE(Parts[[#This Row],[folder]],"/",CHAR(1),LEN(Parts[[#This Row],[folder]])-LEN(SUBSTITUTE(Parts[[#This Row],[folder]],"/",""))))-41)</f>
        <v>Squad/Parts/Utility/mk2CargoBay</v>
      </c>
    </row>
    <row r="559" spans="1:55" ht="29.5" x14ac:dyDescent="0.35">
      <c r="A559" t="s">
        <v>302</v>
      </c>
      <c r="B559" t="s">
        <v>3514</v>
      </c>
      <c r="C559" t="s">
        <v>3515</v>
      </c>
      <c r="D559" t="s">
        <v>3516</v>
      </c>
      <c r="E559" t="s">
        <v>1458</v>
      </c>
      <c r="F559" t="s">
        <v>1522</v>
      </c>
      <c r="G559" t="s">
        <v>3517</v>
      </c>
      <c r="H559" t="s">
        <v>1643</v>
      </c>
      <c r="I559" t="s">
        <v>1805</v>
      </c>
      <c r="J559" t="s">
        <v>2690</v>
      </c>
      <c r="K559" t="s">
        <v>65</v>
      </c>
      <c r="L559" s="32"/>
      <c r="M55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@PART[mk2CargoBayS]:AFTER[Squad] // Mk2 Cargo Bay CRG-04
	{
}</v>
      </c>
      <c r="N559" s="36">
        <f>_xlfn.XLOOKUP(_xlfn.CONCAT(O559,P559),Templates!$G$1:$G$2037,Templates!$A$1:$A$2037,"Not Found",0,1)</f>
        <v>0</v>
      </c>
      <c r="O559" s="34"/>
      <c r="P559" s="34"/>
      <c r="Q559" s="35"/>
      <c r="R559" s="49"/>
      <c r="S559" s="33"/>
      <c r="T559" s="33"/>
      <c r="U559" s="33"/>
      <c r="V559" s="33"/>
      <c r="W559" s="33"/>
      <c r="X559" s="33"/>
      <c r="Y559" s="33"/>
      <c r="Z559" s="33"/>
      <c r="AA559" s="33"/>
      <c r="AB559" s="33"/>
      <c r="AC559" s="33"/>
      <c r="AD559" s="33"/>
      <c r="AE559" s="33"/>
      <c r="AF559" s="33"/>
      <c r="AG559" s="33"/>
      <c r="AH559" s="33"/>
      <c r="AI55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59" s="33"/>
      <c r="AK559" s="33"/>
      <c r="AL559" s="33"/>
      <c r="AM559" s="33"/>
      <c r="AN559" s="33"/>
      <c r="AO559" s="33"/>
      <c r="AP559" s="33"/>
      <c r="AQ559" s="33"/>
      <c r="AR559" s="33"/>
      <c r="AS559" s="33"/>
      <c r="AT559" s="33"/>
      <c r="AU559" s="33"/>
      <c r="AV55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5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59" s="56" t="str">
        <f>_xlfn.CONCAT(IF(Parts[[#This Row],[title]]&lt;&gt;"",_xlfn.CONCAT(CHAR(10),"@PART[",Parts[[#This Row],[name]],"]:NEEDS[!002_CommunityPartsTitles]:AFTER[",Parts[[#This Row],[mod]],"] // ",_xlfn.CONCAT(S559," (",D559,")"),CHAR(10),"{",CHAR(10),"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5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59" s="41" t="str">
        <f>_xlfn.CONCAT(IF(Parts[[#This Row],[title]]&lt;&gt;"",_xlfn.CONCAT("#LOC_KTT_",A559,"_",C559,"_Title = ",Parts[[#This Row],[title]],CHAR(10)),""),IF(Parts[[#This Row],[engineName]]&lt;&gt;"",_xlfn.CONCAT("#LOC_KTT_",Parts[[#This Row],[mod]],"_",Parts[[#This Row],[name]],"_EngineName = ",Parts[[#This Row],[engineName]]),""))</f>
        <v/>
      </c>
      <c r="BA559" s="39" t="e">
        <f ca="1">MIN(Parts[[#This Row],[techTier]]+1,MAX(INDIRECT(O559)))</f>
        <v>#REF!</v>
      </c>
      <c r="BB559" s="39" t="e">
        <f ca="1">MIN(Parts[[#This Row],[techTier]]+2,MAX(INDIRECT(O559)))</f>
        <v>#REF!</v>
      </c>
      <c r="BC559" s="55" t="str">
        <f>RIGHT(LEFT(Parts[[#This Row],[folder]],FIND(CHAR(1),SUBSTITUTE(Parts[[#This Row],[folder]],"/",CHAR(1),LEN(Parts[[#This Row],[folder]])-LEN(SUBSTITUTE(Parts[[#This Row],[folder]],"/",""))))-1),FIND(CHAR(1),SUBSTITUTE(Parts[[#This Row],[folder]],"/",CHAR(1),LEN(Parts[[#This Row],[folder]])-LEN(SUBSTITUTE(Parts[[#This Row],[folder]],"/",""))))-41)</f>
        <v>Squad/Parts/Utility/mk2CargoBay</v>
      </c>
    </row>
    <row r="560" spans="1:55" ht="29.5" x14ac:dyDescent="0.35">
      <c r="A560" t="s">
        <v>302</v>
      </c>
      <c r="B560" t="s">
        <v>3518</v>
      </c>
      <c r="C560" t="s">
        <v>3519</v>
      </c>
      <c r="D560" t="s">
        <v>3520</v>
      </c>
      <c r="E560" t="s">
        <v>1458</v>
      </c>
      <c r="F560" t="s">
        <v>1098</v>
      </c>
      <c r="G560" t="s">
        <v>1893</v>
      </c>
      <c r="H560" t="s">
        <v>2911</v>
      </c>
      <c r="I560" t="s">
        <v>3521</v>
      </c>
      <c r="J560" t="s">
        <v>2690</v>
      </c>
      <c r="K560" t="s">
        <v>91</v>
      </c>
      <c r="L560" s="32"/>
      <c r="M56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@PART[mk2CrewCabin]:AFTER[Squad] // MK2 Crew Cabin
	{
}</v>
      </c>
      <c r="N560" s="36">
        <f>_xlfn.XLOOKUP(_xlfn.CONCAT(O560,P560),Templates!$G$1:$G$2037,Templates!$A$1:$A$2037,"Not Found",0,1)</f>
        <v>0</v>
      </c>
      <c r="O560" s="34"/>
      <c r="P560" s="34"/>
      <c r="Q560" s="35"/>
      <c r="R560" s="49"/>
      <c r="S560" s="33"/>
      <c r="T560" s="33"/>
      <c r="U560" s="33"/>
      <c r="V560" s="33"/>
      <c r="W560" s="33"/>
      <c r="X560" s="33"/>
      <c r="Y560" s="33"/>
      <c r="Z560" s="33"/>
      <c r="AA560" s="33"/>
      <c r="AB560" s="33"/>
      <c r="AC560" s="33"/>
      <c r="AD560" s="33"/>
      <c r="AE560" s="33"/>
      <c r="AF560" s="33"/>
      <c r="AG560" s="33"/>
      <c r="AH560" s="33"/>
      <c r="AI56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60" s="33"/>
      <c r="AK560" s="33"/>
      <c r="AL560" s="33"/>
      <c r="AM560" s="33"/>
      <c r="AN560" s="33"/>
      <c r="AO560" s="33"/>
      <c r="AP560" s="33"/>
      <c r="AQ560" s="33"/>
      <c r="AR560" s="33"/>
      <c r="AS560" s="33"/>
      <c r="AT560" s="33"/>
      <c r="AU560" s="33"/>
      <c r="AV56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6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60" s="56" t="str">
        <f>_xlfn.CONCAT(IF(Parts[[#This Row],[title]]&lt;&gt;"",_xlfn.CONCAT(CHAR(10),"@PART[",Parts[[#This Row],[name]],"]:NEEDS[!002_CommunityPartsTitles]:AFTER[",Parts[[#This Row],[mod]],"] // ",_xlfn.CONCAT(S560," (",D560,")"),CHAR(10),"{",CHAR(10),"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6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60" s="41" t="str">
        <f>_xlfn.CONCAT(IF(Parts[[#This Row],[title]]&lt;&gt;"",_xlfn.CONCAT("#LOC_KTT_",A560,"_",C560,"_Title = ",Parts[[#This Row],[title]],CHAR(10)),""),IF(Parts[[#This Row],[engineName]]&lt;&gt;"",_xlfn.CONCAT("#LOC_KTT_",Parts[[#This Row],[mod]],"_",Parts[[#This Row],[name]],"_EngineName = ",Parts[[#This Row],[engineName]]),""))</f>
        <v/>
      </c>
      <c r="BA560" s="39" t="e">
        <f ca="1">MIN(Parts[[#This Row],[techTier]]+1,MAX(INDIRECT(O560)))</f>
        <v>#REF!</v>
      </c>
      <c r="BB560" s="39" t="e">
        <f ca="1">MIN(Parts[[#This Row],[techTier]]+2,MAX(INDIRECT(O560)))</f>
        <v>#REF!</v>
      </c>
      <c r="BC560" s="55" t="str">
        <f>RIGHT(LEFT(Parts[[#This Row],[folder]],FIND(CHAR(1),SUBSTITUTE(Parts[[#This Row],[folder]],"/",CHAR(1),LEN(Parts[[#This Row],[folder]])-LEN(SUBSTITUTE(Parts[[#This Row],[folder]],"/",""))))-1),FIND(CHAR(1),SUBSTITUTE(Parts[[#This Row],[folder]],"/",CHAR(1),LEN(Parts[[#This Row],[folder]])-LEN(SUBSTITUTE(Parts[[#This Row],[folder]],"/",""))))-41)</f>
        <v>Squad/Parts/Utility/mk2CrewCabin</v>
      </c>
    </row>
    <row r="561" spans="1:55" ht="29.5" x14ac:dyDescent="0.35">
      <c r="A561" t="s">
        <v>302</v>
      </c>
      <c r="B561" t="s">
        <v>3522</v>
      </c>
      <c r="C561" t="s">
        <v>3523</v>
      </c>
      <c r="D561" t="s">
        <v>3524</v>
      </c>
      <c r="E561" t="s">
        <v>1458</v>
      </c>
      <c r="F561" t="s">
        <v>1555</v>
      </c>
      <c r="G561" t="s">
        <v>3368</v>
      </c>
      <c r="H561" t="s">
        <v>1642</v>
      </c>
      <c r="I561" t="s">
        <v>3525</v>
      </c>
      <c r="J561" t="s">
        <v>3526</v>
      </c>
      <c r="K561" t="s">
        <v>91</v>
      </c>
      <c r="L561" s="32"/>
      <c r="M56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@PART[mk2DockingPort]:AFTER[Squad] // Mk2 Clamp-O-Tron
	{
}</v>
      </c>
      <c r="N561" s="36">
        <f>_xlfn.XLOOKUP(_xlfn.CONCAT(O561,P561),Templates!$G$1:$G$2037,Templates!$A$1:$A$2037,"Not Found",0,1)</f>
        <v>0</v>
      </c>
      <c r="O561" s="34"/>
      <c r="P561" s="34"/>
      <c r="Q561" s="35"/>
      <c r="R561" s="49"/>
      <c r="S561" s="33"/>
      <c r="T561" s="33"/>
      <c r="U561" s="33"/>
      <c r="V561" s="33"/>
      <c r="W561" s="33"/>
      <c r="X561" s="33"/>
      <c r="Y561" s="33"/>
      <c r="Z561" s="33"/>
      <c r="AA561" s="33"/>
      <c r="AB561" s="33"/>
      <c r="AC561" s="33"/>
      <c r="AD561" s="33"/>
      <c r="AE561" s="33"/>
      <c r="AF561" s="33"/>
      <c r="AG561" s="33"/>
      <c r="AH561" s="33"/>
      <c r="AI56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61" s="33"/>
      <c r="AK561" s="33"/>
      <c r="AL561" s="33"/>
      <c r="AM561" s="33"/>
      <c r="AN561" s="33"/>
      <c r="AO561" s="33"/>
      <c r="AP561" s="33"/>
      <c r="AQ561" s="33"/>
      <c r="AR561" s="33"/>
      <c r="AS561" s="33"/>
      <c r="AT561" s="33"/>
      <c r="AU561" s="33"/>
      <c r="AV56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6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61" s="56" t="str">
        <f>_xlfn.CONCAT(IF(Parts[[#This Row],[title]]&lt;&gt;"",_xlfn.CONCAT(CHAR(10),"@PART[",Parts[[#This Row],[name]],"]:NEEDS[!002_CommunityPartsTitles]:AFTER[",Parts[[#This Row],[mod]],"] // ",_xlfn.CONCAT(S561," (",D561,")"),CHAR(10),"{",CHAR(10),"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6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61" s="41" t="str">
        <f>_xlfn.CONCAT(IF(Parts[[#This Row],[title]]&lt;&gt;"",_xlfn.CONCAT("#LOC_KTT_",A561,"_",C561,"_Title = ",Parts[[#This Row],[title]],CHAR(10)),""),IF(Parts[[#This Row],[engineName]]&lt;&gt;"",_xlfn.CONCAT("#LOC_KTT_",Parts[[#This Row],[mod]],"_",Parts[[#This Row],[name]],"_EngineName = ",Parts[[#This Row],[engineName]]),""))</f>
        <v/>
      </c>
      <c r="BA561" s="39" t="e">
        <f ca="1">MIN(Parts[[#This Row],[techTier]]+1,MAX(INDIRECT(O561)))</f>
        <v>#REF!</v>
      </c>
      <c r="BB561" s="39" t="e">
        <f ca="1">MIN(Parts[[#This Row],[techTier]]+2,MAX(INDIRECT(O561)))</f>
        <v>#REF!</v>
      </c>
      <c r="BC561" s="55" t="str">
        <f>RIGHT(LEFT(Parts[[#This Row],[folder]],FIND(CHAR(1),SUBSTITUTE(Parts[[#This Row],[folder]],"/",CHAR(1),LEN(Parts[[#This Row],[folder]])-LEN(SUBSTITUTE(Parts[[#This Row],[folder]],"/",""))))-1),FIND(CHAR(1),SUBSTITUTE(Parts[[#This Row],[folder]],"/",CHAR(1),LEN(Parts[[#This Row],[folder]])-LEN(SUBSTITUTE(Parts[[#This Row],[folder]],"/",""))))-41)</f>
        <v>Squad/Parts/Utility/mk2DockingPort</v>
      </c>
    </row>
    <row r="562" spans="1:55" ht="29.5" x14ac:dyDescent="0.35">
      <c r="A562" t="s">
        <v>302</v>
      </c>
      <c r="B562" t="s">
        <v>3527</v>
      </c>
      <c r="C562" t="s">
        <v>3528</v>
      </c>
      <c r="D562" t="s">
        <v>3529</v>
      </c>
      <c r="E562" t="s">
        <v>1458</v>
      </c>
      <c r="F562" t="s">
        <v>1522</v>
      </c>
      <c r="G562" t="s">
        <v>1921</v>
      </c>
      <c r="H562" t="s">
        <v>1698</v>
      </c>
      <c r="I562" t="s">
        <v>548</v>
      </c>
      <c r="J562" t="s">
        <v>3074</v>
      </c>
      <c r="K562" t="s">
        <v>132</v>
      </c>
      <c r="L562" s="32"/>
      <c r="M56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@PART[mk3CargoBayL]:AFTER[Squad] // Mk3 Cargo Bay CRG-100
	{
}</v>
      </c>
      <c r="N562" s="36">
        <f>_xlfn.XLOOKUP(_xlfn.CONCAT(O562,P562),Templates!$G$1:$G$2037,Templates!$A$1:$A$2037,"Not Found",0,1)</f>
        <v>0</v>
      </c>
      <c r="O562" s="34"/>
      <c r="P562" s="34"/>
      <c r="Q562" s="35"/>
      <c r="R562" s="49"/>
      <c r="S562" s="33"/>
      <c r="T562" s="33"/>
      <c r="U562" s="33"/>
      <c r="V562" s="33"/>
      <c r="W562" s="33"/>
      <c r="X562" s="33"/>
      <c r="Y562" s="33"/>
      <c r="Z562" s="33"/>
      <c r="AA562" s="33"/>
      <c r="AB562" s="33"/>
      <c r="AC562" s="33"/>
      <c r="AD562" s="33"/>
      <c r="AE562" s="33"/>
      <c r="AF562" s="33"/>
      <c r="AG562" s="33"/>
      <c r="AH562" s="33"/>
      <c r="AI56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62" s="33"/>
      <c r="AK562" s="33"/>
      <c r="AL562" s="33"/>
      <c r="AM562" s="33"/>
      <c r="AN562" s="33"/>
      <c r="AO562" s="33"/>
      <c r="AP562" s="33"/>
      <c r="AQ562" s="33"/>
      <c r="AR562" s="33"/>
      <c r="AS562" s="33"/>
      <c r="AT562" s="33"/>
      <c r="AU562" s="33"/>
      <c r="AV56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6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62" s="56" t="str">
        <f>_xlfn.CONCAT(IF(Parts[[#This Row],[title]]&lt;&gt;"",_xlfn.CONCAT(CHAR(10),"@PART[",Parts[[#This Row],[name]],"]:NEEDS[!002_CommunityPartsTitles]:AFTER[",Parts[[#This Row],[mod]],"] // ",_xlfn.CONCAT(S562," (",D562,")"),CHAR(10),"{",CHAR(10),"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6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62" s="41" t="str">
        <f>_xlfn.CONCAT(IF(Parts[[#This Row],[title]]&lt;&gt;"",_xlfn.CONCAT("#LOC_KTT_",A562,"_",C562,"_Title = ",Parts[[#This Row],[title]],CHAR(10)),""),IF(Parts[[#This Row],[engineName]]&lt;&gt;"",_xlfn.CONCAT("#LOC_KTT_",Parts[[#This Row],[mod]],"_",Parts[[#This Row],[name]],"_EngineName = ",Parts[[#This Row],[engineName]]),""))</f>
        <v/>
      </c>
      <c r="BA562" s="39" t="e">
        <f ca="1">MIN(Parts[[#This Row],[techTier]]+1,MAX(INDIRECT(O562)))</f>
        <v>#REF!</v>
      </c>
      <c r="BB562" s="39" t="e">
        <f ca="1">MIN(Parts[[#This Row],[techTier]]+2,MAX(INDIRECT(O562)))</f>
        <v>#REF!</v>
      </c>
      <c r="BC562" s="55" t="str">
        <f>RIGHT(LEFT(Parts[[#This Row],[folder]],FIND(CHAR(1),SUBSTITUTE(Parts[[#This Row],[folder]],"/",CHAR(1),LEN(Parts[[#This Row],[folder]])-LEN(SUBSTITUTE(Parts[[#This Row],[folder]],"/",""))))-1),FIND(CHAR(1),SUBSTITUTE(Parts[[#This Row],[folder]],"/",CHAR(1),LEN(Parts[[#This Row],[folder]])-LEN(SUBSTITUTE(Parts[[#This Row],[folder]],"/",""))))-41)</f>
        <v>Squad/Parts/Utility/mk3CargoBay</v>
      </c>
    </row>
    <row r="563" spans="1:55" ht="29.5" x14ac:dyDescent="0.35">
      <c r="A563" t="s">
        <v>302</v>
      </c>
      <c r="B563" t="s">
        <v>3530</v>
      </c>
      <c r="C563" t="s">
        <v>3531</v>
      </c>
      <c r="D563" t="s">
        <v>3532</v>
      </c>
      <c r="E563" t="s">
        <v>1458</v>
      </c>
      <c r="F563" t="s">
        <v>1522</v>
      </c>
      <c r="G563" t="s">
        <v>1921</v>
      </c>
      <c r="H563" t="s">
        <v>1523</v>
      </c>
      <c r="I563" t="s">
        <v>542</v>
      </c>
      <c r="J563" t="s">
        <v>3074</v>
      </c>
      <c r="K563" t="s">
        <v>92</v>
      </c>
      <c r="L563" s="32"/>
      <c r="M56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@PART[mk3CargoBayM]:AFTER[Squad] // Mk3 Cargo Bay CRG-50
	{
}</v>
      </c>
      <c r="N563" s="36">
        <f>_xlfn.XLOOKUP(_xlfn.CONCAT(O563,P563),Templates!$G$1:$G$2037,Templates!$A$1:$A$2037,"Not Found",0,1)</f>
        <v>0</v>
      </c>
      <c r="O563" s="34"/>
      <c r="P563" s="34"/>
      <c r="Q563" s="35"/>
      <c r="R563" s="49"/>
      <c r="S563" s="33"/>
      <c r="T563" s="33"/>
      <c r="U563" s="33"/>
      <c r="V563" s="33"/>
      <c r="W563" s="33"/>
      <c r="X563" s="33"/>
      <c r="Y563" s="33"/>
      <c r="Z563" s="33"/>
      <c r="AA563" s="33"/>
      <c r="AB563" s="33"/>
      <c r="AC563" s="33"/>
      <c r="AD563" s="33"/>
      <c r="AE563" s="33"/>
      <c r="AF563" s="33"/>
      <c r="AG563" s="33"/>
      <c r="AH563" s="33"/>
      <c r="AI56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63" s="33"/>
      <c r="AK563" s="33"/>
      <c r="AL563" s="33"/>
      <c r="AM563" s="33"/>
      <c r="AN563" s="33"/>
      <c r="AO563" s="33"/>
      <c r="AP563" s="33"/>
      <c r="AQ563" s="33"/>
      <c r="AR563" s="33"/>
      <c r="AS563" s="33"/>
      <c r="AT563" s="33"/>
      <c r="AU563" s="33"/>
      <c r="AV56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6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63" s="56" t="str">
        <f>_xlfn.CONCAT(IF(Parts[[#This Row],[title]]&lt;&gt;"",_xlfn.CONCAT(CHAR(10),"@PART[",Parts[[#This Row],[name]],"]:NEEDS[!002_CommunityPartsTitles]:AFTER[",Parts[[#This Row],[mod]],"] // ",_xlfn.CONCAT(S563," (",D563,")"),CHAR(10),"{",CHAR(10),"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6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63" s="41" t="str">
        <f>_xlfn.CONCAT(IF(Parts[[#This Row],[title]]&lt;&gt;"",_xlfn.CONCAT("#LOC_KTT_",A563,"_",C563,"_Title = ",Parts[[#This Row],[title]],CHAR(10)),""),IF(Parts[[#This Row],[engineName]]&lt;&gt;"",_xlfn.CONCAT("#LOC_KTT_",Parts[[#This Row],[mod]],"_",Parts[[#This Row],[name]],"_EngineName = ",Parts[[#This Row],[engineName]]),""))</f>
        <v/>
      </c>
      <c r="BA563" s="39" t="e">
        <f ca="1">MIN(Parts[[#This Row],[techTier]]+1,MAX(INDIRECT(O563)))</f>
        <v>#REF!</v>
      </c>
      <c r="BB563" s="39" t="e">
        <f ca="1">MIN(Parts[[#This Row],[techTier]]+2,MAX(INDIRECT(O563)))</f>
        <v>#REF!</v>
      </c>
      <c r="BC563" s="55" t="str">
        <f>RIGHT(LEFT(Parts[[#This Row],[folder]],FIND(CHAR(1),SUBSTITUTE(Parts[[#This Row],[folder]],"/",CHAR(1),LEN(Parts[[#This Row],[folder]])-LEN(SUBSTITUTE(Parts[[#This Row],[folder]],"/",""))))-1),FIND(CHAR(1),SUBSTITUTE(Parts[[#This Row],[folder]],"/",CHAR(1),LEN(Parts[[#This Row],[folder]])-LEN(SUBSTITUTE(Parts[[#This Row],[folder]],"/",""))))-41)</f>
        <v>Squad/Parts/Utility/mk3CargoBay</v>
      </c>
    </row>
    <row r="564" spans="1:55" ht="29.5" x14ac:dyDescent="0.35">
      <c r="A564" t="s">
        <v>302</v>
      </c>
      <c r="B564" t="s">
        <v>3533</v>
      </c>
      <c r="C564" t="s">
        <v>3534</v>
      </c>
      <c r="D564" t="s">
        <v>3535</v>
      </c>
      <c r="E564" t="s">
        <v>1458</v>
      </c>
      <c r="F564" t="s">
        <v>1522</v>
      </c>
      <c r="G564" t="s">
        <v>1921</v>
      </c>
      <c r="H564" t="s">
        <v>1698</v>
      </c>
      <c r="I564" t="s">
        <v>544</v>
      </c>
      <c r="J564" t="s">
        <v>3074</v>
      </c>
      <c r="K564" t="s">
        <v>92</v>
      </c>
      <c r="L564" s="32"/>
      <c r="M56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@PART[mk3CargoRamp]:AFTER[Squad] // Mk3 Cargo Ramp
	{
}</v>
      </c>
      <c r="N564" s="36">
        <f>_xlfn.XLOOKUP(_xlfn.CONCAT(O564,P564),Templates!$G$1:$G$2037,Templates!$A$1:$A$2037,"Not Found",0,1)</f>
        <v>0</v>
      </c>
      <c r="O564" s="34"/>
      <c r="P564" s="34"/>
      <c r="Q564" s="35"/>
      <c r="R564" s="49"/>
      <c r="S564" s="33"/>
      <c r="T564" s="33"/>
      <c r="U564" s="33"/>
      <c r="V564" s="33"/>
      <c r="W564" s="33"/>
      <c r="X564" s="33"/>
      <c r="Y564" s="33"/>
      <c r="Z564" s="33"/>
      <c r="AA564" s="33"/>
      <c r="AB564" s="33"/>
      <c r="AC564" s="33"/>
      <c r="AD564" s="33"/>
      <c r="AE564" s="33"/>
      <c r="AF564" s="33"/>
      <c r="AG564" s="33"/>
      <c r="AH564" s="33"/>
      <c r="AI56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64" s="33"/>
      <c r="AK564" s="33"/>
      <c r="AL564" s="33"/>
      <c r="AM564" s="33"/>
      <c r="AN564" s="33"/>
      <c r="AO564" s="33"/>
      <c r="AP564" s="33"/>
      <c r="AQ564" s="33"/>
      <c r="AR564" s="33"/>
      <c r="AS564" s="33"/>
      <c r="AT564" s="33"/>
      <c r="AU564" s="33"/>
      <c r="AV56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6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64" s="56" t="str">
        <f>_xlfn.CONCAT(IF(Parts[[#This Row],[title]]&lt;&gt;"",_xlfn.CONCAT(CHAR(10),"@PART[",Parts[[#This Row],[name]],"]:NEEDS[!002_CommunityPartsTitles]:AFTER[",Parts[[#This Row],[mod]],"] // ",_xlfn.CONCAT(S564," (",D564,")"),CHAR(10),"{",CHAR(10),"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6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64" s="41" t="str">
        <f>_xlfn.CONCAT(IF(Parts[[#This Row],[title]]&lt;&gt;"",_xlfn.CONCAT("#LOC_KTT_",A564,"_",C564,"_Title = ",Parts[[#This Row],[title]],CHAR(10)),""),IF(Parts[[#This Row],[engineName]]&lt;&gt;"",_xlfn.CONCAT("#LOC_KTT_",Parts[[#This Row],[mod]],"_",Parts[[#This Row],[name]],"_EngineName = ",Parts[[#This Row],[engineName]]),""))</f>
        <v/>
      </c>
      <c r="BA564" s="39" t="e">
        <f ca="1">MIN(Parts[[#This Row],[techTier]]+1,MAX(INDIRECT(O564)))</f>
        <v>#REF!</v>
      </c>
      <c r="BB564" s="39" t="e">
        <f ca="1">MIN(Parts[[#This Row],[techTier]]+2,MAX(INDIRECT(O564)))</f>
        <v>#REF!</v>
      </c>
      <c r="BC564" s="55" t="str">
        <f>RIGHT(LEFT(Parts[[#This Row],[folder]],FIND(CHAR(1),SUBSTITUTE(Parts[[#This Row],[folder]],"/",CHAR(1),LEN(Parts[[#This Row],[folder]])-LEN(SUBSTITUTE(Parts[[#This Row],[folder]],"/",""))))-1),FIND(CHAR(1),SUBSTITUTE(Parts[[#This Row],[folder]],"/",CHAR(1),LEN(Parts[[#This Row],[folder]])-LEN(SUBSTITUTE(Parts[[#This Row],[folder]],"/",""))))-41)</f>
        <v>Squad/Parts/Utility/mk3CargoBay</v>
      </c>
    </row>
    <row r="565" spans="1:55" ht="29.5" x14ac:dyDescent="0.35">
      <c r="A565" t="s">
        <v>302</v>
      </c>
      <c r="B565" t="s">
        <v>3536</v>
      </c>
      <c r="C565" t="s">
        <v>3537</v>
      </c>
      <c r="D565" t="s">
        <v>3538</v>
      </c>
      <c r="E565" t="s">
        <v>1458</v>
      </c>
      <c r="F565" t="s">
        <v>1522</v>
      </c>
      <c r="G565" t="s">
        <v>1921</v>
      </c>
      <c r="H565" t="s">
        <v>1567</v>
      </c>
      <c r="I565" t="s">
        <v>539</v>
      </c>
      <c r="J565" t="s">
        <v>3074</v>
      </c>
      <c r="K565" t="s">
        <v>92</v>
      </c>
      <c r="L565" s="32"/>
      <c r="M56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@PART[mk3CargoBayS]:AFTER[Squad] // Mk3 Cargo Bay CRG-25
	{
}</v>
      </c>
      <c r="N565" s="36">
        <f>_xlfn.XLOOKUP(_xlfn.CONCAT(O565,P565),Templates!$G$1:$G$2037,Templates!$A$1:$A$2037,"Not Found",0,1)</f>
        <v>0</v>
      </c>
      <c r="O565" s="34"/>
      <c r="P565" s="34"/>
      <c r="Q565" s="35"/>
      <c r="R565" s="49"/>
      <c r="S565" s="33"/>
      <c r="T565" s="33"/>
      <c r="U565" s="33"/>
      <c r="V565" s="33"/>
      <c r="W565" s="33"/>
      <c r="X565" s="33"/>
      <c r="Y565" s="33"/>
      <c r="Z565" s="33"/>
      <c r="AA565" s="33"/>
      <c r="AB565" s="33"/>
      <c r="AC565" s="33"/>
      <c r="AD565" s="33"/>
      <c r="AE565" s="33"/>
      <c r="AF565" s="33"/>
      <c r="AG565" s="33"/>
      <c r="AH565" s="33"/>
      <c r="AI56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65" s="33"/>
      <c r="AK565" s="33"/>
      <c r="AL565" s="33"/>
      <c r="AM565" s="33"/>
      <c r="AN565" s="33"/>
      <c r="AO565" s="33"/>
      <c r="AP565" s="33"/>
      <c r="AQ565" s="33"/>
      <c r="AR565" s="33"/>
      <c r="AS565" s="33"/>
      <c r="AT565" s="33"/>
      <c r="AU565" s="33"/>
      <c r="AV56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6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65" s="56" t="str">
        <f>_xlfn.CONCAT(IF(Parts[[#This Row],[title]]&lt;&gt;"",_xlfn.CONCAT(CHAR(10),"@PART[",Parts[[#This Row],[name]],"]:NEEDS[!002_CommunityPartsTitles]:AFTER[",Parts[[#This Row],[mod]],"] // ",_xlfn.CONCAT(S565," (",D565,")"),CHAR(10),"{",CHAR(10),"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6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65" s="41" t="str">
        <f>_xlfn.CONCAT(IF(Parts[[#This Row],[title]]&lt;&gt;"",_xlfn.CONCAT("#LOC_KTT_",A565,"_",C565,"_Title = ",Parts[[#This Row],[title]],CHAR(10)),""),IF(Parts[[#This Row],[engineName]]&lt;&gt;"",_xlfn.CONCAT("#LOC_KTT_",Parts[[#This Row],[mod]],"_",Parts[[#This Row],[name]],"_EngineName = ",Parts[[#This Row],[engineName]]),""))</f>
        <v/>
      </c>
      <c r="BA565" s="39" t="e">
        <f ca="1">MIN(Parts[[#This Row],[techTier]]+1,MAX(INDIRECT(O565)))</f>
        <v>#REF!</v>
      </c>
      <c r="BB565" s="39" t="e">
        <f ca="1">MIN(Parts[[#This Row],[techTier]]+2,MAX(INDIRECT(O565)))</f>
        <v>#REF!</v>
      </c>
      <c r="BC565" s="55" t="str">
        <f>RIGHT(LEFT(Parts[[#This Row],[folder]],FIND(CHAR(1),SUBSTITUTE(Parts[[#This Row],[folder]],"/",CHAR(1),LEN(Parts[[#This Row],[folder]])-LEN(SUBSTITUTE(Parts[[#This Row],[folder]],"/",""))))-1),FIND(CHAR(1),SUBSTITUTE(Parts[[#This Row],[folder]],"/",CHAR(1),LEN(Parts[[#This Row],[folder]])-LEN(SUBSTITUTE(Parts[[#This Row],[folder]],"/",""))))-41)</f>
        <v>Squad/Parts/Utility/mk3CargoBay</v>
      </c>
    </row>
    <row r="566" spans="1:55" ht="29.5" x14ac:dyDescent="0.35">
      <c r="A566" t="s">
        <v>302</v>
      </c>
      <c r="B566" t="s">
        <v>3539</v>
      </c>
      <c r="C566" t="s">
        <v>3540</v>
      </c>
      <c r="D566" t="s">
        <v>3541</v>
      </c>
      <c r="E566" t="s">
        <v>2029</v>
      </c>
      <c r="F566" t="s">
        <v>1098</v>
      </c>
      <c r="G566" t="s">
        <v>536</v>
      </c>
      <c r="H566" t="s">
        <v>3542</v>
      </c>
      <c r="I566" t="s">
        <v>1513</v>
      </c>
      <c r="J566" t="s">
        <v>2000</v>
      </c>
      <c r="K566" t="s">
        <v>0</v>
      </c>
      <c r="L566" s="32"/>
      <c r="M56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@PART[parachuteSingle]:AFTER[Squad] // Mk16 Parachute
	{
}</v>
      </c>
      <c r="N566" s="36">
        <f>_xlfn.XLOOKUP(_xlfn.CONCAT(O566,P566),Templates!$G$1:$G$2037,Templates!$A$1:$A$2037,"Not Found",0,1)</f>
        <v>0</v>
      </c>
      <c r="O566" s="34"/>
      <c r="P566" s="34"/>
      <c r="Q566" s="35"/>
      <c r="R566" s="49"/>
      <c r="S566" s="33"/>
      <c r="T566" s="33"/>
      <c r="U566" s="33"/>
      <c r="V566" s="33"/>
      <c r="W566" s="33"/>
      <c r="X566" s="33"/>
      <c r="Y566" s="33"/>
      <c r="Z566" s="33"/>
      <c r="AA566" s="33"/>
      <c r="AB566" s="33"/>
      <c r="AC566" s="33"/>
      <c r="AD566" s="33"/>
      <c r="AE566" s="33"/>
      <c r="AF566" s="33"/>
      <c r="AG566" s="33"/>
      <c r="AH566" s="33"/>
      <c r="AI56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66" s="33"/>
      <c r="AK566" s="33"/>
      <c r="AL566" s="33"/>
      <c r="AM566" s="33"/>
      <c r="AN566" s="33"/>
      <c r="AO566" s="33"/>
      <c r="AP566" s="33"/>
      <c r="AQ566" s="33"/>
      <c r="AR566" s="33"/>
      <c r="AS566" s="33"/>
      <c r="AT566" s="33"/>
      <c r="AU566" s="33"/>
      <c r="AV56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6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66" s="56" t="str">
        <f>_xlfn.CONCAT(IF(Parts[[#This Row],[title]]&lt;&gt;"",_xlfn.CONCAT(CHAR(10),"@PART[",Parts[[#This Row],[name]],"]:NEEDS[!002_CommunityPartsTitles]:AFTER[",Parts[[#This Row],[mod]],"] // ",_xlfn.CONCAT(S566," (",D566,")"),CHAR(10),"{",CHAR(10),"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6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66" s="41" t="str">
        <f>_xlfn.CONCAT(IF(Parts[[#This Row],[title]]&lt;&gt;"",_xlfn.CONCAT("#LOC_KTT_",A566,"_",C566,"_Title = ",Parts[[#This Row],[title]],CHAR(10)),""),IF(Parts[[#This Row],[engineName]]&lt;&gt;"",_xlfn.CONCAT("#LOC_KTT_",Parts[[#This Row],[mod]],"_",Parts[[#This Row],[name]],"_EngineName = ",Parts[[#This Row],[engineName]]),""))</f>
        <v/>
      </c>
      <c r="BA566" s="39" t="e">
        <f ca="1">MIN(Parts[[#This Row],[techTier]]+1,MAX(INDIRECT(O566)))</f>
        <v>#REF!</v>
      </c>
      <c r="BB566" s="39" t="e">
        <f ca="1">MIN(Parts[[#This Row],[techTier]]+2,MAX(INDIRECT(O566)))</f>
        <v>#REF!</v>
      </c>
      <c r="BC566" s="55" t="str">
        <f>RIGHT(LEFT(Parts[[#This Row],[folder]],FIND(CHAR(1),SUBSTITUTE(Parts[[#This Row],[folder]],"/",CHAR(1),LEN(Parts[[#This Row],[folder]])-LEN(SUBSTITUTE(Parts[[#This Row],[folder]],"/",""))))-1),FIND(CHAR(1),SUBSTITUTE(Parts[[#This Row],[folder]],"/",CHAR(1),LEN(Parts[[#This Row],[folder]])-LEN(SUBSTITUTE(Parts[[#This Row],[folder]],"/",""))))-41)</f>
        <v>Squad/Parts/Utility/parachuteMk1</v>
      </c>
    </row>
    <row r="567" spans="1:55" ht="29.5" x14ac:dyDescent="0.35">
      <c r="A567" t="s">
        <v>302</v>
      </c>
      <c r="B567" t="s">
        <v>3543</v>
      </c>
      <c r="C567" t="s">
        <v>3544</v>
      </c>
      <c r="D567" t="s">
        <v>3545</v>
      </c>
      <c r="E567" t="s">
        <v>2029</v>
      </c>
      <c r="F567" t="s">
        <v>1098</v>
      </c>
      <c r="G567" t="s">
        <v>1540</v>
      </c>
      <c r="H567" t="s">
        <v>1581</v>
      </c>
      <c r="I567" t="s">
        <v>1694</v>
      </c>
      <c r="J567" t="s">
        <v>1606</v>
      </c>
      <c r="K567" t="s">
        <v>15</v>
      </c>
      <c r="L567" s="32"/>
      <c r="M56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@PART[radialDrogue]:AFTER[Squad] // Mk12-R Radial-Mount Drogue Chute
	{
}</v>
      </c>
      <c r="N567" s="36">
        <f>_xlfn.XLOOKUP(_xlfn.CONCAT(O567,P567),Templates!$G$1:$G$2037,Templates!$A$1:$A$2037,"Not Found",0,1)</f>
        <v>0</v>
      </c>
      <c r="O567" s="34"/>
      <c r="P567" s="34"/>
      <c r="Q567" s="35"/>
      <c r="R567" s="49"/>
      <c r="S567" s="33"/>
      <c r="T567" s="33"/>
      <c r="U567" s="33"/>
      <c r="V567" s="33"/>
      <c r="W567" s="33"/>
      <c r="X567" s="33"/>
      <c r="Y567" s="33"/>
      <c r="Z567" s="33"/>
      <c r="AA567" s="33"/>
      <c r="AB567" s="33"/>
      <c r="AC567" s="33"/>
      <c r="AD567" s="33"/>
      <c r="AE567" s="33"/>
      <c r="AF567" s="33"/>
      <c r="AG567" s="33"/>
      <c r="AH567" s="33"/>
      <c r="AI56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67" s="33"/>
      <c r="AK567" s="33"/>
      <c r="AL567" s="33"/>
      <c r="AM567" s="33"/>
      <c r="AN567" s="33"/>
      <c r="AO567" s="33"/>
      <c r="AP567" s="33"/>
      <c r="AQ567" s="33"/>
      <c r="AR567" s="33"/>
      <c r="AS567" s="33"/>
      <c r="AT567" s="33"/>
      <c r="AU567" s="33"/>
      <c r="AV56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6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67" s="56" t="str">
        <f>_xlfn.CONCAT(IF(Parts[[#This Row],[title]]&lt;&gt;"",_xlfn.CONCAT(CHAR(10),"@PART[",Parts[[#This Row],[name]],"]:NEEDS[!002_CommunityPartsTitles]:AFTER[",Parts[[#This Row],[mod]],"] // ",_xlfn.CONCAT(S567," (",D567,")"),CHAR(10),"{",CHAR(10),"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6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67" s="41" t="str">
        <f>_xlfn.CONCAT(IF(Parts[[#This Row],[title]]&lt;&gt;"",_xlfn.CONCAT("#LOC_KTT_",A567,"_",C567,"_Title = ",Parts[[#This Row],[title]],CHAR(10)),""),IF(Parts[[#This Row],[engineName]]&lt;&gt;"",_xlfn.CONCAT("#LOC_KTT_",Parts[[#This Row],[mod]],"_",Parts[[#This Row],[name]],"_EngineName = ",Parts[[#This Row],[engineName]]),""))</f>
        <v/>
      </c>
      <c r="BA567" s="39" t="e">
        <f ca="1">MIN(Parts[[#This Row],[techTier]]+1,MAX(INDIRECT(O567)))</f>
        <v>#REF!</v>
      </c>
      <c r="BB567" s="39" t="e">
        <f ca="1">MIN(Parts[[#This Row],[techTier]]+2,MAX(INDIRECT(O567)))</f>
        <v>#REF!</v>
      </c>
      <c r="BC567" s="55" t="str">
        <f>RIGHT(LEFT(Parts[[#This Row],[folder]],FIND(CHAR(1),SUBSTITUTE(Parts[[#This Row],[folder]],"/",CHAR(1),LEN(Parts[[#This Row],[folder]])-LEN(SUBSTITUTE(Parts[[#This Row],[folder]],"/",""))))-1),FIND(CHAR(1),SUBSTITUTE(Parts[[#This Row],[folder]],"/",CHAR(1),LEN(Parts[[#This Row],[folder]])-LEN(SUBSTITUTE(Parts[[#This Row],[folder]],"/",""))))-41)</f>
        <v>Squad/Parts/Utility/parachuteMk12-R</v>
      </c>
    </row>
    <row r="568" spans="1:55" ht="29.5" x14ac:dyDescent="0.35">
      <c r="A568" t="s">
        <v>302</v>
      </c>
      <c r="B568" t="s">
        <v>3546</v>
      </c>
      <c r="C568" t="s">
        <v>3547</v>
      </c>
      <c r="D568" t="s">
        <v>3548</v>
      </c>
      <c r="E568" t="s">
        <v>2029</v>
      </c>
      <c r="F568" t="s">
        <v>1098</v>
      </c>
      <c r="G568" t="s">
        <v>2549</v>
      </c>
      <c r="H568" t="s">
        <v>1642</v>
      </c>
      <c r="I568" t="s">
        <v>1557</v>
      </c>
      <c r="J568" t="s">
        <v>2173</v>
      </c>
      <c r="K568" t="s">
        <v>44</v>
      </c>
      <c r="L568" s="32"/>
      <c r="M56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@PART[parachuteLarge]:AFTER[Squad] // Mk16-XL Parachute
	{
}</v>
      </c>
      <c r="N568" s="36">
        <f>_xlfn.XLOOKUP(_xlfn.CONCAT(O568,P568),Templates!$G$1:$G$2037,Templates!$A$1:$A$2037,"Not Found",0,1)</f>
        <v>0</v>
      </c>
      <c r="O568" s="34"/>
      <c r="P568" s="34"/>
      <c r="Q568" s="35"/>
      <c r="R568" s="49"/>
      <c r="S568" s="33"/>
      <c r="T568" s="33"/>
      <c r="U568" s="33"/>
      <c r="V568" s="33"/>
      <c r="W568" s="33"/>
      <c r="X568" s="33"/>
      <c r="Y568" s="33"/>
      <c r="Z568" s="33"/>
      <c r="AA568" s="33"/>
      <c r="AB568" s="33"/>
      <c r="AC568" s="33"/>
      <c r="AD568" s="33"/>
      <c r="AE568" s="33"/>
      <c r="AF568" s="33"/>
      <c r="AG568" s="33"/>
      <c r="AH568" s="33"/>
      <c r="AI56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68" s="33"/>
      <c r="AK568" s="33"/>
      <c r="AL568" s="33"/>
      <c r="AM568" s="33"/>
      <c r="AN568" s="33"/>
      <c r="AO568" s="33"/>
      <c r="AP568" s="33"/>
      <c r="AQ568" s="33"/>
      <c r="AR568" s="33"/>
      <c r="AS568" s="33"/>
      <c r="AT568" s="33"/>
      <c r="AU568" s="33"/>
      <c r="AV56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6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68" s="56" t="str">
        <f>_xlfn.CONCAT(IF(Parts[[#This Row],[title]]&lt;&gt;"",_xlfn.CONCAT(CHAR(10),"@PART[",Parts[[#This Row],[name]],"]:NEEDS[!002_CommunityPartsTitles]:AFTER[",Parts[[#This Row],[mod]],"] // ",_xlfn.CONCAT(S568," (",D568,")"),CHAR(10),"{",CHAR(10),"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6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68" s="41" t="str">
        <f>_xlfn.CONCAT(IF(Parts[[#This Row],[title]]&lt;&gt;"",_xlfn.CONCAT("#LOC_KTT_",A568,"_",C568,"_Title = ",Parts[[#This Row],[title]],CHAR(10)),""),IF(Parts[[#This Row],[engineName]]&lt;&gt;"",_xlfn.CONCAT("#LOC_KTT_",Parts[[#This Row],[mod]],"_",Parts[[#This Row],[name]],"_EngineName = ",Parts[[#This Row],[engineName]]),""))</f>
        <v/>
      </c>
      <c r="BA568" s="39" t="e">
        <f ca="1">MIN(Parts[[#This Row],[techTier]]+1,MAX(INDIRECT(O568)))</f>
        <v>#REF!</v>
      </c>
      <c r="BB568" s="39" t="e">
        <f ca="1">MIN(Parts[[#This Row],[techTier]]+2,MAX(INDIRECT(O568)))</f>
        <v>#REF!</v>
      </c>
      <c r="BC568" s="55" t="str">
        <f>RIGHT(LEFT(Parts[[#This Row],[folder]],FIND(CHAR(1),SUBSTITUTE(Parts[[#This Row],[folder]],"/",CHAR(1),LEN(Parts[[#This Row],[folder]])-LEN(SUBSTITUTE(Parts[[#This Row],[folder]],"/",""))))-1),FIND(CHAR(1),SUBSTITUTE(Parts[[#This Row],[folder]],"/",CHAR(1),LEN(Parts[[#This Row],[folder]])-LEN(SUBSTITUTE(Parts[[#This Row],[folder]],"/",""))))-41)</f>
        <v>Squad/Parts/Utility/parachuteMk16-XL</v>
      </c>
    </row>
    <row r="569" spans="1:55" ht="29.5" x14ac:dyDescent="0.35">
      <c r="A569" t="s">
        <v>302</v>
      </c>
      <c r="B569" t="s">
        <v>3549</v>
      </c>
      <c r="C569" t="s">
        <v>3550</v>
      </c>
      <c r="D569" t="s">
        <v>3551</v>
      </c>
      <c r="E569" t="s">
        <v>2029</v>
      </c>
      <c r="F569" t="s">
        <v>1098</v>
      </c>
      <c r="G569" t="s">
        <v>1822</v>
      </c>
      <c r="H569" t="s">
        <v>1598</v>
      </c>
      <c r="I569" t="s">
        <v>1513</v>
      </c>
      <c r="J569" t="s">
        <v>1606</v>
      </c>
      <c r="K569" t="s">
        <v>15</v>
      </c>
      <c r="L569" s="32"/>
      <c r="M56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@PART[parachuteRadial]:AFTER[Squad] // Mk2-R Radial-Mount Parachute
	{
}</v>
      </c>
      <c r="N569" s="36">
        <f>_xlfn.XLOOKUP(_xlfn.CONCAT(O569,P569),Templates!$G$1:$G$2037,Templates!$A$1:$A$2037,"Not Found",0,1)</f>
        <v>0</v>
      </c>
      <c r="O569" s="34"/>
      <c r="P569" s="34"/>
      <c r="Q569" s="35"/>
      <c r="R569" s="49"/>
      <c r="S569" s="33"/>
      <c r="T569" s="33"/>
      <c r="U569" s="33"/>
      <c r="V569" s="33"/>
      <c r="W569" s="33"/>
      <c r="X569" s="33"/>
      <c r="Y569" s="33"/>
      <c r="Z569" s="33"/>
      <c r="AA569" s="33"/>
      <c r="AB569" s="33"/>
      <c r="AC569" s="33"/>
      <c r="AD569" s="33"/>
      <c r="AE569" s="33"/>
      <c r="AF569" s="33"/>
      <c r="AG569" s="33"/>
      <c r="AH569" s="33"/>
      <c r="AI56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69" s="33"/>
      <c r="AK569" s="33"/>
      <c r="AL569" s="33"/>
      <c r="AM569" s="33"/>
      <c r="AN569" s="33"/>
      <c r="AO569" s="33"/>
      <c r="AP569" s="33"/>
      <c r="AQ569" s="33"/>
      <c r="AR569" s="33"/>
      <c r="AS569" s="33"/>
      <c r="AT569" s="33"/>
      <c r="AU569" s="33"/>
      <c r="AV56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6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69" s="56" t="str">
        <f>_xlfn.CONCAT(IF(Parts[[#This Row],[title]]&lt;&gt;"",_xlfn.CONCAT(CHAR(10),"@PART[",Parts[[#This Row],[name]],"]:NEEDS[!002_CommunityPartsTitles]:AFTER[",Parts[[#This Row],[mod]],"] // ",_xlfn.CONCAT(S569," (",D569,")"),CHAR(10),"{",CHAR(10),"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6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69" s="41" t="str">
        <f>_xlfn.CONCAT(IF(Parts[[#This Row],[title]]&lt;&gt;"",_xlfn.CONCAT("#LOC_KTT_",A569,"_",C569,"_Title = ",Parts[[#This Row],[title]],CHAR(10)),""),IF(Parts[[#This Row],[engineName]]&lt;&gt;"",_xlfn.CONCAT("#LOC_KTT_",Parts[[#This Row],[mod]],"_",Parts[[#This Row],[name]],"_EngineName = ",Parts[[#This Row],[engineName]]),""))</f>
        <v/>
      </c>
      <c r="BA569" s="39" t="e">
        <f ca="1">MIN(Parts[[#This Row],[techTier]]+1,MAX(INDIRECT(O569)))</f>
        <v>#REF!</v>
      </c>
      <c r="BB569" s="39" t="e">
        <f ca="1">MIN(Parts[[#This Row],[techTier]]+2,MAX(INDIRECT(O569)))</f>
        <v>#REF!</v>
      </c>
      <c r="BC569" s="55" t="str">
        <f>RIGHT(LEFT(Parts[[#This Row],[folder]],FIND(CHAR(1),SUBSTITUTE(Parts[[#This Row],[folder]],"/",CHAR(1),LEN(Parts[[#This Row],[folder]])-LEN(SUBSTITUTE(Parts[[#This Row],[folder]],"/",""))))-1),FIND(CHAR(1),SUBSTITUTE(Parts[[#This Row],[folder]],"/",CHAR(1),LEN(Parts[[#This Row],[folder]])-LEN(SUBSTITUTE(Parts[[#This Row],[folder]],"/",""))))-41)</f>
        <v>Squad/Parts/Utility/parachuteMk2-R</v>
      </c>
    </row>
    <row r="570" spans="1:55" ht="29.5" x14ac:dyDescent="0.35">
      <c r="A570" t="s">
        <v>302</v>
      </c>
      <c r="B570" t="s">
        <v>3552</v>
      </c>
      <c r="C570" t="s">
        <v>3553</v>
      </c>
      <c r="D570" t="s">
        <v>3554</v>
      </c>
      <c r="E570" t="s">
        <v>2029</v>
      </c>
      <c r="F570" t="s">
        <v>1098</v>
      </c>
      <c r="G570" t="s">
        <v>1709</v>
      </c>
      <c r="H570" t="s">
        <v>1598</v>
      </c>
      <c r="I570" t="s">
        <v>1644</v>
      </c>
      <c r="J570" t="s">
        <v>2173</v>
      </c>
      <c r="K570" t="s">
        <v>94</v>
      </c>
      <c r="L570" s="32"/>
      <c r="M57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@PART[parachuteDrogue]:AFTER[Squad] // Mk25 Parachute
	{
}</v>
      </c>
      <c r="N570" s="36">
        <f>_xlfn.XLOOKUP(_xlfn.CONCAT(O570,P570),Templates!$G$1:$G$2037,Templates!$A$1:$A$2037,"Not Found",0,1)</f>
        <v>0</v>
      </c>
      <c r="O570" s="34"/>
      <c r="P570" s="34"/>
      <c r="Q570" s="35"/>
      <c r="R570" s="49"/>
      <c r="S570" s="33"/>
      <c r="T570" s="33"/>
      <c r="U570" s="33"/>
      <c r="V570" s="33"/>
      <c r="W570" s="33"/>
      <c r="X570" s="33"/>
      <c r="Y570" s="33"/>
      <c r="Z570" s="33"/>
      <c r="AA570" s="33"/>
      <c r="AB570" s="33"/>
      <c r="AC570" s="33"/>
      <c r="AD570" s="33"/>
      <c r="AE570" s="33"/>
      <c r="AF570" s="33"/>
      <c r="AG570" s="33"/>
      <c r="AH570" s="33"/>
      <c r="AI57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70" s="33"/>
      <c r="AK570" s="33"/>
      <c r="AL570" s="33"/>
      <c r="AM570" s="33"/>
      <c r="AN570" s="33"/>
      <c r="AO570" s="33"/>
      <c r="AP570" s="33"/>
      <c r="AQ570" s="33"/>
      <c r="AR570" s="33"/>
      <c r="AS570" s="33"/>
      <c r="AT570" s="33"/>
      <c r="AU570" s="33"/>
      <c r="AV57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7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70" s="56" t="str">
        <f>_xlfn.CONCAT(IF(Parts[[#This Row],[title]]&lt;&gt;"",_xlfn.CONCAT(CHAR(10),"@PART[",Parts[[#This Row],[name]],"]:NEEDS[!002_CommunityPartsTitles]:AFTER[",Parts[[#This Row],[mod]],"] // ",_xlfn.CONCAT(S570," (",D570,")"),CHAR(10),"{",CHAR(10),"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7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70" s="41" t="str">
        <f>_xlfn.CONCAT(IF(Parts[[#This Row],[title]]&lt;&gt;"",_xlfn.CONCAT("#LOC_KTT_",A570,"_",C570,"_Title = ",Parts[[#This Row],[title]],CHAR(10)),""),IF(Parts[[#This Row],[engineName]]&lt;&gt;"",_xlfn.CONCAT("#LOC_KTT_",Parts[[#This Row],[mod]],"_",Parts[[#This Row],[name]],"_EngineName = ",Parts[[#This Row],[engineName]]),""))</f>
        <v/>
      </c>
      <c r="BA570" s="39" t="e">
        <f ca="1">MIN(Parts[[#This Row],[techTier]]+1,MAX(INDIRECT(O570)))</f>
        <v>#REF!</v>
      </c>
      <c r="BB570" s="39" t="e">
        <f ca="1">MIN(Parts[[#This Row],[techTier]]+2,MAX(INDIRECT(O570)))</f>
        <v>#REF!</v>
      </c>
      <c r="BC570" s="55" t="str">
        <f>RIGHT(LEFT(Parts[[#This Row],[folder]],FIND(CHAR(1),SUBSTITUTE(Parts[[#This Row],[folder]],"/",CHAR(1),LEN(Parts[[#This Row],[folder]])-LEN(SUBSTITUTE(Parts[[#This Row],[folder]],"/",""))))-1),FIND(CHAR(1),SUBSTITUTE(Parts[[#This Row],[folder]],"/",CHAR(1),LEN(Parts[[#This Row],[folder]])-LEN(SUBSTITUTE(Parts[[#This Row],[folder]],"/",""))))-41)</f>
        <v>Squad/Parts/Utility/parachuteMk25</v>
      </c>
    </row>
    <row r="571" spans="1:55" ht="29.5" x14ac:dyDescent="0.35">
      <c r="A571" t="s">
        <v>302</v>
      </c>
      <c r="B571" t="s">
        <v>3555</v>
      </c>
      <c r="C571" t="s">
        <v>3556</v>
      </c>
      <c r="D571" t="s">
        <v>3557</v>
      </c>
      <c r="E571" t="s">
        <v>3558</v>
      </c>
      <c r="F571" t="s">
        <v>1755</v>
      </c>
      <c r="G571" t="s">
        <v>1529</v>
      </c>
      <c r="H571" t="s">
        <v>1638</v>
      </c>
      <c r="I571" t="s">
        <v>1611</v>
      </c>
      <c r="J571" t="s">
        <v>2173</v>
      </c>
      <c r="K571" t="s">
        <v>63</v>
      </c>
      <c r="L571" s="32"/>
      <c r="M57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@PART[stackPoint1]:AFTER[Squad] // BZ-52 Radial Attachment Point
	{
}</v>
      </c>
      <c r="N571" s="36">
        <f>_xlfn.XLOOKUP(_xlfn.CONCAT(O571,P571),Templates!$G$1:$G$2037,Templates!$A$1:$A$2037,"Not Found",0,1)</f>
        <v>0</v>
      </c>
      <c r="O571" s="34"/>
      <c r="P571" s="34"/>
      <c r="Q571" s="35"/>
      <c r="R571" s="49"/>
      <c r="S571" s="33"/>
      <c r="T571" s="33"/>
      <c r="U571" s="33"/>
      <c r="V571" s="33"/>
      <c r="W571" s="33"/>
      <c r="X571" s="33"/>
      <c r="Y571" s="33"/>
      <c r="Z571" s="33"/>
      <c r="AA571" s="33"/>
      <c r="AB571" s="33"/>
      <c r="AC571" s="33"/>
      <c r="AD571" s="33"/>
      <c r="AE571" s="33"/>
      <c r="AF571" s="33"/>
      <c r="AG571" s="33"/>
      <c r="AH571" s="33"/>
      <c r="AI57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71" s="33"/>
      <c r="AK571" s="33"/>
      <c r="AL571" s="33"/>
      <c r="AM571" s="33"/>
      <c r="AN571" s="33"/>
      <c r="AO571" s="33"/>
      <c r="AP571" s="33"/>
      <c r="AQ571" s="33"/>
      <c r="AR571" s="33"/>
      <c r="AS571" s="33"/>
      <c r="AT571" s="33"/>
      <c r="AU571" s="33"/>
      <c r="AV57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7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71" s="56" t="str">
        <f>_xlfn.CONCAT(IF(Parts[[#This Row],[title]]&lt;&gt;"",_xlfn.CONCAT(CHAR(10),"@PART[",Parts[[#This Row],[name]],"]:NEEDS[!002_CommunityPartsTitles]:AFTER[",Parts[[#This Row],[mod]],"] // ",_xlfn.CONCAT(S571," (",D571,")"),CHAR(10),"{",CHAR(10),"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7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71" s="41" t="str">
        <f>_xlfn.CONCAT(IF(Parts[[#This Row],[title]]&lt;&gt;"",_xlfn.CONCAT("#LOC_KTT_",A571,"_",C571,"_Title = ",Parts[[#This Row],[title]],CHAR(10)),""),IF(Parts[[#This Row],[engineName]]&lt;&gt;"",_xlfn.CONCAT("#LOC_KTT_",Parts[[#This Row],[mod]],"_",Parts[[#This Row],[name]],"_EngineName = ",Parts[[#This Row],[engineName]]),""))</f>
        <v/>
      </c>
      <c r="BA571" s="39" t="e">
        <f ca="1">MIN(Parts[[#This Row],[techTier]]+1,MAX(INDIRECT(O571)))</f>
        <v>#REF!</v>
      </c>
      <c r="BB571" s="39" t="e">
        <f ca="1">MIN(Parts[[#This Row],[techTier]]+2,MAX(INDIRECT(O571)))</f>
        <v>#REF!</v>
      </c>
      <c r="BC571" s="55" t="str">
        <f>RIGHT(LEFT(Parts[[#This Row],[folder]],FIND(CHAR(1),SUBSTITUTE(Parts[[#This Row],[folder]],"/",CHAR(1),LEN(Parts[[#This Row],[folder]])-LEN(SUBSTITUTE(Parts[[#This Row],[folder]],"/",""))))-1),FIND(CHAR(1),SUBSTITUTE(Parts[[#This Row],[folder]],"/",CHAR(1),LEN(Parts[[#This Row],[folder]])-LEN(SUBSTITUTE(Parts[[#This Row],[folder]],"/",""))))-41)</f>
        <v>Squad/Parts/Utility/radialAttachmentPoint</v>
      </c>
    </row>
    <row r="572" spans="1:55" ht="29.5" x14ac:dyDescent="0.35">
      <c r="A572" t="s">
        <v>302</v>
      </c>
      <c r="B572" t="s">
        <v>3559</v>
      </c>
      <c r="C572" t="s">
        <v>3560</v>
      </c>
      <c r="D572" t="s">
        <v>3561</v>
      </c>
      <c r="E572" t="s">
        <v>1892</v>
      </c>
      <c r="F572" t="s">
        <v>1602</v>
      </c>
      <c r="G572" t="s">
        <v>1529</v>
      </c>
      <c r="H572" t="s">
        <v>1604</v>
      </c>
      <c r="I572" t="s">
        <v>1611</v>
      </c>
      <c r="J572" t="s">
        <v>1606</v>
      </c>
      <c r="K572" t="s">
        <v>32</v>
      </c>
      <c r="L572" s="32"/>
      <c r="M57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@PART[RCSBlock_v2]:AFTER[Squad] // RV-105 RCS Thruster Block
	{
}</v>
      </c>
      <c r="N572" s="36">
        <f>_xlfn.XLOOKUP(_xlfn.CONCAT(O572,P572),Templates!$G$1:$G$2037,Templates!$A$1:$A$2037,"Not Found",0,1)</f>
        <v>0</v>
      </c>
      <c r="O572" s="34"/>
      <c r="P572" s="34"/>
      <c r="Q572" s="35"/>
      <c r="R572" s="49"/>
      <c r="S572" s="33"/>
      <c r="T572" s="33"/>
      <c r="U572" s="33"/>
      <c r="V572" s="33"/>
      <c r="W572" s="33"/>
      <c r="X572" s="33"/>
      <c r="Y572" s="33"/>
      <c r="Z572" s="33"/>
      <c r="AA572" s="33"/>
      <c r="AB572" s="33"/>
      <c r="AC572" s="33"/>
      <c r="AD572" s="33"/>
      <c r="AE572" s="33"/>
      <c r="AF572" s="33"/>
      <c r="AG572" s="33"/>
      <c r="AH572" s="33"/>
      <c r="AI57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72" s="33"/>
      <c r="AK572" s="33"/>
      <c r="AL572" s="33"/>
      <c r="AM572" s="33"/>
      <c r="AN572" s="33"/>
      <c r="AO572" s="33"/>
      <c r="AP572" s="33"/>
      <c r="AQ572" s="33"/>
      <c r="AR572" s="33"/>
      <c r="AS572" s="33"/>
      <c r="AT572" s="33"/>
      <c r="AU572" s="33"/>
      <c r="AV57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7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72" s="56" t="str">
        <f>_xlfn.CONCAT(IF(Parts[[#This Row],[title]]&lt;&gt;"",_xlfn.CONCAT(CHAR(10),"@PART[",Parts[[#This Row],[name]],"]:NEEDS[!002_CommunityPartsTitles]:AFTER[",Parts[[#This Row],[mod]],"] // ",_xlfn.CONCAT(S572," (",D572,")"),CHAR(10),"{",CHAR(10),"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7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72" s="41" t="str">
        <f>_xlfn.CONCAT(IF(Parts[[#This Row],[title]]&lt;&gt;"",_xlfn.CONCAT("#LOC_KTT_",A572,"_",C572,"_Title = ",Parts[[#This Row],[title]],CHAR(10)),""),IF(Parts[[#This Row],[engineName]]&lt;&gt;"",_xlfn.CONCAT("#LOC_KTT_",Parts[[#This Row],[mod]],"_",Parts[[#This Row],[name]],"_EngineName = ",Parts[[#This Row],[engineName]]),""))</f>
        <v/>
      </c>
      <c r="BA572" s="39" t="e">
        <f ca="1">MIN(Parts[[#This Row],[techTier]]+1,MAX(INDIRECT(O572)))</f>
        <v>#REF!</v>
      </c>
      <c r="BB572" s="39" t="e">
        <f ca="1">MIN(Parts[[#This Row],[techTier]]+2,MAX(INDIRECT(O572)))</f>
        <v>#REF!</v>
      </c>
      <c r="BC572" s="55" t="str">
        <f>RIGHT(LEFT(Parts[[#This Row],[folder]],FIND(CHAR(1),SUBSTITUTE(Parts[[#This Row],[folder]],"/",CHAR(1),LEN(Parts[[#This Row],[folder]])-LEN(SUBSTITUTE(Parts[[#This Row],[folder]],"/",""))))-1),FIND(CHAR(1),SUBSTITUTE(Parts[[#This Row],[folder]],"/",CHAR(1),LEN(Parts[[#This Row],[folder]])-LEN(SUBSTITUTE(Parts[[#This Row],[folder]],"/",""))))-41)</f>
        <v>Squad/Parts/Utility/rcsBlockRV-105_v2</v>
      </c>
    </row>
    <row r="573" spans="1:55" ht="29.5" x14ac:dyDescent="0.35">
      <c r="A573" t="s">
        <v>302</v>
      </c>
      <c r="B573" t="s">
        <v>3562</v>
      </c>
      <c r="C573" t="s">
        <v>3563</v>
      </c>
      <c r="D573" t="s">
        <v>3564</v>
      </c>
      <c r="E573" t="s">
        <v>2105</v>
      </c>
      <c r="F573" t="s">
        <v>1602</v>
      </c>
      <c r="G573" t="s">
        <v>1540</v>
      </c>
      <c r="H573" t="s">
        <v>1954</v>
      </c>
      <c r="I573" t="s">
        <v>1866</v>
      </c>
      <c r="J573" t="s">
        <v>1606</v>
      </c>
      <c r="K573" t="s">
        <v>32</v>
      </c>
      <c r="L573" s="32"/>
      <c r="M57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@PART[RCSblock_01_small]:AFTER[Squad] // RV-1X Variable Thruster Block
	{
}</v>
      </c>
      <c r="N573" s="36">
        <f>_xlfn.XLOOKUP(_xlfn.CONCAT(O573,P573),Templates!$G$1:$G$2037,Templates!$A$1:$A$2037,"Not Found",0,1)</f>
        <v>0</v>
      </c>
      <c r="O573" s="34"/>
      <c r="P573" s="34"/>
      <c r="Q573" s="35"/>
      <c r="R573" s="49"/>
      <c r="S573" s="33"/>
      <c r="T573" s="33"/>
      <c r="U573" s="33"/>
      <c r="V573" s="33"/>
      <c r="W573" s="33"/>
      <c r="X573" s="33"/>
      <c r="Y573" s="33"/>
      <c r="Z573" s="33"/>
      <c r="AA573" s="33"/>
      <c r="AB573" s="33"/>
      <c r="AC573" s="33"/>
      <c r="AD573" s="33"/>
      <c r="AE573" s="33"/>
      <c r="AF573" s="33"/>
      <c r="AG573" s="33"/>
      <c r="AH573" s="33"/>
      <c r="AI57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73" s="33"/>
      <c r="AK573" s="33"/>
      <c r="AL573" s="33"/>
      <c r="AM573" s="33"/>
      <c r="AN573" s="33"/>
      <c r="AO573" s="33"/>
      <c r="AP573" s="33"/>
      <c r="AQ573" s="33"/>
      <c r="AR573" s="33"/>
      <c r="AS573" s="33"/>
      <c r="AT573" s="33"/>
      <c r="AU573" s="33"/>
      <c r="AV57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7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73" s="56" t="str">
        <f>_xlfn.CONCAT(IF(Parts[[#This Row],[title]]&lt;&gt;"",_xlfn.CONCAT(CHAR(10),"@PART[",Parts[[#This Row],[name]],"]:NEEDS[!002_CommunityPartsTitles]:AFTER[",Parts[[#This Row],[mod]],"] // ",_xlfn.CONCAT(S573," (",D573,")"),CHAR(10),"{",CHAR(10),"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7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73" s="41" t="str">
        <f>_xlfn.CONCAT(IF(Parts[[#This Row],[title]]&lt;&gt;"",_xlfn.CONCAT("#LOC_KTT_",A573,"_",C573,"_Title = ",Parts[[#This Row],[title]],CHAR(10)),""),IF(Parts[[#This Row],[engineName]]&lt;&gt;"",_xlfn.CONCAT("#LOC_KTT_",Parts[[#This Row],[mod]],"_",Parts[[#This Row],[name]],"_EngineName = ",Parts[[#This Row],[engineName]]),""))</f>
        <v/>
      </c>
      <c r="BA573" s="39" t="e">
        <f ca="1">MIN(Parts[[#This Row],[techTier]]+1,MAX(INDIRECT(O573)))</f>
        <v>#REF!</v>
      </c>
      <c r="BB573" s="39" t="e">
        <f ca="1">MIN(Parts[[#This Row],[techTier]]+2,MAX(INDIRECT(O573)))</f>
        <v>#REF!</v>
      </c>
      <c r="BC573" s="55" t="str">
        <f>RIGHT(LEFT(Parts[[#This Row],[folder]],FIND(CHAR(1),SUBSTITUTE(Parts[[#This Row],[folder]],"/",CHAR(1),LEN(Parts[[#This Row],[folder]])-LEN(SUBSTITUTE(Parts[[#This Row],[folder]],"/",""))))-1),FIND(CHAR(1),SUBSTITUTE(Parts[[#This Row],[folder]],"/",CHAR(1),LEN(Parts[[#This Row],[folder]])-LEN(SUBSTITUTE(Parts[[#This Row],[folder]],"/",""))))-41)</f>
        <v>Squad/Parts/Utility/rcsBlockRV-105_v2</v>
      </c>
    </row>
    <row r="574" spans="1:55" ht="29.5" x14ac:dyDescent="0.35">
      <c r="A574" t="s">
        <v>302</v>
      </c>
      <c r="B574" t="s">
        <v>3565</v>
      </c>
      <c r="C574" t="s">
        <v>3566</v>
      </c>
      <c r="D574" t="s">
        <v>3567</v>
      </c>
      <c r="E574" t="s">
        <v>2105</v>
      </c>
      <c r="F574" t="s">
        <v>1602</v>
      </c>
      <c r="G574" t="s">
        <v>1598</v>
      </c>
      <c r="H574" t="s">
        <v>1423</v>
      </c>
      <c r="I574" t="s">
        <v>3431</v>
      </c>
      <c r="J574" t="s">
        <v>1606</v>
      </c>
      <c r="K574" t="s">
        <v>32</v>
      </c>
      <c r="L574" s="32"/>
      <c r="M57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@PART[RCSLinearSmall]:AFTER[Squad] // Place Anywhere 1 Linear RCS Port
	{
}</v>
      </c>
      <c r="N574" s="36">
        <f>_xlfn.XLOOKUP(_xlfn.CONCAT(O574,P574),Templates!$G$1:$G$2037,Templates!$A$1:$A$2037,"Not Found",0,1)</f>
        <v>0</v>
      </c>
      <c r="O574" s="34"/>
      <c r="P574" s="34"/>
      <c r="Q574" s="35"/>
      <c r="R574" s="49"/>
      <c r="S574" s="33"/>
      <c r="T574" s="33"/>
      <c r="U574" s="33"/>
      <c r="V574" s="33"/>
      <c r="W574" s="33"/>
      <c r="X574" s="33"/>
      <c r="Y574" s="33"/>
      <c r="Z574" s="33"/>
      <c r="AA574" s="33"/>
      <c r="AB574" s="33"/>
      <c r="AC574" s="33"/>
      <c r="AD574" s="33"/>
      <c r="AE574" s="33"/>
      <c r="AF574" s="33"/>
      <c r="AG574" s="33"/>
      <c r="AH574" s="33"/>
      <c r="AI57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74" s="33"/>
      <c r="AK574" s="33"/>
      <c r="AL574" s="33"/>
      <c r="AM574" s="33"/>
      <c r="AN574" s="33"/>
      <c r="AO574" s="33"/>
      <c r="AP574" s="33"/>
      <c r="AQ574" s="33"/>
      <c r="AR574" s="33"/>
      <c r="AS574" s="33"/>
      <c r="AT574" s="33"/>
      <c r="AU574" s="33"/>
      <c r="AV57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7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74" s="56" t="str">
        <f>_xlfn.CONCAT(IF(Parts[[#This Row],[title]]&lt;&gt;"",_xlfn.CONCAT(CHAR(10),"@PART[",Parts[[#This Row],[name]],"]:NEEDS[!002_CommunityPartsTitles]:AFTER[",Parts[[#This Row],[mod]],"] // ",_xlfn.CONCAT(S574," (",D574,")"),CHAR(10),"{",CHAR(10),"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7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74" s="41" t="str">
        <f>_xlfn.CONCAT(IF(Parts[[#This Row],[title]]&lt;&gt;"",_xlfn.CONCAT("#LOC_KTT_",A574,"_",C574,"_Title = ",Parts[[#This Row],[title]],CHAR(10)),""),IF(Parts[[#This Row],[engineName]]&lt;&gt;"",_xlfn.CONCAT("#LOC_KTT_",Parts[[#This Row],[mod]],"_",Parts[[#This Row],[name]],"_EngineName = ",Parts[[#This Row],[engineName]]),""))</f>
        <v/>
      </c>
      <c r="BA574" s="39" t="e">
        <f ca="1">MIN(Parts[[#This Row],[techTier]]+1,MAX(INDIRECT(O574)))</f>
        <v>#REF!</v>
      </c>
      <c r="BB574" s="39" t="e">
        <f ca="1">MIN(Parts[[#This Row],[techTier]]+2,MAX(INDIRECT(O574)))</f>
        <v>#REF!</v>
      </c>
      <c r="BC574" s="55" t="str">
        <f>RIGHT(LEFT(Parts[[#This Row],[folder]],FIND(CHAR(1),SUBSTITUTE(Parts[[#This Row],[folder]],"/",CHAR(1),LEN(Parts[[#This Row],[folder]])-LEN(SUBSTITUTE(Parts[[#This Row],[folder]],"/",""))))-1),FIND(CHAR(1),SUBSTITUTE(Parts[[#This Row],[folder]],"/",CHAR(1),LEN(Parts[[#This Row],[folder]])-LEN(SUBSTITUTE(Parts[[#This Row],[folder]],"/",""))))-41)</f>
        <v>Squad/Parts/Utility/rcsSmallLinear</v>
      </c>
    </row>
    <row r="575" spans="1:55" ht="29.5" x14ac:dyDescent="0.35">
      <c r="A575" t="s">
        <v>302</v>
      </c>
      <c r="B575" t="s">
        <v>3568</v>
      </c>
      <c r="C575" t="s">
        <v>3569</v>
      </c>
      <c r="D575" t="s">
        <v>3570</v>
      </c>
      <c r="E575" t="s">
        <v>1927</v>
      </c>
      <c r="F575" t="s">
        <v>1928</v>
      </c>
      <c r="G575" t="s">
        <v>3215</v>
      </c>
      <c r="H575" t="s">
        <v>1698</v>
      </c>
      <c r="I575" t="s">
        <v>2038</v>
      </c>
      <c r="J575" t="s">
        <v>1115</v>
      </c>
      <c r="K575" t="s">
        <v>141</v>
      </c>
      <c r="L575" s="32"/>
      <c r="M57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@PART[RelayAntenna100]:AFTER[Squad] // RA-100 Relay Antenna
	{
}</v>
      </c>
      <c r="N575" s="36">
        <f>_xlfn.XLOOKUP(_xlfn.CONCAT(O575,P575),Templates!$G$1:$G$2037,Templates!$A$1:$A$2037,"Not Found",0,1)</f>
        <v>0</v>
      </c>
      <c r="O575" s="34"/>
      <c r="P575" s="34"/>
      <c r="Q575" s="35"/>
      <c r="R575" s="49"/>
      <c r="S575" s="33"/>
      <c r="T575" s="33"/>
      <c r="U575" s="33"/>
      <c r="V575" s="33"/>
      <c r="W575" s="33"/>
      <c r="X575" s="33"/>
      <c r="Y575" s="33"/>
      <c r="Z575" s="33"/>
      <c r="AA575" s="33"/>
      <c r="AB575" s="33"/>
      <c r="AC575" s="33"/>
      <c r="AD575" s="33"/>
      <c r="AE575" s="33"/>
      <c r="AF575" s="33"/>
      <c r="AG575" s="33"/>
      <c r="AH575" s="33"/>
      <c r="AI57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75" s="33"/>
      <c r="AK575" s="33"/>
      <c r="AL575" s="33"/>
      <c r="AM575" s="33"/>
      <c r="AN575" s="33"/>
      <c r="AO575" s="33"/>
      <c r="AP575" s="33"/>
      <c r="AQ575" s="33"/>
      <c r="AR575" s="33"/>
      <c r="AS575" s="33"/>
      <c r="AT575" s="33"/>
      <c r="AU575" s="33"/>
      <c r="AV57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7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75" s="56" t="str">
        <f>_xlfn.CONCAT(IF(Parts[[#This Row],[title]]&lt;&gt;"",_xlfn.CONCAT(CHAR(10),"@PART[",Parts[[#This Row],[name]],"]:NEEDS[!002_CommunityPartsTitles]:AFTER[",Parts[[#This Row],[mod]],"] // ",_xlfn.CONCAT(S575," (",D575,")"),CHAR(10),"{",CHAR(10),"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7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75" s="41" t="str">
        <f>_xlfn.CONCAT(IF(Parts[[#This Row],[title]]&lt;&gt;"",_xlfn.CONCAT("#LOC_KTT_",A575,"_",C575,"_Title = ",Parts[[#This Row],[title]],CHAR(10)),""),IF(Parts[[#This Row],[engineName]]&lt;&gt;"",_xlfn.CONCAT("#LOC_KTT_",Parts[[#This Row],[mod]],"_",Parts[[#This Row],[name]],"_EngineName = ",Parts[[#This Row],[engineName]]),""))</f>
        <v/>
      </c>
      <c r="BA575" s="39" t="e">
        <f ca="1">MIN(Parts[[#This Row],[techTier]]+1,MAX(INDIRECT(O575)))</f>
        <v>#REF!</v>
      </c>
      <c r="BB575" s="39" t="e">
        <f ca="1">MIN(Parts[[#This Row],[techTier]]+2,MAX(INDIRECT(O575)))</f>
        <v>#REF!</v>
      </c>
      <c r="BC575" s="55" t="str">
        <f>RIGHT(LEFT(Parts[[#This Row],[folder]],FIND(CHAR(1),SUBSTITUTE(Parts[[#This Row],[folder]],"/",CHAR(1),LEN(Parts[[#This Row],[folder]])-LEN(SUBSTITUTE(Parts[[#This Row],[folder]],"/",""))))-1),FIND(CHAR(1),SUBSTITUTE(Parts[[#This Row],[folder]],"/",CHAR(1),LEN(Parts[[#This Row],[folder]])-LEN(SUBSTITUTE(Parts[[#This Row],[folder]],"/",""))))-41)</f>
        <v>Squad/Parts/Utility/RelayAntennas</v>
      </c>
    </row>
    <row r="576" spans="1:55" ht="29.5" x14ac:dyDescent="0.35">
      <c r="A576" t="s">
        <v>302</v>
      </c>
      <c r="B576" t="s">
        <v>3571</v>
      </c>
      <c r="C576" t="s">
        <v>3572</v>
      </c>
      <c r="D576" t="s">
        <v>3573</v>
      </c>
      <c r="E576" t="s">
        <v>1927</v>
      </c>
      <c r="F576" t="s">
        <v>1928</v>
      </c>
      <c r="G576" t="s">
        <v>1545</v>
      </c>
      <c r="H576" t="s">
        <v>1887</v>
      </c>
      <c r="I576" t="s">
        <v>1568</v>
      </c>
      <c r="J576" t="s">
        <v>1115</v>
      </c>
      <c r="K576" t="s">
        <v>75</v>
      </c>
      <c r="L576" s="32"/>
      <c r="M57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@PART[RelayAntenna5]:AFTER[Squad] // RA-2 Relay Antenna
	{
}</v>
      </c>
      <c r="N576" s="36">
        <f>_xlfn.XLOOKUP(_xlfn.CONCAT(O576,P576),Templates!$G$1:$G$2037,Templates!$A$1:$A$2037,"Not Found",0,1)</f>
        <v>0</v>
      </c>
      <c r="O576" s="34"/>
      <c r="P576" s="34"/>
      <c r="Q576" s="35"/>
      <c r="R576" s="49"/>
      <c r="S576" s="33"/>
      <c r="T576" s="33"/>
      <c r="U576" s="33"/>
      <c r="V576" s="33"/>
      <c r="W576" s="33"/>
      <c r="X576" s="33"/>
      <c r="Y576" s="33"/>
      <c r="Z576" s="33"/>
      <c r="AA576" s="33"/>
      <c r="AB576" s="33"/>
      <c r="AC576" s="33"/>
      <c r="AD576" s="33"/>
      <c r="AE576" s="33"/>
      <c r="AF576" s="33"/>
      <c r="AG576" s="33"/>
      <c r="AH576" s="33"/>
      <c r="AI57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76" s="33"/>
      <c r="AK576" s="33"/>
      <c r="AL576" s="33"/>
      <c r="AM576" s="33"/>
      <c r="AN576" s="33"/>
      <c r="AO576" s="33"/>
      <c r="AP576" s="33"/>
      <c r="AQ576" s="33"/>
      <c r="AR576" s="33"/>
      <c r="AS576" s="33"/>
      <c r="AT576" s="33"/>
      <c r="AU576" s="33"/>
      <c r="AV57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7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76" s="56" t="str">
        <f>_xlfn.CONCAT(IF(Parts[[#This Row],[title]]&lt;&gt;"",_xlfn.CONCAT(CHAR(10),"@PART[",Parts[[#This Row],[name]],"]:NEEDS[!002_CommunityPartsTitles]:AFTER[",Parts[[#This Row],[mod]],"] // ",_xlfn.CONCAT(S576," (",D576,")"),CHAR(10),"{",CHAR(10),"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7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76" s="41" t="str">
        <f>_xlfn.CONCAT(IF(Parts[[#This Row],[title]]&lt;&gt;"",_xlfn.CONCAT("#LOC_KTT_",A576,"_",C576,"_Title = ",Parts[[#This Row],[title]],CHAR(10)),""),IF(Parts[[#This Row],[engineName]]&lt;&gt;"",_xlfn.CONCAT("#LOC_KTT_",Parts[[#This Row],[mod]],"_",Parts[[#This Row],[name]],"_EngineName = ",Parts[[#This Row],[engineName]]),""))</f>
        <v/>
      </c>
      <c r="BA576" s="39" t="e">
        <f ca="1">MIN(Parts[[#This Row],[techTier]]+1,MAX(INDIRECT(O576)))</f>
        <v>#REF!</v>
      </c>
      <c r="BB576" s="39" t="e">
        <f ca="1">MIN(Parts[[#This Row],[techTier]]+2,MAX(INDIRECT(O576)))</f>
        <v>#REF!</v>
      </c>
      <c r="BC576" s="55" t="str">
        <f>RIGHT(LEFT(Parts[[#This Row],[folder]],FIND(CHAR(1),SUBSTITUTE(Parts[[#This Row],[folder]],"/",CHAR(1),LEN(Parts[[#This Row],[folder]])-LEN(SUBSTITUTE(Parts[[#This Row],[folder]],"/",""))))-1),FIND(CHAR(1),SUBSTITUTE(Parts[[#This Row],[folder]],"/",CHAR(1),LEN(Parts[[#This Row],[folder]])-LEN(SUBSTITUTE(Parts[[#This Row],[folder]],"/",""))))-41)</f>
        <v>Squad/Parts/Utility/RelayAntennas</v>
      </c>
    </row>
    <row r="577" spans="1:55" ht="29.5" x14ac:dyDescent="0.35">
      <c r="A577" t="s">
        <v>302</v>
      </c>
      <c r="B577" t="s">
        <v>3574</v>
      </c>
      <c r="C577" t="s">
        <v>3575</v>
      </c>
      <c r="D577" t="s">
        <v>3576</v>
      </c>
      <c r="E577" t="s">
        <v>1927</v>
      </c>
      <c r="F577" t="s">
        <v>1928</v>
      </c>
      <c r="G577" t="s">
        <v>2893</v>
      </c>
      <c r="H577" t="s">
        <v>2064</v>
      </c>
      <c r="I577" t="s">
        <v>1557</v>
      </c>
      <c r="J577" t="s">
        <v>1115</v>
      </c>
      <c r="K577" t="s">
        <v>100</v>
      </c>
      <c r="L577" s="32"/>
      <c r="M57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@PART[RelayAntenna50]:AFTER[Squad] // RA-15 Relay Antenna
	{
}</v>
      </c>
      <c r="N577" s="36">
        <f>_xlfn.XLOOKUP(_xlfn.CONCAT(O577,P577),Templates!$G$1:$G$2037,Templates!$A$1:$A$2037,"Not Found",0,1)</f>
        <v>0</v>
      </c>
      <c r="O577" s="34"/>
      <c r="P577" s="34"/>
      <c r="Q577" s="35"/>
      <c r="R577" s="49"/>
      <c r="S577" s="33"/>
      <c r="T577" s="33"/>
      <c r="U577" s="33"/>
      <c r="V577" s="33"/>
      <c r="W577" s="33"/>
      <c r="X577" s="33"/>
      <c r="Y577" s="33"/>
      <c r="Z577" s="33"/>
      <c r="AA577" s="33"/>
      <c r="AB577" s="33"/>
      <c r="AC577" s="33"/>
      <c r="AD577" s="33"/>
      <c r="AE577" s="33"/>
      <c r="AF577" s="33"/>
      <c r="AG577" s="33"/>
      <c r="AH577" s="33"/>
      <c r="AI57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77" s="33"/>
      <c r="AK577" s="33"/>
      <c r="AL577" s="33"/>
      <c r="AM577" s="33"/>
      <c r="AN577" s="33"/>
      <c r="AO577" s="33"/>
      <c r="AP577" s="33"/>
      <c r="AQ577" s="33"/>
      <c r="AR577" s="33"/>
      <c r="AS577" s="33"/>
      <c r="AT577" s="33"/>
      <c r="AU577" s="33"/>
      <c r="AV57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7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77" s="56" t="str">
        <f>_xlfn.CONCAT(IF(Parts[[#This Row],[title]]&lt;&gt;"",_xlfn.CONCAT(CHAR(10),"@PART[",Parts[[#This Row],[name]],"]:NEEDS[!002_CommunityPartsTitles]:AFTER[",Parts[[#This Row],[mod]],"] // ",_xlfn.CONCAT(S577," (",D577,")"),CHAR(10),"{",CHAR(10),"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7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77" s="41" t="str">
        <f>_xlfn.CONCAT(IF(Parts[[#This Row],[title]]&lt;&gt;"",_xlfn.CONCAT("#LOC_KTT_",A577,"_",C577,"_Title = ",Parts[[#This Row],[title]],CHAR(10)),""),IF(Parts[[#This Row],[engineName]]&lt;&gt;"",_xlfn.CONCAT("#LOC_KTT_",Parts[[#This Row],[mod]],"_",Parts[[#This Row],[name]],"_EngineName = ",Parts[[#This Row],[engineName]]),""))</f>
        <v/>
      </c>
      <c r="BA577" s="39" t="e">
        <f ca="1">MIN(Parts[[#This Row],[techTier]]+1,MAX(INDIRECT(O577)))</f>
        <v>#REF!</v>
      </c>
      <c r="BB577" s="39" t="e">
        <f ca="1">MIN(Parts[[#This Row],[techTier]]+2,MAX(INDIRECT(O577)))</f>
        <v>#REF!</v>
      </c>
      <c r="BC577" s="55" t="str">
        <f>RIGHT(LEFT(Parts[[#This Row],[folder]],FIND(CHAR(1),SUBSTITUTE(Parts[[#This Row],[folder]],"/",CHAR(1),LEN(Parts[[#This Row],[folder]])-LEN(SUBSTITUTE(Parts[[#This Row],[folder]],"/",""))))-1),FIND(CHAR(1),SUBSTITUTE(Parts[[#This Row],[folder]],"/",CHAR(1),LEN(Parts[[#This Row],[folder]])-LEN(SUBSTITUTE(Parts[[#This Row],[folder]],"/",""))))-41)</f>
        <v>Squad/Parts/Utility/RelayAntennas</v>
      </c>
    </row>
    <row r="578" spans="1:55" ht="29.5" x14ac:dyDescent="0.35">
      <c r="A578" t="s">
        <v>302</v>
      </c>
      <c r="B578" t="s">
        <v>3577</v>
      </c>
      <c r="C578" t="s">
        <v>3578</v>
      </c>
      <c r="D578" t="s">
        <v>3579</v>
      </c>
      <c r="E578" t="s">
        <v>2068</v>
      </c>
      <c r="F578" t="s">
        <v>1755</v>
      </c>
      <c r="G578" t="s">
        <v>3580</v>
      </c>
      <c r="H578" t="s">
        <v>1535</v>
      </c>
      <c r="I578" t="s">
        <v>1513</v>
      </c>
      <c r="J578" t="s">
        <v>3581</v>
      </c>
      <c r="K578" t="s">
        <v>25</v>
      </c>
      <c r="L578" s="32"/>
      <c r="M57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@PART[largeAdapter]:AFTER[Squad] // Rockomax Brand Adapter
	{
}</v>
      </c>
      <c r="N578" s="36">
        <f>_xlfn.XLOOKUP(_xlfn.CONCAT(O578,P578),Templates!$G$1:$G$2037,Templates!$A$1:$A$2037,"Not Found",0,1)</f>
        <v>0</v>
      </c>
      <c r="O578" s="34"/>
      <c r="P578" s="34"/>
      <c r="Q578" s="35"/>
      <c r="R578" s="49"/>
      <c r="S578" s="33"/>
      <c r="T578" s="33"/>
      <c r="U578" s="33"/>
      <c r="V578" s="33"/>
      <c r="W578" s="33"/>
      <c r="X578" s="33"/>
      <c r="Y578" s="33"/>
      <c r="Z578" s="33"/>
      <c r="AA578" s="33"/>
      <c r="AB578" s="33"/>
      <c r="AC578" s="33"/>
      <c r="AD578" s="33"/>
      <c r="AE578" s="33"/>
      <c r="AF578" s="33"/>
      <c r="AG578" s="33"/>
      <c r="AH578" s="33"/>
      <c r="AI57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78" s="33"/>
      <c r="AK578" s="33"/>
      <c r="AL578" s="33"/>
      <c r="AM578" s="33"/>
      <c r="AN578" s="33"/>
      <c r="AO578" s="33"/>
      <c r="AP578" s="33"/>
      <c r="AQ578" s="33"/>
      <c r="AR578" s="33"/>
      <c r="AS578" s="33"/>
      <c r="AT578" s="33"/>
      <c r="AU578" s="33"/>
      <c r="AV57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7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78" s="56" t="str">
        <f>_xlfn.CONCAT(IF(Parts[[#This Row],[title]]&lt;&gt;"",_xlfn.CONCAT(CHAR(10),"@PART[",Parts[[#This Row],[name]],"]:NEEDS[!002_CommunityPartsTitles]:AFTER[",Parts[[#This Row],[mod]],"] // ",_xlfn.CONCAT(S578," (",D578,")"),CHAR(10),"{",CHAR(10),"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7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78" s="41" t="str">
        <f>_xlfn.CONCAT(IF(Parts[[#This Row],[title]]&lt;&gt;"",_xlfn.CONCAT("#LOC_KTT_",A578,"_",C578,"_Title = ",Parts[[#This Row],[title]],CHAR(10)),""),IF(Parts[[#This Row],[engineName]]&lt;&gt;"",_xlfn.CONCAT("#LOC_KTT_",Parts[[#This Row],[mod]],"_",Parts[[#This Row],[name]],"_EngineName = ",Parts[[#This Row],[engineName]]),""))</f>
        <v/>
      </c>
      <c r="BA578" s="39" t="e">
        <f ca="1">MIN(Parts[[#This Row],[techTier]]+1,MAX(INDIRECT(O578)))</f>
        <v>#REF!</v>
      </c>
      <c r="BB578" s="39" t="e">
        <f ca="1">MIN(Parts[[#This Row],[techTier]]+2,MAX(INDIRECT(O578)))</f>
        <v>#REF!</v>
      </c>
      <c r="BC578" s="55" t="str">
        <f>RIGHT(LEFT(Parts[[#This Row],[folder]],FIND(CHAR(1),SUBSTITUTE(Parts[[#This Row],[folder]],"/",CHAR(1),LEN(Parts[[#This Row],[folder]])-LEN(SUBSTITUTE(Parts[[#This Row],[folder]],"/",""))))-1),FIND(CHAR(1),SUBSTITUTE(Parts[[#This Row],[folder]],"/",CHAR(1),LEN(Parts[[#This Row],[folder]])-LEN(SUBSTITUTE(Parts[[#This Row],[folder]],"/",""))))-41)</f>
        <v>Squad/Parts/Utility/rockomaxAdapters</v>
      </c>
    </row>
    <row r="579" spans="1:55" ht="29.5" x14ac:dyDescent="0.35">
      <c r="A579" t="s">
        <v>302</v>
      </c>
      <c r="B579" t="s">
        <v>3582</v>
      </c>
      <c r="C579" t="s">
        <v>3583</v>
      </c>
      <c r="D579" t="s">
        <v>3584</v>
      </c>
      <c r="E579" t="s">
        <v>2068</v>
      </c>
      <c r="F579" t="s">
        <v>1755</v>
      </c>
      <c r="G579" t="s">
        <v>1698</v>
      </c>
      <c r="H579" t="s">
        <v>1684</v>
      </c>
      <c r="I579" t="s">
        <v>1620</v>
      </c>
      <c r="J579" t="s">
        <v>2652</v>
      </c>
      <c r="K579" t="s">
        <v>40</v>
      </c>
      <c r="L579" s="32"/>
      <c r="M57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@PART[largeAdapter2]:AFTER[Squad] // Rockomax Brand Adapter 02
	{
}</v>
      </c>
      <c r="N579" s="36">
        <f>_xlfn.XLOOKUP(_xlfn.CONCAT(O579,P579),Templates!$G$1:$G$2037,Templates!$A$1:$A$2037,"Not Found",0,1)</f>
        <v>0</v>
      </c>
      <c r="O579" s="34"/>
      <c r="P579" s="34"/>
      <c r="Q579" s="35"/>
      <c r="R579" s="49"/>
      <c r="S579" s="33"/>
      <c r="T579" s="33"/>
      <c r="U579" s="33"/>
      <c r="V579" s="33"/>
      <c r="W579" s="33"/>
      <c r="X579" s="33"/>
      <c r="Y579" s="33"/>
      <c r="Z579" s="33"/>
      <c r="AA579" s="33"/>
      <c r="AB579" s="33"/>
      <c r="AC579" s="33"/>
      <c r="AD579" s="33"/>
      <c r="AE579" s="33"/>
      <c r="AF579" s="33"/>
      <c r="AG579" s="33"/>
      <c r="AH579" s="33"/>
      <c r="AI57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79" s="33"/>
      <c r="AK579" s="33"/>
      <c r="AL579" s="33"/>
      <c r="AM579" s="33"/>
      <c r="AN579" s="33"/>
      <c r="AO579" s="33"/>
      <c r="AP579" s="33"/>
      <c r="AQ579" s="33"/>
      <c r="AR579" s="33"/>
      <c r="AS579" s="33"/>
      <c r="AT579" s="33"/>
      <c r="AU579" s="33"/>
      <c r="AV57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7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79" s="56" t="str">
        <f>_xlfn.CONCAT(IF(Parts[[#This Row],[title]]&lt;&gt;"",_xlfn.CONCAT(CHAR(10),"@PART[",Parts[[#This Row],[name]],"]:NEEDS[!002_CommunityPartsTitles]:AFTER[",Parts[[#This Row],[mod]],"] // ",_xlfn.CONCAT(S579," (",D579,")"),CHAR(10),"{",CHAR(10),"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7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79" s="41" t="str">
        <f>_xlfn.CONCAT(IF(Parts[[#This Row],[title]]&lt;&gt;"",_xlfn.CONCAT("#LOC_KTT_",A579,"_",C579,"_Title = ",Parts[[#This Row],[title]],CHAR(10)),""),IF(Parts[[#This Row],[engineName]]&lt;&gt;"",_xlfn.CONCAT("#LOC_KTT_",Parts[[#This Row],[mod]],"_",Parts[[#This Row],[name]],"_EngineName = ",Parts[[#This Row],[engineName]]),""))</f>
        <v/>
      </c>
      <c r="BA579" s="39" t="e">
        <f ca="1">MIN(Parts[[#This Row],[techTier]]+1,MAX(INDIRECT(O579)))</f>
        <v>#REF!</v>
      </c>
      <c r="BB579" s="39" t="e">
        <f ca="1">MIN(Parts[[#This Row],[techTier]]+2,MAX(INDIRECT(O579)))</f>
        <v>#REF!</v>
      </c>
      <c r="BC579" s="55" t="str">
        <f>RIGHT(LEFT(Parts[[#This Row],[folder]],FIND(CHAR(1),SUBSTITUTE(Parts[[#This Row],[folder]],"/",CHAR(1),LEN(Parts[[#This Row],[folder]])-LEN(SUBSTITUTE(Parts[[#This Row],[folder]],"/",""))))-1),FIND(CHAR(1),SUBSTITUTE(Parts[[#This Row],[folder]],"/",CHAR(1),LEN(Parts[[#This Row],[folder]])-LEN(SUBSTITUTE(Parts[[#This Row],[folder]],"/",""))))-41)</f>
        <v>Squad/Parts/Utility/rockomaxAdapters</v>
      </c>
    </row>
    <row r="580" spans="1:55" ht="29.5" x14ac:dyDescent="0.35">
      <c r="A580" t="s">
        <v>302</v>
      </c>
      <c r="B580" t="s">
        <v>3585</v>
      </c>
      <c r="C580" t="s">
        <v>3586</v>
      </c>
      <c r="D580" t="s">
        <v>3587</v>
      </c>
      <c r="E580" t="s">
        <v>2029</v>
      </c>
      <c r="F580" t="s">
        <v>1522</v>
      </c>
      <c r="G580" t="s">
        <v>1562</v>
      </c>
      <c r="H580" t="s">
        <v>1535</v>
      </c>
      <c r="I580" t="s">
        <v>1513</v>
      </c>
      <c r="J580" t="s">
        <v>1116</v>
      </c>
      <c r="K580" t="s">
        <v>15</v>
      </c>
      <c r="L580" s="32"/>
      <c r="M58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@PART[ServiceBay_125_v2]:AFTER[Squad] // Service Bay (1.25m)
	{
}</v>
      </c>
      <c r="N580" s="36">
        <f>_xlfn.XLOOKUP(_xlfn.CONCAT(O580,P580),Templates!$G$1:$G$2037,Templates!$A$1:$A$2037,"Not Found",0,1)</f>
        <v>0</v>
      </c>
      <c r="O580" s="34"/>
      <c r="P580" s="34"/>
      <c r="Q580" s="35"/>
      <c r="R580" s="49"/>
      <c r="S580" s="33"/>
      <c r="T580" s="33"/>
      <c r="U580" s="33"/>
      <c r="V580" s="33"/>
      <c r="W580" s="33"/>
      <c r="X580" s="33"/>
      <c r="Y580" s="33"/>
      <c r="Z580" s="33"/>
      <c r="AA580" s="33"/>
      <c r="AB580" s="33"/>
      <c r="AC580" s="33"/>
      <c r="AD580" s="33"/>
      <c r="AE580" s="33"/>
      <c r="AF580" s="33"/>
      <c r="AG580" s="33"/>
      <c r="AH580" s="33"/>
      <c r="AI58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80" s="33"/>
      <c r="AK580" s="33"/>
      <c r="AL580" s="33"/>
      <c r="AM580" s="33"/>
      <c r="AN580" s="33"/>
      <c r="AO580" s="33"/>
      <c r="AP580" s="33"/>
      <c r="AQ580" s="33"/>
      <c r="AR580" s="33"/>
      <c r="AS580" s="33"/>
      <c r="AT580" s="33"/>
      <c r="AU580" s="33"/>
      <c r="AV58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8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80" s="56" t="str">
        <f>_xlfn.CONCAT(IF(Parts[[#This Row],[title]]&lt;&gt;"",_xlfn.CONCAT(CHAR(10),"@PART[",Parts[[#This Row],[name]],"]:NEEDS[!002_CommunityPartsTitles]:AFTER[",Parts[[#This Row],[mod]],"] // ",_xlfn.CONCAT(S580," (",D580,")"),CHAR(10),"{",CHAR(10),"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8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80" s="41" t="str">
        <f>_xlfn.CONCAT(IF(Parts[[#This Row],[title]]&lt;&gt;"",_xlfn.CONCAT("#LOC_KTT_",A580,"_",C580,"_Title = ",Parts[[#This Row],[title]],CHAR(10)),""),IF(Parts[[#This Row],[engineName]]&lt;&gt;"",_xlfn.CONCAT("#LOC_KTT_",Parts[[#This Row],[mod]],"_",Parts[[#This Row],[name]],"_EngineName = ",Parts[[#This Row],[engineName]]),""))</f>
        <v/>
      </c>
      <c r="BA580" s="39" t="e">
        <f ca="1">MIN(Parts[[#This Row],[techTier]]+1,MAX(INDIRECT(O580)))</f>
        <v>#REF!</v>
      </c>
      <c r="BB580" s="39" t="e">
        <f ca="1">MIN(Parts[[#This Row],[techTier]]+2,MAX(INDIRECT(O580)))</f>
        <v>#REF!</v>
      </c>
      <c r="BC580" s="55" t="str">
        <f>RIGHT(LEFT(Parts[[#This Row],[folder]],FIND(CHAR(1),SUBSTITUTE(Parts[[#This Row],[folder]],"/",CHAR(1),LEN(Parts[[#This Row],[folder]])-LEN(SUBSTITUTE(Parts[[#This Row],[folder]],"/",""))))-1),FIND(CHAR(1),SUBSTITUTE(Parts[[#This Row],[folder]],"/",CHAR(1),LEN(Parts[[#This Row],[folder]])-LEN(SUBSTITUTE(Parts[[#This Row],[folder]],"/",""))))-41)</f>
        <v>Squad/Parts/Utility/ServiceBay_v2</v>
      </c>
    </row>
    <row r="581" spans="1:55" ht="29.5" x14ac:dyDescent="0.35">
      <c r="A581" t="s">
        <v>302</v>
      </c>
      <c r="B581" t="s">
        <v>3588</v>
      </c>
      <c r="C581" t="s">
        <v>3589</v>
      </c>
      <c r="D581" t="s">
        <v>3590</v>
      </c>
      <c r="E581" t="s">
        <v>2029</v>
      </c>
      <c r="F581" t="s">
        <v>1522</v>
      </c>
      <c r="G581" t="s">
        <v>1562</v>
      </c>
      <c r="H581" t="s">
        <v>1535</v>
      </c>
      <c r="I581" t="s">
        <v>1557</v>
      </c>
      <c r="J581" t="s">
        <v>1118</v>
      </c>
      <c r="K581" t="s">
        <v>69</v>
      </c>
      <c r="L581" s="32"/>
      <c r="M58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@PART[ServiceBay_250_v2]:AFTER[Squad] // Service Bay (2.5m)
	{
}</v>
      </c>
      <c r="N581" s="36">
        <f>_xlfn.XLOOKUP(_xlfn.CONCAT(O581,P581),Templates!$G$1:$G$2037,Templates!$A$1:$A$2037,"Not Found",0,1)</f>
        <v>0</v>
      </c>
      <c r="O581" s="34"/>
      <c r="P581" s="34"/>
      <c r="Q581" s="35"/>
      <c r="R581" s="49"/>
      <c r="S581" s="33"/>
      <c r="T581" s="33"/>
      <c r="U581" s="33"/>
      <c r="V581" s="33"/>
      <c r="W581" s="33"/>
      <c r="X581" s="33"/>
      <c r="Y581" s="33"/>
      <c r="Z581" s="33"/>
      <c r="AA581" s="33"/>
      <c r="AB581" s="33"/>
      <c r="AC581" s="33"/>
      <c r="AD581" s="33"/>
      <c r="AE581" s="33"/>
      <c r="AF581" s="33"/>
      <c r="AG581" s="33"/>
      <c r="AH581" s="33"/>
      <c r="AI58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81" s="33"/>
      <c r="AK581" s="33"/>
      <c r="AL581" s="33"/>
      <c r="AM581" s="33"/>
      <c r="AN581" s="33"/>
      <c r="AO581" s="33"/>
      <c r="AP581" s="33"/>
      <c r="AQ581" s="33"/>
      <c r="AR581" s="33"/>
      <c r="AS581" s="33"/>
      <c r="AT581" s="33"/>
      <c r="AU581" s="33"/>
      <c r="AV58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8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81" s="56" t="str">
        <f>_xlfn.CONCAT(IF(Parts[[#This Row],[title]]&lt;&gt;"",_xlfn.CONCAT(CHAR(10),"@PART[",Parts[[#This Row],[name]],"]:NEEDS[!002_CommunityPartsTitles]:AFTER[",Parts[[#This Row],[mod]],"] // ",_xlfn.CONCAT(S581," (",D581,")"),CHAR(10),"{",CHAR(10),"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8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81" s="41" t="str">
        <f>_xlfn.CONCAT(IF(Parts[[#This Row],[title]]&lt;&gt;"",_xlfn.CONCAT("#LOC_KTT_",A581,"_",C581,"_Title = ",Parts[[#This Row],[title]],CHAR(10)),""),IF(Parts[[#This Row],[engineName]]&lt;&gt;"",_xlfn.CONCAT("#LOC_KTT_",Parts[[#This Row],[mod]],"_",Parts[[#This Row],[name]],"_EngineName = ",Parts[[#This Row],[engineName]]),""))</f>
        <v/>
      </c>
      <c r="BA581" s="39" t="e">
        <f ca="1">MIN(Parts[[#This Row],[techTier]]+1,MAX(INDIRECT(O581)))</f>
        <v>#REF!</v>
      </c>
      <c r="BB581" s="39" t="e">
        <f ca="1">MIN(Parts[[#This Row],[techTier]]+2,MAX(INDIRECT(O581)))</f>
        <v>#REF!</v>
      </c>
      <c r="BC581" s="55" t="str">
        <f>RIGHT(LEFT(Parts[[#This Row],[folder]],FIND(CHAR(1),SUBSTITUTE(Parts[[#This Row],[folder]],"/",CHAR(1),LEN(Parts[[#This Row],[folder]])-LEN(SUBSTITUTE(Parts[[#This Row],[folder]],"/",""))))-1),FIND(CHAR(1),SUBSTITUTE(Parts[[#This Row],[folder]],"/",CHAR(1),LEN(Parts[[#This Row],[folder]])-LEN(SUBSTITUTE(Parts[[#This Row],[folder]],"/",""))))-41)</f>
        <v>Squad/Parts/Utility/ServiceBay_v2</v>
      </c>
    </row>
    <row r="582" spans="1:55" ht="29.5" x14ac:dyDescent="0.35">
      <c r="A582" t="s">
        <v>302</v>
      </c>
      <c r="B582" t="s">
        <v>3591</v>
      </c>
      <c r="C582" t="s">
        <v>3592</v>
      </c>
      <c r="D582" t="s">
        <v>3593</v>
      </c>
      <c r="E582" t="s">
        <v>2275</v>
      </c>
      <c r="F582" t="s">
        <v>1555</v>
      </c>
      <c r="G582" t="s">
        <v>2391</v>
      </c>
      <c r="H582" t="s">
        <v>3594</v>
      </c>
      <c r="I582" t="s">
        <v>1530</v>
      </c>
      <c r="J582" t="s">
        <v>2000</v>
      </c>
      <c r="K582" t="s">
        <v>64</v>
      </c>
      <c r="L582" s="32"/>
      <c r="M58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@PART[smallClaw]:AFTER[Squad] // Advanced Grabbing Unit Jr.
	{
}</v>
      </c>
      <c r="N582" s="36">
        <f>_xlfn.XLOOKUP(_xlfn.CONCAT(O582,P582),Templates!$G$1:$G$2037,Templates!$A$1:$A$2037,"Not Found",0,1)</f>
        <v>0</v>
      </c>
      <c r="O582" s="34"/>
      <c r="P582" s="34"/>
      <c r="Q582" s="35"/>
      <c r="R582" s="49"/>
      <c r="S582" s="33"/>
      <c r="T582" s="33"/>
      <c r="U582" s="33"/>
      <c r="V582" s="33"/>
      <c r="W582" s="33"/>
      <c r="X582" s="33"/>
      <c r="Y582" s="33"/>
      <c r="Z582" s="33"/>
      <c r="AA582" s="33"/>
      <c r="AB582" s="33"/>
      <c r="AC582" s="33"/>
      <c r="AD582" s="33"/>
      <c r="AE582" s="33"/>
      <c r="AF582" s="33"/>
      <c r="AG582" s="33"/>
      <c r="AH582" s="33"/>
      <c r="AI58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82" s="33"/>
      <c r="AK582" s="33"/>
      <c r="AL582" s="33"/>
      <c r="AM582" s="33"/>
      <c r="AN582" s="33"/>
      <c r="AO582" s="33"/>
      <c r="AP582" s="33"/>
      <c r="AQ582" s="33"/>
      <c r="AR582" s="33"/>
      <c r="AS582" s="33"/>
      <c r="AT582" s="33"/>
      <c r="AU582" s="33"/>
      <c r="AV58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8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82" s="56" t="str">
        <f>_xlfn.CONCAT(IF(Parts[[#This Row],[title]]&lt;&gt;"",_xlfn.CONCAT(CHAR(10),"@PART[",Parts[[#This Row],[name]],"]:NEEDS[!002_CommunityPartsTitles]:AFTER[",Parts[[#This Row],[mod]],"] // ",_xlfn.CONCAT(S582," (",D582,")"),CHAR(10),"{",CHAR(10),"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8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82" s="41" t="str">
        <f>_xlfn.CONCAT(IF(Parts[[#This Row],[title]]&lt;&gt;"",_xlfn.CONCAT("#LOC_KTT_",A582,"_",C582,"_Title = ",Parts[[#This Row],[title]],CHAR(10)),""),IF(Parts[[#This Row],[engineName]]&lt;&gt;"",_xlfn.CONCAT("#LOC_KTT_",Parts[[#This Row],[mod]],"_",Parts[[#This Row],[name]],"_EngineName = ",Parts[[#This Row],[engineName]]),""))</f>
        <v/>
      </c>
      <c r="BA582" s="39" t="e">
        <f ca="1">MIN(Parts[[#This Row],[techTier]]+1,MAX(INDIRECT(O582)))</f>
        <v>#REF!</v>
      </c>
      <c r="BB582" s="39" t="e">
        <f ca="1">MIN(Parts[[#This Row],[techTier]]+2,MAX(INDIRECT(O582)))</f>
        <v>#REF!</v>
      </c>
      <c r="BC582" s="55" t="str">
        <f>RIGHT(LEFT(Parts[[#This Row],[folder]],FIND(CHAR(1),SUBSTITUTE(Parts[[#This Row],[folder]],"/",CHAR(1),LEN(Parts[[#This Row],[folder]])-LEN(SUBSTITUTE(Parts[[#This Row],[folder]],"/",""))))-1),FIND(CHAR(1),SUBSTITUTE(Parts[[#This Row],[folder]],"/",CHAR(1),LEN(Parts[[#This Row],[folder]])-LEN(SUBSTITUTE(Parts[[#This Row],[folder]],"/",""))))-41)</f>
        <v>Squad/Parts/Utility/smallClaw</v>
      </c>
    </row>
    <row r="583" spans="1:55" ht="29.5" x14ac:dyDescent="0.35">
      <c r="A583" t="s">
        <v>302</v>
      </c>
      <c r="B583" t="s">
        <v>3595</v>
      </c>
      <c r="C583" t="s">
        <v>3596</v>
      </c>
      <c r="D583" t="s">
        <v>3597</v>
      </c>
      <c r="E583" t="s">
        <v>2004</v>
      </c>
      <c r="F583" t="s">
        <v>1877</v>
      </c>
      <c r="G583" t="s">
        <v>536</v>
      </c>
      <c r="H583" t="s">
        <v>1787</v>
      </c>
      <c r="I583" t="s">
        <v>2362</v>
      </c>
      <c r="J583" t="s">
        <v>1606</v>
      </c>
      <c r="K583" t="s">
        <v>52</v>
      </c>
      <c r="L583" s="32"/>
      <c r="M58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@PART[spotLight1]:AFTER[Squad] // Illuminator Mk1
	{
}</v>
      </c>
      <c r="N583" s="36">
        <f>_xlfn.XLOOKUP(_xlfn.CONCAT(O583,P583),Templates!$G$1:$G$2037,Templates!$A$1:$A$2037,"Not Found",0,1)</f>
        <v>0</v>
      </c>
      <c r="O583" s="34"/>
      <c r="P583" s="34"/>
      <c r="Q583" s="35"/>
      <c r="R583" s="49"/>
      <c r="S583" s="33"/>
      <c r="T583" s="33"/>
      <c r="U583" s="33"/>
      <c r="V583" s="33"/>
      <c r="W583" s="33"/>
      <c r="X583" s="33"/>
      <c r="Y583" s="33"/>
      <c r="Z583" s="33"/>
      <c r="AA583" s="33"/>
      <c r="AB583" s="33"/>
      <c r="AC583" s="33"/>
      <c r="AD583" s="33"/>
      <c r="AE583" s="33"/>
      <c r="AF583" s="33"/>
      <c r="AG583" s="33"/>
      <c r="AH583" s="33"/>
      <c r="AI58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83" s="33"/>
      <c r="AK583" s="33"/>
      <c r="AL583" s="33"/>
      <c r="AM583" s="33"/>
      <c r="AN583" s="33"/>
      <c r="AO583" s="33"/>
      <c r="AP583" s="33"/>
      <c r="AQ583" s="33"/>
      <c r="AR583" s="33"/>
      <c r="AS583" s="33"/>
      <c r="AT583" s="33"/>
      <c r="AU583" s="33"/>
      <c r="AV58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8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83" s="56" t="str">
        <f>_xlfn.CONCAT(IF(Parts[[#This Row],[title]]&lt;&gt;"",_xlfn.CONCAT(CHAR(10),"@PART[",Parts[[#This Row],[name]],"]:NEEDS[!002_CommunityPartsTitles]:AFTER[",Parts[[#This Row],[mod]],"] // ",_xlfn.CONCAT(S583," (",D583,")"),CHAR(10),"{",CHAR(10),"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8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83" s="41" t="str">
        <f>_xlfn.CONCAT(IF(Parts[[#This Row],[title]]&lt;&gt;"",_xlfn.CONCAT("#LOC_KTT_",A583,"_",C583,"_Title = ",Parts[[#This Row],[title]],CHAR(10)),""),IF(Parts[[#This Row],[engineName]]&lt;&gt;"",_xlfn.CONCAT("#LOC_KTT_",Parts[[#This Row],[mod]],"_",Parts[[#This Row],[name]],"_EngineName = ",Parts[[#This Row],[engineName]]),""))</f>
        <v/>
      </c>
      <c r="BA583" s="39" t="e">
        <f ca="1">MIN(Parts[[#This Row],[techTier]]+1,MAX(INDIRECT(O583)))</f>
        <v>#REF!</v>
      </c>
      <c r="BB583" s="39" t="e">
        <f ca="1">MIN(Parts[[#This Row],[techTier]]+2,MAX(INDIRECT(O583)))</f>
        <v>#REF!</v>
      </c>
      <c r="BC583" s="55" t="str">
        <f>RIGHT(LEFT(Parts[[#This Row],[folder]],FIND(CHAR(1),SUBSTITUTE(Parts[[#This Row],[folder]],"/",CHAR(1),LEN(Parts[[#This Row],[folder]])-LEN(SUBSTITUTE(Parts[[#This Row],[folder]],"/",""))))-1),FIND(CHAR(1),SUBSTITUTE(Parts[[#This Row],[folder]],"/",CHAR(1),LEN(Parts[[#This Row],[folder]])-LEN(SUBSTITUTE(Parts[[#This Row],[folder]],"/",""))))-41)</f>
        <v>Squad/Parts/Utility/spotLightMk1</v>
      </c>
    </row>
    <row r="584" spans="1:55" ht="29.5" x14ac:dyDescent="0.35">
      <c r="A584" t="s">
        <v>302</v>
      </c>
      <c r="B584" t="s">
        <v>3598</v>
      </c>
      <c r="C584" t="s">
        <v>3599</v>
      </c>
      <c r="D584" t="s">
        <v>3597</v>
      </c>
      <c r="E584" t="s">
        <v>2004</v>
      </c>
      <c r="F584" t="s">
        <v>1098</v>
      </c>
      <c r="G584" t="s">
        <v>2135</v>
      </c>
      <c r="H584" t="s">
        <v>1787</v>
      </c>
      <c r="I584" t="s">
        <v>2362</v>
      </c>
      <c r="J584" t="s">
        <v>1606</v>
      </c>
      <c r="K584" t="s">
        <v>52</v>
      </c>
      <c r="L584" s="32"/>
      <c r="M58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@PART[spotLight1_v2]:AFTER[Squad] // Illuminator Mk1
	{
}</v>
      </c>
      <c r="N584" s="36">
        <f>_xlfn.XLOOKUP(_xlfn.CONCAT(O584,P584),Templates!$G$1:$G$2037,Templates!$A$1:$A$2037,"Not Found",0,1)</f>
        <v>0</v>
      </c>
      <c r="O584" s="34"/>
      <c r="P584" s="34"/>
      <c r="Q584" s="35"/>
      <c r="R584" s="49"/>
      <c r="S584" s="33"/>
      <c r="T584" s="33"/>
      <c r="U584" s="33"/>
      <c r="V584" s="33"/>
      <c r="W584" s="33"/>
      <c r="X584" s="33"/>
      <c r="Y584" s="33"/>
      <c r="Z584" s="33"/>
      <c r="AA584" s="33"/>
      <c r="AB584" s="33"/>
      <c r="AC584" s="33"/>
      <c r="AD584" s="33"/>
      <c r="AE584" s="33"/>
      <c r="AF584" s="33"/>
      <c r="AG584" s="33"/>
      <c r="AH584" s="33"/>
      <c r="AI58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84" s="33"/>
      <c r="AK584" s="33"/>
      <c r="AL584" s="33"/>
      <c r="AM584" s="33"/>
      <c r="AN584" s="33"/>
      <c r="AO584" s="33"/>
      <c r="AP584" s="33"/>
      <c r="AQ584" s="33"/>
      <c r="AR584" s="33"/>
      <c r="AS584" s="33"/>
      <c r="AT584" s="33"/>
      <c r="AU584" s="33"/>
      <c r="AV58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8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84" s="56" t="str">
        <f>_xlfn.CONCAT(IF(Parts[[#This Row],[title]]&lt;&gt;"",_xlfn.CONCAT(CHAR(10),"@PART[",Parts[[#This Row],[name]],"]:NEEDS[!002_CommunityPartsTitles]:AFTER[",Parts[[#This Row],[mod]],"] // ",_xlfn.CONCAT(S584," (",D584,")"),CHAR(10),"{",CHAR(10),"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8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84" s="41" t="str">
        <f>_xlfn.CONCAT(IF(Parts[[#This Row],[title]]&lt;&gt;"",_xlfn.CONCAT("#LOC_KTT_",A584,"_",C584,"_Title = ",Parts[[#This Row],[title]],CHAR(10)),""),IF(Parts[[#This Row],[engineName]]&lt;&gt;"",_xlfn.CONCAT("#LOC_KTT_",Parts[[#This Row],[mod]],"_",Parts[[#This Row],[name]],"_EngineName = ",Parts[[#This Row],[engineName]]),""))</f>
        <v/>
      </c>
      <c r="BA584" s="39" t="e">
        <f ca="1">MIN(Parts[[#This Row],[techTier]]+1,MAX(INDIRECT(O584)))</f>
        <v>#REF!</v>
      </c>
      <c r="BB584" s="39" t="e">
        <f ca="1">MIN(Parts[[#This Row],[techTier]]+2,MAX(INDIRECT(O584)))</f>
        <v>#REF!</v>
      </c>
      <c r="BC584" s="55" t="str">
        <f>RIGHT(LEFT(Parts[[#This Row],[folder]],FIND(CHAR(1),SUBSTITUTE(Parts[[#This Row],[folder]],"/",CHAR(1),LEN(Parts[[#This Row],[folder]])-LEN(SUBSTITUTE(Parts[[#This Row],[folder]],"/",""))))-1),FIND(CHAR(1),SUBSTITUTE(Parts[[#This Row],[folder]],"/",CHAR(1),LEN(Parts[[#This Row],[folder]])-LEN(SUBSTITUTE(Parts[[#This Row],[folder]],"/",""))))-41)</f>
        <v>Squad/Parts/Utility/spotLightMk1_v2</v>
      </c>
    </row>
    <row r="585" spans="1:55" ht="29.5" x14ac:dyDescent="0.35">
      <c r="A585" t="s">
        <v>302</v>
      </c>
      <c r="B585" t="s">
        <v>3600</v>
      </c>
      <c r="C585" t="s">
        <v>3601</v>
      </c>
      <c r="D585" t="s">
        <v>3602</v>
      </c>
      <c r="E585" t="s">
        <v>2004</v>
      </c>
      <c r="F585" t="s">
        <v>1877</v>
      </c>
      <c r="G585" t="s">
        <v>536</v>
      </c>
      <c r="H585" t="s">
        <v>1787</v>
      </c>
      <c r="I585" t="s">
        <v>2362</v>
      </c>
      <c r="J585" t="s">
        <v>1606</v>
      </c>
      <c r="K585" t="s">
        <v>52</v>
      </c>
      <c r="L585" s="32"/>
      <c r="M58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@PART[spotLight2]:AFTER[Squad] // Illuminator Mk2
	{
}</v>
      </c>
      <c r="N585" s="36">
        <f>_xlfn.XLOOKUP(_xlfn.CONCAT(O585,P585),Templates!$G$1:$G$2037,Templates!$A$1:$A$2037,"Not Found",0,1)</f>
        <v>0</v>
      </c>
      <c r="O585" s="34"/>
      <c r="P585" s="34"/>
      <c r="Q585" s="35"/>
      <c r="R585" s="49"/>
      <c r="S585" s="33"/>
      <c r="T585" s="33"/>
      <c r="U585" s="33"/>
      <c r="V585" s="33"/>
      <c r="W585" s="33"/>
      <c r="X585" s="33"/>
      <c r="Y585" s="33"/>
      <c r="Z585" s="33"/>
      <c r="AA585" s="33"/>
      <c r="AB585" s="33"/>
      <c r="AC585" s="33"/>
      <c r="AD585" s="33"/>
      <c r="AE585" s="33"/>
      <c r="AF585" s="33"/>
      <c r="AG585" s="33"/>
      <c r="AH585" s="33"/>
      <c r="AI58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85" s="33"/>
      <c r="AK585" s="33"/>
      <c r="AL585" s="33"/>
      <c r="AM585" s="33"/>
      <c r="AN585" s="33"/>
      <c r="AO585" s="33"/>
      <c r="AP585" s="33"/>
      <c r="AQ585" s="33"/>
      <c r="AR585" s="33"/>
      <c r="AS585" s="33"/>
      <c r="AT585" s="33"/>
      <c r="AU585" s="33"/>
      <c r="AV58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8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85" s="56" t="str">
        <f>_xlfn.CONCAT(IF(Parts[[#This Row],[title]]&lt;&gt;"",_xlfn.CONCAT(CHAR(10),"@PART[",Parts[[#This Row],[name]],"]:NEEDS[!002_CommunityPartsTitles]:AFTER[",Parts[[#This Row],[mod]],"] // ",_xlfn.CONCAT(S585," (",D585,")"),CHAR(10),"{",CHAR(10),"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8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85" s="41" t="str">
        <f>_xlfn.CONCAT(IF(Parts[[#This Row],[title]]&lt;&gt;"",_xlfn.CONCAT("#LOC_KTT_",A585,"_",C585,"_Title = ",Parts[[#This Row],[title]],CHAR(10)),""),IF(Parts[[#This Row],[engineName]]&lt;&gt;"",_xlfn.CONCAT("#LOC_KTT_",Parts[[#This Row],[mod]],"_",Parts[[#This Row],[name]],"_EngineName = ",Parts[[#This Row],[engineName]]),""))</f>
        <v/>
      </c>
      <c r="BA585" s="39" t="e">
        <f ca="1">MIN(Parts[[#This Row],[techTier]]+1,MAX(INDIRECT(O585)))</f>
        <v>#REF!</v>
      </c>
      <c r="BB585" s="39" t="e">
        <f ca="1">MIN(Parts[[#This Row],[techTier]]+2,MAX(INDIRECT(O585)))</f>
        <v>#REF!</v>
      </c>
      <c r="BC585" s="55" t="str">
        <f>RIGHT(LEFT(Parts[[#This Row],[folder]],FIND(CHAR(1),SUBSTITUTE(Parts[[#This Row],[folder]],"/",CHAR(1),LEN(Parts[[#This Row],[folder]])-LEN(SUBSTITUTE(Parts[[#This Row],[folder]],"/",""))))-1),FIND(CHAR(1),SUBSTITUTE(Parts[[#This Row],[folder]],"/",CHAR(1),LEN(Parts[[#This Row],[folder]])-LEN(SUBSTITUTE(Parts[[#This Row],[folder]],"/",""))))-41)</f>
        <v>Squad/Parts/Utility/spotLightMk2</v>
      </c>
    </row>
    <row r="586" spans="1:55" ht="29.5" x14ac:dyDescent="0.35">
      <c r="A586" t="s">
        <v>302</v>
      </c>
      <c r="B586" t="s">
        <v>3603</v>
      </c>
      <c r="C586" t="s">
        <v>3604</v>
      </c>
      <c r="D586" t="s">
        <v>3602</v>
      </c>
      <c r="E586" t="s">
        <v>2004</v>
      </c>
      <c r="F586" t="s">
        <v>1098</v>
      </c>
      <c r="G586" t="s">
        <v>2135</v>
      </c>
      <c r="H586" t="s">
        <v>1787</v>
      </c>
      <c r="I586" t="s">
        <v>2362</v>
      </c>
      <c r="J586" t="s">
        <v>1606</v>
      </c>
      <c r="K586" t="s">
        <v>52</v>
      </c>
      <c r="L586" s="32"/>
      <c r="M58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@PART[spotLight2_v2]:AFTER[Squad] // Illuminator Mk2
	{
}</v>
      </c>
      <c r="N586" s="36">
        <f>_xlfn.XLOOKUP(_xlfn.CONCAT(O586,P586),Templates!$G$1:$G$2037,Templates!$A$1:$A$2037,"Not Found",0,1)</f>
        <v>0</v>
      </c>
      <c r="O586" s="34"/>
      <c r="P586" s="34"/>
      <c r="Q586" s="35"/>
      <c r="R586" s="49"/>
      <c r="S586" s="33"/>
      <c r="T586" s="33"/>
      <c r="U586" s="33"/>
      <c r="V586" s="33"/>
      <c r="W586" s="33"/>
      <c r="X586" s="33"/>
      <c r="Y586" s="33"/>
      <c r="Z586" s="33"/>
      <c r="AA586" s="33"/>
      <c r="AB586" s="33"/>
      <c r="AC586" s="33"/>
      <c r="AD586" s="33"/>
      <c r="AE586" s="33"/>
      <c r="AF586" s="33"/>
      <c r="AG586" s="33"/>
      <c r="AH586" s="33"/>
      <c r="AI58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86" s="33"/>
      <c r="AK586" s="33"/>
      <c r="AL586" s="33"/>
      <c r="AM586" s="33"/>
      <c r="AN586" s="33"/>
      <c r="AO586" s="33"/>
      <c r="AP586" s="33"/>
      <c r="AQ586" s="33"/>
      <c r="AR586" s="33"/>
      <c r="AS586" s="33"/>
      <c r="AT586" s="33"/>
      <c r="AU586" s="33"/>
      <c r="AV58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8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86" s="56" t="str">
        <f>_xlfn.CONCAT(IF(Parts[[#This Row],[title]]&lt;&gt;"",_xlfn.CONCAT(CHAR(10),"@PART[",Parts[[#This Row],[name]],"]:NEEDS[!002_CommunityPartsTitles]:AFTER[",Parts[[#This Row],[mod]],"] // ",_xlfn.CONCAT(S586," (",D586,")"),CHAR(10),"{",CHAR(10),"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8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86" s="41" t="str">
        <f>_xlfn.CONCAT(IF(Parts[[#This Row],[title]]&lt;&gt;"",_xlfn.CONCAT("#LOC_KTT_",A586,"_",C586,"_Title = ",Parts[[#This Row],[title]],CHAR(10)),""),IF(Parts[[#This Row],[engineName]]&lt;&gt;"",_xlfn.CONCAT("#LOC_KTT_",Parts[[#This Row],[mod]],"_",Parts[[#This Row],[name]],"_EngineName = ",Parts[[#This Row],[engineName]]),""))</f>
        <v/>
      </c>
      <c r="BA586" s="39" t="e">
        <f ca="1">MIN(Parts[[#This Row],[techTier]]+1,MAX(INDIRECT(O586)))</f>
        <v>#REF!</v>
      </c>
      <c r="BB586" s="39" t="e">
        <f ca="1">MIN(Parts[[#This Row],[techTier]]+2,MAX(INDIRECT(O586)))</f>
        <v>#REF!</v>
      </c>
      <c r="BC586" s="55" t="str">
        <f>RIGHT(LEFT(Parts[[#This Row],[folder]],FIND(CHAR(1),SUBSTITUTE(Parts[[#This Row],[folder]],"/",CHAR(1),LEN(Parts[[#This Row],[folder]])-LEN(SUBSTITUTE(Parts[[#This Row],[folder]],"/",""))))-1),FIND(CHAR(1),SUBSTITUTE(Parts[[#This Row],[folder]],"/",CHAR(1),LEN(Parts[[#This Row],[folder]])-LEN(SUBSTITUTE(Parts[[#This Row],[folder]],"/",""))))-41)</f>
        <v>Squad/Parts/Utility/spotLightMk2_v2</v>
      </c>
    </row>
    <row r="587" spans="1:55" ht="29.5" x14ac:dyDescent="0.35">
      <c r="A587" t="s">
        <v>302</v>
      </c>
      <c r="B587" t="s">
        <v>3605</v>
      </c>
      <c r="C587" t="s">
        <v>3606</v>
      </c>
      <c r="D587" t="s">
        <v>3607</v>
      </c>
      <c r="E587" t="s">
        <v>1876</v>
      </c>
      <c r="F587" t="s">
        <v>1755</v>
      </c>
      <c r="G587" t="s">
        <v>1950</v>
      </c>
      <c r="H587" t="s">
        <v>1598</v>
      </c>
      <c r="I587" t="s">
        <v>1513</v>
      </c>
      <c r="J587" t="s">
        <v>1116</v>
      </c>
      <c r="K587" t="s">
        <v>63</v>
      </c>
      <c r="L587" s="32"/>
      <c r="M58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@PART[stackBiCoupler_v2]:AFTER[Squad] // TVR-200 Stack Bi-Coupler
	{
}</v>
      </c>
      <c r="N587" s="36">
        <f>_xlfn.XLOOKUP(_xlfn.CONCAT(O587,P587),Templates!$G$1:$G$2037,Templates!$A$1:$A$2037,"Not Found",0,1)</f>
        <v>0</v>
      </c>
      <c r="O587" s="34"/>
      <c r="P587" s="34"/>
      <c r="Q587" s="35"/>
      <c r="R587" s="49"/>
      <c r="S587" s="33"/>
      <c r="T587" s="33"/>
      <c r="U587" s="33"/>
      <c r="V587" s="33"/>
      <c r="W587" s="33"/>
      <c r="X587" s="33"/>
      <c r="Y587" s="33"/>
      <c r="Z587" s="33"/>
      <c r="AA587" s="33"/>
      <c r="AB587" s="33"/>
      <c r="AC587" s="33"/>
      <c r="AD587" s="33"/>
      <c r="AE587" s="33"/>
      <c r="AF587" s="33"/>
      <c r="AG587" s="33"/>
      <c r="AH587" s="33"/>
      <c r="AI58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87" s="33"/>
      <c r="AK587" s="33"/>
      <c r="AL587" s="33"/>
      <c r="AM587" s="33"/>
      <c r="AN587" s="33"/>
      <c r="AO587" s="33"/>
      <c r="AP587" s="33"/>
      <c r="AQ587" s="33"/>
      <c r="AR587" s="33"/>
      <c r="AS587" s="33"/>
      <c r="AT587" s="33"/>
      <c r="AU587" s="33"/>
      <c r="AV58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8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87" s="56" t="str">
        <f>_xlfn.CONCAT(IF(Parts[[#This Row],[title]]&lt;&gt;"",_xlfn.CONCAT(CHAR(10),"@PART[",Parts[[#This Row],[name]],"]:NEEDS[!002_CommunityPartsTitles]:AFTER[",Parts[[#This Row],[mod]],"] // ",_xlfn.CONCAT(S587," (",D587,")"),CHAR(10),"{",CHAR(10),"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8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87" s="41" t="str">
        <f>_xlfn.CONCAT(IF(Parts[[#This Row],[title]]&lt;&gt;"",_xlfn.CONCAT("#LOC_KTT_",A587,"_",C587,"_Title = ",Parts[[#This Row],[title]],CHAR(10)),""),IF(Parts[[#This Row],[engineName]]&lt;&gt;"",_xlfn.CONCAT("#LOC_KTT_",Parts[[#This Row],[mod]],"_",Parts[[#This Row],[name]],"_EngineName = ",Parts[[#This Row],[engineName]]),""))</f>
        <v/>
      </c>
      <c r="BA587" s="39" t="e">
        <f ca="1">MIN(Parts[[#This Row],[techTier]]+1,MAX(INDIRECT(O587)))</f>
        <v>#REF!</v>
      </c>
      <c r="BB587" s="39" t="e">
        <f ca="1">MIN(Parts[[#This Row],[techTier]]+2,MAX(INDIRECT(O587)))</f>
        <v>#REF!</v>
      </c>
      <c r="BC587" s="55" t="str">
        <f>RIGHT(LEFT(Parts[[#This Row],[folder]],FIND(CHAR(1),SUBSTITUTE(Parts[[#This Row],[folder]],"/",CHAR(1),LEN(Parts[[#This Row],[folder]])-LEN(SUBSTITUTE(Parts[[#This Row],[folder]],"/",""))))-1),FIND(CHAR(1),SUBSTITUTE(Parts[[#This Row],[folder]],"/",CHAR(1),LEN(Parts[[#This Row],[folder]])-LEN(SUBSTITUTE(Parts[[#This Row],[folder]],"/",""))))-41)</f>
        <v>Squad/Parts/Utility/stackCouplers</v>
      </c>
    </row>
    <row r="588" spans="1:55" ht="29.5" x14ac:dyDescent="0.35">
      <c r="A588" t="s">
        <v>302</v>
      </c>
      <c r="B588" t="s">
        <v>3608</v>
      </c>
      <c r="C588" t="s">
        <v>3609</v>
      </c>
      <c r="D588" t="s">
        <v>3610</v>
      </c>
      <c r="E588" t="s">
        <v>1876</v>
      </c>
      <c r="F588" t="s">
        <v>1755</v>
      </c>
      <c r="G588" t="s">
        <v>2911</v>
      </c>
      <c r="H588" t="s">
        <v>1550</v>
      </c>
      <c r="I588" t="s">
        <v>2488</v>
      </c>
      <c r="J588" t="s">
        <v>1116</v>
      </c>
      <c r="K588" t="s">
        <v>88</v>
      </c>
      <c r="L588" s="32"/>
      <c r="M58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@PART[stackQuadCoupler]:AFTER[Squad] // TVR-2160C Mk2 Stack Quad-Coupler
	{
}</v>
      </c>
      <c r="N588" s="36">
        <f>_xlfn.XLOOKUP(_xlfn.CONCAT(O588,P588),Templates!$G$1:$G$2037,Templates!$A$1:$A$2037,"Not Found",0,1)</f>
        <v>0</v>
      </c>
      <c r="O588" s="34"/>
      <c r="P588" s="34"/>
      <c r="Q588" s="35"/>
      <c r="R588" s="49"/>
      <c r="S588" s="33"/>
      <c r="T588" s="33"/>
      <c r="U588" s="33"/>
      <c r="V588" s="33"/>
      <c r="W588" s="33"/>
      <c r="X588" s="33"/>
      <c r="Y588" s="33"/>
      <c r="Z588" s="33"/>
      <c r="AA588" s="33"/>
      <c r="AB588" s="33"/>
      <c r="AC588" s="33"/>
      <c r="AD588" s="33"/>
      <c r="AE588" s="33"/>
      <c r="AF588" s="33"/>
      <c r="AG588" s="33"/>
      <c r="AH588" s="33"/>
      <c r="AI58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88" s="33"/>
      <c r="AK588" s="33"/>
      <c r="AL588" s="33"/>
      <c r="AM588" s="33"/>
      <c r="AN588" s="33"/>
      <c r="AO588" s="33"/>
      <c r="AP588" s="33"/>
      <c r="AQ588" s="33"/>
      <c r="AR588" s="33"/>
      <c r="AS588" s="33"/>
      <c r="AT588" s="33"/>
      <c r="AU588" s="33"/>
      <c r="AV58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8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88" s="56" t="str">
        <f>_xlfn.CONCAT(IF(Parts[[#This Row],[title]]&lt;&gt;"",_xlfn.CONCAT(CHAR(10),"@PART[",Parts[[#This Row],[name]],"]:NEEDS[!002_CommunityPartsTitles]:AFTER[",Parts[[#This Row],[mod]],"] // ",_xlfn.CONCAT(S588," (",D588,")"),CHAR(10),"{",CHAR(10),"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8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88" s="41" t="str">
        <f>_xlfn.CONCAT(IF(Parts[[#This Row],[title]]&lt;&gt;"",_xlfn.CONCAT("#LOC_KTT_",A588,"_",C588,"_Title = ",Parts[[#This Row],[title]],CHAR(10)),""),IF(Parts[[#This Row],[engineName]]&lt;&gt;"",_xlfn.CONCAT("#LOC_KTT_",Parts[[#This Row],[mod]],"_",Parts[[#This Row],[name]],"_EngineName = ",Parts[[#This Row],[engineName]]),""))</f>
        <v/>
      </c>
      <c r="BA588" s="39" t="e">
        <f ca="1">MIN(Parts[[#This Row],[techTier]]+1,MAX(INDIRECT(O588)))</f>
        <v>#REF!</v>
      </c>
      <c r="BB588" s="39" t="e">
        <f ca="1">MIN(Parts[[#This Row],[techTier]]+2,MAX(INDIRECT(O588)))</f>
        <v>#REF!</v>
      </c>
      <c r="BC588" s="55" t="str">
        <f>RIGHT(LEFT(Parts[[#This Row],[folder]],FIND(CHAR(1),SUBSTITUTE(Parts[[#This Row],[folder]],"/",CHAR(1),LEN(Parts[[#This Row],[folder]])-LEN(SUBSTITUTE(Parts[[#This Row],[folder]],"/",""))))-1),FIND(CHAR(1),SUBSTITUTE(Parts[[#This Row],[folder]],"/",CHAR(1),LEN(Parts[[#This Row],[folder]])-LEN(SUBSTITUTE(Parts[[#This Row],[folder]],"/",""))))-41)</f>
        <v>Squad/Parts/Utility/stackCouplers</v>
      </c>
    </row>
    <row r="589" spans="1:55" ht="29.5" x14ac:dyDescent="0.35">
      <c r="A589" t="s">
        <v>302</v>
      </c>
      <c r="B589" t="s">
        <v>3611</v>
      </c>
      <c r="C589" t="s">
        <v>3612</v>
      </c>
      <c r="D589" t="s">
        <v>3613</v>
      </c>
      <c r="E589" t="s">
        <v>1876</v>
      </c>
      <c r="F589" t="s">
        <v>1755</v>
      </c>
      <c r="G589" t="s">
        <v>2646</v>
      </c>
      <c r="H589" t="s">
        <v>1517</v>
      </c>
      <c r="I589" t="s">
        <v>1568</v>
      </c>
      <c r="J589" t="s">
        <v>1116</v>
      </c>
      <c r="K589" t="s">
        <v>40</v>
      </c>
      <c r="L589" s="32"/>
      <c r="M58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@PART[stackTriCoupler_v2]:AFTER[Squad] // TVR-1180C Mk1 Stack Tri-Coupler
	{
}</v>
      </c>
      <c r="N589" s="36">
        <f>_xlfn.XLOOKUP(_xlfn.CONCAT(O589,P589),Templates!$G$1:$G$2037,Templates!$A$1:$A$2037,"Not Found",0,1)</f>
        <v>0</v>
      </c>
      <c r="O589" s="34"/>
      <c r="P589" s="34"/>
      <c r="Q589" s="35"/>
      <c r="R589" s="49"/>
      <c r="S589" s="33"/>
      <c r="T589" s="33"/>
      <c r="U589" s="33"/>
      <c r="V589" s="33"/>
      <c r="W589" s="33"/>
      <c r="X589" s="33"/>
      <c r="Y589" s="33"/>
      <c r="Z589" s="33"/>
      <c r="AA589" s="33"/>
      <c r="AB589" s="33"/>
      <c r="AC589" s="33"/>
      <c r="AD589" s="33"/>
      <c r="AE589" s="33"/>
      <c r="AF589" s="33"/>
      <c r="AG589" s="33"/>
      <c r="AH589" s="33"/>
      <c r="AI58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89" s="33"/>
      <c r="AK589" s="33"/>
      <c r="AL589" s="33"/>
      <c r="AM589" s="33"/>
      <c r="AN589" s="33"/>
      <c r="AO589" s="33"/>
      <c r="AP589" s="33"/>
      <c r="AQ589" s="33"/>
      <c r="AR589" s="33"/>
      <c r="AS589" s="33"/>
      <c r="AT589" s="33"/>
      <c r="AU589" s="33"/>
      <c r="AV58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8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89" s="56" t="str">
        <f>_xlfn.CONCAT(IF(Parts[[#This Row],[title]]&lt;&gt;"",_xlfn.CONCAT(CHAR(10),"@PART[",Parts[[#This Row],[name]],"]:NEEDS[!002_CommunityPartsTitles]:AFTER[",Parts[[#This Row],[mod]],"] // ",_xlfn.CONCAT(S589," (",D589,")"),CHAR(10),"{",CHAR(10),"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8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89" s="41" t="str">
        <f>_xlfn.CONCAT(IF(Parts[[#This Row],[title]]&lt;&gt;"",_xlfn.CONCAT("#LOC_KTT_",A589,"_",C589,"_Title = ",Parts[[#This Row],[title]],CHAR(10)),""),IF(Parts[[#This Row],[engineName]]&lt;&gt;"",_xlfn.CONCAT("#LOC_KTT_",Parts[[#This Row],[mod]],"_",Parts[[#This Row],[name]],"_EngineName = ",Parts[[#This Row],[engineName]]),""))</f>
        <v/>
      </c>
      <c r="BA589" s="39" t="e">
        <f ca="1">MIN(Parts[[#This Row],[techTier]]+1,MAX(INDIRECT(O589)))</f>
        <v>#REF!</v>
      </c>
      <c r="BB589" s="39" t="e">
        <f ca="1">MIN(Parts[[#This Row],[techTier]]+2,MAX(INDIRECT(O589)))</f>
        <v>#REF!</v>
      </c>
      <c r="BC589" s="55" t="str">
        <f>RIGHT(LEFT(Parts[[#This Row],[folder]],FIND(CHAR(1),SUBSTITUTE(Parts[[#This Row],[folder]],"/",CHAR(1),LEN(Parts[[#This Row],[folder]])-LEN(SUBSTITUTE(Parts[[#This Row],[folder]],"/",""))))-1),FIND(CHAR(1),SUBSTITUTE(Parts[[#This Row],[folder]],"/",CHAR(1),LEN(Parts[[#This Row],[folder]])-LEN(SUBSTITUTE(Parts[[#This Row],[folder]],"/",""))))-41)</f>
        <v>Squad/Parts/Utility/stackCouplers</v>
      </c>
    </row>
    <row r="590" spans="1:55" ht="29.5" x14ac:dyDescent="0.35">
      <c r="A590" t="s">
        <v>302</v>
      </c>
      <c r="B590" t="s">
        <v>3614</v>
      </c>
      <c r="C590" t="s">
        <v>3615</v>
      </c>
      <c r="D590" t="s">
        <v>3616</v>
      </c>
      <c r="E590" t="s">
        <v>3617</v>
      </c>
      <c r="F590" t="s">
        <v>1657</v>
      </c>
      <c r="G590" t="s">
        <v>2095</v>
      </c>
      <c r="H590" t="s">
        <v>1894</v>
      </c>
      <c r="I590" t="s">
        <v>2683</v>
      </c>
      <c r="J590" t="s">
        <v>1606</v>
      </c>
      <c r="K590" t="s">
        <v>134</v>
      </c>
      <c r="L590" s="32"/>
      <c r="M59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@PART[GearLarge]:AFTER[Squad] // LY-99 Extra Large Landing Gear
	{
}</v>
      </c>
      <c r="N590" s="36">
        <f>_xlfn.XLOOKUP(_xlfn.CONCAT(O590,P590),Templates!$G$1:$G$2037,Templates!$A$1:$A$2037,"Not Found",0,1)</f>
        <v>0</v>
      </c>
      <c r="O590" s="34"/>
      <c r="P590" s="34"/>
      <c r="Q590" s="35"/>
      <c r="R590" s="49"/>
      <c r="S590" s="33"/>
      <c r="T590" s="33"/>
      <c r="U590" s="33"/>
      <c r="V590" s="33"/>
      <c r="W590" s="33"/>
      <c r="X590" s="33"/>
      <c r="Y590" s="33"/>
      <c r="Z590" s="33"/>
      <c r="AA590" s="33"/>
      <c r="AB590" s="33"/>
      <c r="AC590" s="33"/>
      <c r="AD590" s="33"/>
      <c r="AE590" s="33"/>
      <c r="AF590" s="33"/>
      <c r="AG590" s="33"/>
      <c r="AH590" s="33"/>
      <c r="AI59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90" s="33"/>
      <c r="AK590" s="33"/>
      <c r="AL590" s="33"/>
      <c r="AM590" s="33"/>
      <c r="AN590" s="33"/>
      <c r="AO590" s="33"/>
      <c r="AP590" s="33"/>
      <c r="AQ590" s="33"/>
      <c r="AR590" s="33"/>
      <c r="AS590" s="33"/>
      <c r="AT590" s="33"/>
      <c r="AU590" s="33"/>
      <c r="AV59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9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90" s="56" t="str">
        <f>_xlfn.CONCAT(IF(Parts[[#This Row],[title]]&lt;&gt;"",_xlfn.CONCAT(CHAR(10),"@PART[",Parts[[#This Row],[name]],"]:NEEDS[!002_CommunityPartsTitles]:AFTER[",Parts[[#This Row],[mod]],"] // ",_xlfn.CONCAT(S590," (",D590,")"),CHAR(10),"{",CHAR(10),"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9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90" s="41" t="str">
        <f>_xlfn.CONCAT(IF(Parts[[#This Row],[title]]&lt;&gt;"",_xlfn.CONCAT("#LOC_KTT_",A590,"_",C590,"_Title = ",Parts[[#This Row],[title]],CHAR(10)),""),IF(Parts[[#This Row],[engineName]]&lt;&gt;"",_xlfn.CONCAT("#LOC_KTT_",Parts[[#This Row],[mod]],"_",Parts[[#This Row],[name]],"_EngineName = ",Parts[[#This Row],[engineName]]),""))</f>
        <v/>
      </c>
      <c r="BA590" s="39" t="e">
        <f ca="1">MIN(Parts[[#This Row],[techTier]]+1,MAX(INDIRECT(O590)))</f>
        <v>#REF!</v>
      </c>
      <c r="BB590" s="39" t="e">
        <f ca="1">MIN(Parts[[#This Row],[techTier]]+2,MAX(INDIRECT(O590)))</f>
        <v>#REF!</v>
      </c>
      <c r="BC590" s="55" t="str">
        <f>RIGHT(LEFT(Parts[[#This Row],[folder]],FIND(CHAR(1),SUBSTITUTE(Parts[[#This Row],[folder]],"/",CHAR(1),LEN(Parts[[#This Row],[folder]])-LEN(SUBSTITUTE(Parts[[#This Row],[folder]],"/",""))))-1),FIND(CHAR(1),SUBSTITUTE(Parts[[#This Row],[folder]],"/",CHAR(1),LEN(Parts[[#This Row],[folder]])-LEN(SUBSTITUTE(Parts[[#This Row],[folder]],"/",""))))-41)</f>
        <v>Squad/Parts/Wheel/LandingGear</v>
      </c>
    </row>
    <row r="591" spans="1:55" ht="29.5" x14ac:dyDescent="0.35">
      <c r="A591" t="s">
        <v>302</v>
      </c>
      <c r="B591" t="s">
        <v>3618</v>
      </c>
      <c r="C591" t="s">
        <v>3619</v>
      </c>
      <c r="D591" t="s">
        <v>3620</v>
      </c>
      <c r="E591" t="s">
        <v>3617</v>
      </c>
      <c r="F591" t="s">
        <v>1657</v>
      </c>
      <c r="G591" t="s">
        <v>1535</v>
      </c>
      <c r="H591" t="s">
        <v>1787</v>
      </c>
      <c r="I591" t="s">
        <v>3621</v>
      </c>
      <c r="J591" t="s">
        <v>1606</v>
      </c>
      <c r="K591" t="s">
        <v>27</v>
      </c>
      <c r="L591" s="32"/>
      <c r="M59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@PART[GearFixed]:AFTER[Squad] // LY-01 Fixed Landing Gear
	{
}</v>
      </c>
      <c r="N591" s="36">
        <f>_xlfn.XLOOKUP(_xlfn.CONCAT(O591,P591),Templates!$G$1:$G$2037,Templates!$A$1:$A$2037,"Not Found",0,1)</f>
        <v>0</v>
      </c>
      <c r="O591" s="34"/>
      <c r="P591" s="34"/>
      <c r="Q591" s="35"/>
      <c r="R591" s="49"/>
      <c r="S591" s="33"/>
      <c r="T591" s="33"/>
      <c r="U591" s="33"/>
      <c r="V591" s="33"/>
      <c r="W591" s="33"/>
      <c r="X591" s="33"/>
      <c r="Y591" s="33"/>
      <c r="Z591" s="33"/>
      <c r="AA591" s="33"/>
      <c r="AB591" s="33"/>
      <c r="AC591" s="33"/>
      <c r="AD591" s="33"/>
      <c r="AE591" s="33"/>
      <c r="AF591" s="33"/>
      <c r="AG591" s="33"/>
      <c r="AH591" s="33"/>
      <c r="AI59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91" s="33"/>
      <c r="AK591" s="33"/>
      <c r="AL591" s="33"/>
      <c r="AM591" s="33"/>
      <c r="AN591" s="33"/>
      <c r="AO591" s="33"/>
      <c r="AP591" s="33"/>
      <c r="AQ591" s="33"/>
      <c r="AR591" s="33"/>
      <c r="AS591" s="33"/>
      <c r="AT591" s="33"/>
      <c r="AU591" s="33"/>
      <c r="AV59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9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91" s="56" t="str">
        <f>_xlfn.CONCAT(IF(Parts[[#This Row],[title]]&lt;&gt;"",_xlfn.CONCAT(CHAR(10),"@PART[",Parts[[#This Row],[name]],"]:NEEDS[!002_CommunityPartsTitles]:AFTER[",Parts[[#This Row],[mod]],"] // ",_xlfn.CONCAT(S591," (",D591,")"),CHAR(10),"{",CHAR(10),"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9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91" s="41" t="str">
        <f>_xlfn.CONCAT(IF(Parts[[#This Row],[title]]&lt;&gt;"",_xlfn.CONCAT("#LOC_KTT_",A591,"_",C591,"_Title = ",Parts[[#This Row],[title]],CHAR(10)),""),IF(Parts[[#This Row],[engineName]]&lt;&gt;"",_xlfn.CONCAT("#LOC_KTT_",Parts[[#This Row],[mod]],"_",Parts[[#This Row],[name]],"_EngineName = ",Parts[[#This Row],[engineName]]),""))</f>
        <v/>
      </c>
      <c r="BA591" s="39" t="e">
        <f ca="1">MIN(Parts[[#This Row],[techTier]]+1,MAX(INDIRECT(O591)))</f>
        <v>#REF!</v>
      </c>
      <c r="BB591" s="39" t="e">
        <f ca="1">MIN(Parts[[#This Row],[techTier]]+2,MAX(INDIRECT(O591)))</f>
        <v>#REF!</v>
      </c>
      <c r="BC591" s="55" t="str">
        <f>RIGHT(LEFT(Parts[[#This Row],[folder]],FIND(CHAR(1),SUBSTITUTE(Parts[[#This Row],[folder]],"/",CHAR(1),LEN(Parts[[#This Row],[folder]])-LEN(SUBSTITUTE(Parts[[#This Row],[folder]],"/",""))))-1),FIND(CHAR(1),SUBSTITUTE(Parts[[#This Row],[folder]],"/",CHAR(1),LEN(Parts[[#This Row],[folder]])-LEN(SUBSTITUTE(Parts[[#This Row],[folder]],"/",""))))-41)</f>
        <v>Squad/Parts/Wheel/LandingGear</v>
      </c>
    </row>
    <row r="592" spans="1:55" ht="29.5" x14ac:dyDescent="0.35">
      <c r="A592" t="s">
        <v>302</v>
      </c>
      <c r="B592" t="s">
        <v>3622</v>
      </c>
      <c r="C592" t="s">
        <v>3623</v>
      </c>
      <c r="D592" t="s">
        <v>3624</v>
      </c>
      <c r="E592" t="s">
        <v>3617</v>
      </c>
      <c r="F592" t="s">
        <v>1657</v>
      </c>
      <c r="G592" t="s">
        <v>1523</v>
      </c>
      <c r="H592" t="s">
        <v>1581</v>
      </c>
      <c r="I592" t="s">
        <v>2362</v>
      </c>
      <c r="J592" t="s">
        <v>1606</v>
      </c>
      <c r="K592" t="s">
        <v>27</v>
      </c>
      <c r="L592" s="32"/>
      <c r="M59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@PART[GearFree]:AFTER[Squad] // LY-05 Steerable Landing Gear
	{
}</v>
      </c>
      <c r="N592" s="36">
        <f>_xlfn.XLOOKUP(_xlfn.CONCAT(O592,P592),Templates!$G$1:$G$2037,Templates!$A$1:$A$2037,"Not Found",0,1)</f>
        <v>0</v>
      </c>
      <c r="O592" s="34"/>
      <c r="P592" s="34"/>
      <c r="Q592" s="35"/>
      <c r="R592" s="49"/>
      <c r="S592" s="33"/>
      <c r="T592" s="33"/>
      <c r="U592" s="33"/>
      <c r="V592" s="33"/>
      <c r="W592" s="33"/>
      <c r="X592" s="33"/>
      <c r="Y592" s="33"/>
      <c r="Z592" s="33"/>
      <c r="AA592" s="33"/>
      <c r="AB592" s="33"/>
      <c r="AC592" s="33"/>
      <c r="AD592" s="33"/>
      <c r="AE592" s="33"/>
      <c r="AF592" s="33"/>
      <c r="AG592" s="33"/>
      <c r="AH592" s="33"/>
      <c r="AI59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92" s="33"/>
      <c r="AK592" s="33"/>
      <c r="AL592" s="33"/>
      <c r="AM592" s="33"/>
      <c r="AN592" s="33"/>
      <c r="AO592" s="33"/>
      <c r="AP592" s="33"/>
      <c r="AQ592" s="33"/>
      <c r="AR592" s="33"/>
      <c r="AS592" s="33"/>
      <c r="AT592" s="33"/>
      <c r="AU592" s="33"/>
      <c r="AV59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9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92" s="56" t="str">
        <f>_xlfn.CONCAT(IF(Parts[[#This Row],[title]]&lt;&gt;"",_xlfn.CONCAT(CHAR(10),"@PART[",Parts[[#This Row],[name]],"]:NEEDS[!002_CommunityPartsTitles]:AFTER[",Parts[[#This Row],[mod]],"] // ",_xlfn.CONCAT(S592," (",D592,")"),CHAR(10),"{",CHAR(10),"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9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92" s="41" t="str">
        <f>_xlfn.CONCAT(IF(Parts[[#This Row],[title]]&lt;&gt;"",_xlfn.CONCAT("#LOC_KTT_",A592,"_",C592,"_Title = ",Parts[[#This Row],[title]],CHAR(10)),""),IF(Parts[[#This Row],[engineName]]&lt;&gt;"",_xlfn.CONCAT("#LOC_KTT_",Parts[[#This Row],[mod]],"_",Parts[[#This Row],[name]],"_EngineName = ",Parts[[#This Row],[engineName]]),""))</f>
        <v/>
      </c>
      <c r="BA592" s="39" t="e">
        <f ca="1">MIN(Parts[[#This Row],[techTier]]+1,MAX(INDIRECT(O592)))</f>
        <v>#REF!</v>
      </c>
      <c r="BB592" s="39" t="e">
        <f ca="1">MIN(Parts[[#This Row],[techTier]]+2,MAX(INDIRECT(O592)))</f>
        <v>#REF!</v>
      </c>
      <c r="BC592" s="55" t="str">
        <f>RIGHT(LEFT(Parts[[#This Row],[folder]],FIND(CHAR(1),SUBSTITUTE(Parts[[#This Row],[folder]],"/",CHAR(1),LEN(Parts[[#This Row],[folder]])-LEN(SUBSTITUTE(Parts[[#This Row],[folder]],"/",""))))-1),FIND(CHAR(1),SUBSTITUTE(Parts[[#This Row],[folder]],"/",CHAR(1),LEN(Parts[[#This Row],[folder]])-LEN(SUBSTITUTE(Parts[[#This Row],[folder]],"/",""))))-41)</f>
        <v>Squad/Parts/Wheel/LandingGear</v>
      </c>
    </row>
    <row r="593" spans="1:55" ht="29.5" x14ac:dyDescent="0.35">
      <c r="A593" t="s">
        <v>302</v>
      </c>
      <c r="B593" t="s">
        <v>3625</v>
      </c>
      <c r="C593" t="s">
        <v>3626</v>
      </c>
      <c r="D593" t="s">
        <v>3627</v>
      </c>
      <c r="E593" t="s">
        <v>3617</v>
      </c>
      <c r="F593" t="s">
        <v>1657</v>
      </c>
      <c r="G593" t="s">
        <v>2258</v>
      </c>
      <c r="H593" t="s">
        <v>1529</v>
      </c>
      <c r="I593" t="s">
        <v>1829</v>
      </c>
      <c r="J593" t="s">
        <v>1606</v>
      </c>
      <c r="K593" t="s">
        <v>134</v>
      </c>
      <c r="L593" s="32"/>
      <c r="M59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@PART[GearMedium]:AFTER[Squad] // LY-60 Large Landing Gear
	{
}</v>
      </c>
      <c r="N593" s="36">
        <f>_xlfn.XLOOKUP(_xlfn.CONCAT(O593,P593),Templates!$G$1:$G$2037,Templates!$A$1:$A$2037,"Not Found",0,1)</f>
        <v>0</v>
      </c>
      <c r="O593" s="34"/>
      <c r="P593" s="34"/>
      <c r="Q593" s="35"/>
      <c r="R593" s="49"/>
      <c r="S593" s="33"/>
      <c r="T593" s="33"/>
      <c r="U593" s="33"/>
      <c r="V593" s="33"/>
      <c r="W593" s="33"/>
      <c r="X593" s="33"/>
      <c r="Y593" s="33"/>
      <c r="Z593" s="33"/>
      <c r="AA593" s="33"/>
      <c r="AB593" s="33"/>
      <c r="AC593" s="33"/>
      <c r="AD593" s="33"/>
      <c r="AE593" s="33"/>
      <c r="AF593" s="33"/>
      <c r="AG593" s="33"/>
      <c r="AH593" s="33"/>
      <c r="AI59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93" s="33"/>
      <c r="AK593" s="33"/>
      <c r="AL593" s="33"/>
      <c r="AM593" s="33"/>
      <c r="AN593" s="33"/>
      <c r="AO593" s="33"/>
      <c r="AP593" s="33"/>
      <c r="AQ593" s="33"/>
      <c r="AR593" s="33"/>
      <c r="AS593" s="33"/>
      <c r="AT593" s="33"/>
      <c r="AU593" s="33"/>
      <c r="AV59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9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93" s="56" t="str">
        <f>_xlfn.CONCAT(IF(Parts[[#This Row],[title]]&lt;&gt;"",_xlfn.CONCAT(CHAR(10),"@PART[",Parts[[#This Row],[name]],"]:NEEDS[!002_CommunityPartsTitles]:AFTER[",Parts[[#This Row],[mod]],"] // ",_xlfn.CONCAT(S593," (",D593,")"),CHAR(10),"{",CHAR(10),"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9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93" s="41" t="str">
        <f>_xlfn.CONCAT(IF(Parts[[#This Row],[title]]&lt;&gt;"",_xlfn.CONCAT("#LOC_KTT_",A593,"_",C593,"_Title = ",Parts[[#This Row],[title]],CHAR(10)),""),IF(Parts[[#This Row],[engineName]]&lt;&gt;"",_xlfn.CONCAT("#LOC_KTT_",Parts[[#This Row],[mod]],"_",Parts[[#This Row],[name]],"_EngineName = ",Parts[[#This Row],[engineName]]),""))</f>
        <v/>
      </c>
      <c r="BA593" s="39" t="e">
        <f ca="1">MIN(Parts[[#This Row],[techTier]]+1,MAX(INDIRECT(O593)))</f>
        <v>#REF!</v>
      </c>
      <c r="BB593" s="39" t="e">
        <f ca="1">MIN(Parts[[#This Row],[techTier]]+2,MAX(INDIRECT(O593)))</f>
        <v>#REF!</v>
      </c>
      <c r="BC593" s="55" t="str">
        <f>RIGHT(LEFT(Parts[[#This Row],[folder]],FIND(CHAR(1),SUBSTITUTE(Parts[[#This Row],[folder]],"/",CHAR(1),LEN(Parts[[#This Row],[folder]])-LEN(SUBSTITUTE(Parts[[#This Row],[folder]],"/",""))))-1),FIND(CHAR(1),SUBSTITUTE(Parts[[#This Row],[folder]],"/",CHAR(1),LEN(Parts[[#This Row],[folder]])-LEN(SUBSTITUTE(Parts[[#This Row],[folder]],"/",""))))-41)</f>
        <v>Squad/Parts/Wheel/LandingGear</v>
      </c>
    </row>
    <row r="594" spans="1:55" ht="29.5" x14ac:dyDescent="0.35">
      <c r="A594" t="s">
        <v>302</v>
      </c>
      <c r="B594" t="s">
        <v>3628</v>
      </c>
      <c r="C594" t="s">
        <v>3629</v>
      </c>
      <c r="D594" t="s">
        <v>3630</v>
      </c>
      <c r="E594" t="s">
        <v>3617</v>
      </c>
      <c r="F594" t="s">
        <v>1657</v>
      </c>
      <c r="G594" t="s">
        <v>2588</v>
      </c>
      <c r="H594" t="s">
        <v>1556</v>
      </c>
      <c r="I594" t="s">
        <v>1805</v>
      </c>
      <c r="J594" t="s">
        <v>1606</v>
      </c>
      <c r="K594" t="s">
        <v>94</v>
      </c>
      <c r="L594" s="32"/>
      <c r="M59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@PART[GearSmall]:AFTER[Squad] // LY-35 Medium Landing Gear
	{
}</v>
      </c>
      <c r="N594" s="36">
        <f>_xlfn.XLOOKUP(_xlfn.CONCAT(O594,P594),Templates!$G$1:$G$2037,Templates!$A$1:$A$2037,"Not Found",0,1)</f>
        <v>0</v>
      </c>
      <c r="O594" s="34"/>
      <c r="P594" s="34"/>
      <c r="Q594" s="35"/>
      <c r="R594" s="49"/>
      <c r="S594" s="33"/>
      <c r="T594" s="33"/>
      <c r="U594" s="33"/>
      <c r="V594" s="33"/>
      <c r="W594" s="33"/>
      <c r="X594" s="33"/>
      <c r="Y594" s="33"/>
      <c r="Z594" s="33"/>
      <c r="AA594" s="33"/>
      <c r="AB594" s="33"/>
      <c r="AC594" s="33"/>
      <c r="AD594" s="33"/>
      <c r="AE594" s="33"/>
      <c r="AF594" s="33"/>
      <c r="AG594" s="33"/>
      <c r="AH594" s="33"/>
      <c r="AI59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94" s="33"/>
      <c r="AK594" s="33"/>
      <c r="AL594" s="33"/>
      <c r="AM594" s="33"/>
      <c r="AN594" s="33"/>
      <c r="AO594" s="33"/>
      <c r="AP594" s="33"/>
      <c r="AQ594" s="33"/>
      <c r="AR594" s="33"/>
      <c r="AS594" s="33"/>
      <c r="AT594" s="33"/>
      <c r="AU594" s="33"/>
      <c r="AV59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9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94" s="56" t="str">
        <f>_xlfn.CONCAT(IF(Parts[[#This Row],[title]]&lt;&gt;"",_xlfn.CONCAT(CHAR(10),"@PART[",Parts[[#This Row],[name]],"]:NEEDS[!002_CommunityPartsTitles]:AFTER[",Parts[[#This Row],[mod]],"] // ",_xlfn.CONCAT(S594," (",D594,")"),CHAR(10),"{",CHAR(10),"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9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94" s="41" t="str">
        <f>_xlfn.CONCAT(IF(Parts[[#This Row],[title]]&lt;&gt;"",_xlfn.CONCAT("#LOC_KTT_",A594,"_",C594,"_Title = ",Parts[[#This Row],[title]],CHAR(10)),""),IF(Parts[[#This Row],[engineName]]&lt;&gt;"",_xlfn.CONCAT("#LOC_KTT_",Parts[[#This Row],[mod]],"_",Parts[[#This Row],[name]],"_EngineName = ",Parts[[#This Row],[engineName]]),""))</f>
        <v/>
      </c>
      <c r="BA594" s="39" t="e">
        <f ca="1">MIN(Parts[[#This Row],[techTier]]+1,MAX(INDIRECT(O594)))</f>
        <v>#REF!</v>
      </c>
      <c r="BB594" s="39" t="e">
        <f ca="1">MIN(Parts[[#This Row],[techTier]]+2,MAX(INDIRECT(O594)))</f>
        <v>#REF!</v>
      </c>
      <c r="BC594" s="55" t="str">
        <f>RIGHT(LEFT(Parts[[#This Row],[folder]],FIND(CHAR(1),SUBSTITUTE(Parts[[#This Row],[folder]],"/",CHAR(1),LEN(Parts[[#This Row],[folder]])-LEN(SUBSTITUTE(Parts[[#This Row],[folder]],"/",""))))-1),FIND(CHAR(1),SUBSTITUTE(Parts[[#This Row],[folder]],"/",CHAR(1),LEN(Parts[[#This Row],[folder]])-LEN(SUBSTITUTE(Parts[[#This Row],[folder]],"/",""))))-41)</f>
        <v>Squad/Parts/Wheel/LandingGear</v>
      </c>
    </row>
    <row r="595" spans="1:55" ht="29.5" x14ac:dyDescent="0.35">
      <c r="A595" t="s">
        <v>302</v>
      </c>
      <c r="B595" t="s">
        <v>3631</v>
      </c>
      <c r="C595" t="s">
        <v>3632</v>
      </c>
      <c r="D595" t="s">
        <v>3633</v>
      </c>
      <c r="E595" t="s">
        <v>3617</v>
      </c>
      <c r="F595" t="s">
        <v>1657</v>
      </c>
      <c r="G595" t="s">
        <v>2437</v>
      </c>
      <c r="H595" t="s">
        <v>1540</v>
      </c>
      <c r="I595" t="s">
        <v>1658</v>
      </c>
      <c r="J595" t="s">
        <v>1606</v>
      </c>
      <c r="K595" t="s">
        <v>44</v>
      </c>
      <c r="L595" s="32"/>
      <c r="M59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@PART[SmallGearBay]:AFTER[Squad] // LY-10 Small Landing Gear
	{
}</v>
      </c>
      <c r="N595" s="36">
        <f>_xlfn.XLOOKUP(_xlfn.CONCAT(O595,P595),Templates!$G$1:$G$2037,Templates!$A$1:$A$2037,"Not Found",0,1)</f>
        <v>0</v>
      </c>
      <c r="O595" s="34"/>
      <c r="P595" s="34"/>
      <c r="Q595" s="35"/>
      <c r="R595" s="49"/>
      <c r="S595" s="33"/>
      <c r="T595" s="33"/>
      <c r="U595" s="33"/>
      <c r="V595" s="33"/>
      <c r="W595" s="33"/>
      <c r="X595" s="33"/>
      <c r="Y595" s="33"/>
      <c r="Z595" s="33"/>
      <c r="AA595" s="33"/>
      <c r="AB595" s="33"/>
      <c r="AC595" s="33"/>
      <c r="AD595" s="33"/>
      <c r="AE595" s="33"/>
      <c r="AF595" s="33"/>
      <c r="AG595" s="33"/>
      <c r="AH595" s="33"/>
      <c r="AI59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95" s="33"/>
      <c r="AK595" s="33"/>
      <c r="AL595" s="33"/>
      <c r="AM595" s="33"/>
      <c r="AN595" s="33"/>
      <c r="AO595" s="33"/>
      <c r="AP595" s="33"/>
      <c r="AQ595" s="33"/>
      <c r="AR595" s="33"/>
      <c r="AS595" s="33"/>
      <c r="AT595" s="33"/>
      <c r="AU595" s="33"/>
      <c r="AV59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9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95" s="56" t="str">
        <f>_xlfn.CONCAT(IF(Parts[[#This Row],[title]]&lt;&gt;"",_xlfn.CONCAT(CHAR(10),"@PART[",Parts[[#This Row],[name]],"]:NEEDS[!002_CommunityPartsTitles]:AFTER[",Parts[[#This Row],[mod]],"] // ",_xlfn.CONCAT(S595," (",D595,")"),CHAR(10),"{",CHAR(10),"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9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95" s="41" t="str">
        <f>_xlfn.CONCAT(IF(Parts[[#This Row],[title]]&lt;&gt;"",_xlfn.CONCAT("#LOC_KTT_",A595,"_",C595,"_Title = ",Parts[[#This Row],[title]],CHAR(10)),""),IF(Parts[[#This Row],[engineName]]&lt;&gt;"",_xlfn.CONCAT("#LOC_KTT_",Parts[[#This Row],[mod]],"_",Parts[[#This Row],[name]],"_EngineName = ",Parts[[#This Row],[engineName]]),""))</f>
        <v/>
      </c>
      <c r="BA595" s="39" t="e">
        <f ca="1">MIN(Parts[[#This Row],[techTier]]+1,MAX(INDIRECT(O595)))</f>
        <v>#REF!</v>
      </c>
      <c r="BB595" s="39" t="e">
        <f ca="1">MIN(Parts[[#This Row],[techTier]]+2,MAX(INDIRECT(O595)))</f>
        <v>#REF!</v>
      </c>
      <c r="BC595" s="55" t="str">
        <f>RIGHT(LEFT(Parts[[#This Row],[folder]],FIND(CHAR(1),SUBSTITUTE(Parts[[#This Row],[folder]],"/",CHAR(1),LEN(Parts[[#This Row],[folder]])-LEN(SUBSTITUTE(Parts[[#This Row],[folder]],"/",""))))-1),FIND(CHAR(1),SUBSTITUTE(Parts[[#This Row],[folder]],"/",CHAR(1),LEN(Parts[[#This Row],[folder]])-LEN(SUBSTITUTE(Parts[[#This Row],[folder]],"/",""))))-41)</f>
        <v>Squad/Parts/Wheel/LandingGear</v>
      </c>
    </row>
    <row r="596" spans="1:55" ht="29.5" x14ac:dyDescent="0.35">
      <c r="A596" t="s">
        <v>302</v>
      </c>
      <c r="B596" t="s">
        <v>3634</v>
      </c>
      <c r="C596" t="s">
        <v>3635</v>
      </c>
      <c r="D596" t="s">
        <v>3636</v>
      </c>
      <c r="E596" t="s">
        <v>2275</v>
      </c>
      <c r="F596" t="s">
        <v>1657</v>
      </c>
      <c r="G596" t="s">
        <v>2221</v>
      </c>
      <c r="H596" t="s">
        <v>1684</v>
      </c>
      <c r="I596" t="s">
        <v>1694</v>
      </c>
      <c r="J596" t="s">
        <v>1606</v>
      </c>
      <c r="K596" t="s">
        <v>68</v>
      </c>
      <c r="L596" s="32"/>
      <c r="M59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@PART[roverWheel1]:AFTER[Squad] // RoveMax Model M1
	{
}</v>
      </c>
      <c r="N596" s="36">
        <f>_xlfn.XLOOKUP(_xlfn.CONCAT(O596,P596),Templates!$G$1:$G$2037,Templates!$A$1:$A$2037,"Not Found",0,1)</f>
        <v>0</v>
      </c>
      <c r="O596" s="34"/>
      <c r="P596" s="34"/>
      <c r="Q596" s="35"/>
      <c r="R596" s="49"/>
      <c r="S596" s="33"/>
      <c r="T596" s="33"/>
      <c r="U596" s="33"/>
      <c r="V596" s="33"/>
      <c r="W596" s="33"/>
      <c r="X596" s="33"/>
      <c r="Y596" s="33"/>
      <c r="Z596" s="33"/>
      <c r="AA596" s="33"/>
      <c r="AB596" s="33"/>
      <c r="AC596" s="33"/>
      <c r="AD596" s="33"/>
      <c r="AE596" s="33"/>
      <c r="AF596" s="33"/>
      <c r="AG596" s="33"/>
      <c r="AH596" s="33"/>
      <c r="AI59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96" s="33"/>
      <c r="AK596" s="33"/>
      <c r="AL596" s="33"/>
      <c r="AM596" s="33"/>
      <c r="AN596" s="33"/>
      <c r="AO596" s="33"/>
      <c r="AP596" s="33"/>
      <c r="AQ596" s="33"/>
      <c r="AR596" s="33"/>
      <c r="AS596" s="33"/>
      <c r="AT596" s="33"/>
      <c r="AU596" s="33"/>
      <c r="AV59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9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96" s="56" t="str">
        <f>_xlfn.CONCAT(IF(Parts[[#This Row],[title]]&lt;&gt;"",_xlfn.CONCAT(CHAR(10),"@PART[",Parts[[#This Row],[name]],"]:NEEDS[!002_CommunityPartsTitles]:AFTER[",Parts[[#This Row],[mod]],"] // ",_xlfn.CONCAT(S596," (",D596,")"),CHAR(10),"{",CHAR(10),"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9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96" s="41" t="str">
        <f>_xlfn.CONCAT(IF(Parts[[#This Row],[title]]&lt;&gt;"",_xlfn.CONCAT("#LOC_KTT_",A596,"_",C596,"_Title = ",Parts[[#This Row],[title]],CHAR(10)),""),IF(Parts[[#This Row],[engineName]]&lt;&gt;"",_xlfn.CONCAT("#LOC_KTT_",Parts[[#This Row],[mod]],"_",Parts[[#This Row],[name]],"_EngineName = ",Parts[[#This Row],[engineName]]),""))</f>
        <v/>
      </c>
      <c r="BA596" s="39" t="e">
        <f ca="1">MIN(Parts[[#This Row],[techTier]]+1,MAX(INDIRECT(O596)))</f>
        <v>#REF!</v>
      </c>
      <c r="BB596" s="39" t="e">
        <f ca="1">MIN(Parts[[#This Row],[techTier]]+2,MAX(INDIRECT(O596)))</f>
        <v>#REF!</v>
      </c>
      <c r="BC596" s="55" t="str">
        <f>RIGHT(LEFT(Parts[[#This Row],[folder]],FIND(CHAR(1),SUBSTITUTE(Parts[[#This Row],[folder]],"/",CHAR(1),LEN(Parts[[#This Row],[folder]])-LEN(SUBSTITUTE(Parts[[#This Row],[folder]],"/",""))))-1),FIND(CHAR(1),SUBSTITUTE(Parts[[#This Row],[folder]],"/",CHAR(1),LEN(Parts[[#This Row],[folder]])-LEN(SUBSTITUTE(Parts[[#This Row],[folder]],"/",""))))-41)</f>
        <v>Squad/Parts/Wheel/roverWheelM1</v>
      </c>
    </row>
    <row r="597" spans="1:55" ht="29.5" x14ac:dyDescent="0.35">
      <c r="A597" t="s">
        <v>302</v>
      </c>
      <c r="B597" t="s">
        <v>3637</v>
      </c>
      <c r="C597" t="s">
        <v>3638</v>
      </c>
      <c r="D597" t="s">
        <v>3639</v>
      </c>
      <c r="E597" t="s">
        <v>2275</v>
      </c>
      <c r="F597" t="s">
        <v>1657</v>
      </c>
      <c r="G597" t="s">
        <v>2276</v>
      </c>
      <c r="H597" t="s">
        <v>1524</v>
      </c>
      <c r="I597" t="s">
        <v>1628</v>
      </c>
      <c r="J597" t="s">
        <v>1606</v>
      </c>
      <c r="K597" t="s">
        <v>49</v>
      </c>
      <c r="L597" s="32"/>
      <c r="M59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@PART[roverWheel2]:AFTER[Squad] // RoveMax Model S2
	{
}</v>
      </c>
      <c r="N597" s="36">
        <f>_xlfn.XLOOKUP(_xlfn.CONCAT(O597,P597),Templates!$G$1:$G$2037,Templates!$A$1:$A$2037,"Not Found",0,1)</f>
        <v>0</v>
      </c>
      <c r="O597" s="34"/>
      <c r="P597" s="34"/>
      <c r="Q597" s="35"/>
      <c r="R597" s="49"/>
      <c r="S597" s="33"/>
      <c r="T597" s="33"/>
      <c r="U597" s="33"/>
      <c r="V597" s="33"/>
      <c r="W597" s="33"/>
      <c r="X597" s="33"/>
      <c r="Y597" s="33"/>
      <c r="Z597" s="33"/>
      <c r="AA597" s="33"/>
      <c r="AB597" s="33"/>
      <c r="AC597" s="33"/>
      <c r="AD597" s="33"/>
      <c r="AE597" s="33"/>
      <c r="AF597" s="33"/>
      <c r="AG597" s="33"/>
      <c r="AH597" s="33"/>
      <c r="AI59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97" s="33"/>
      <c r="AK597" s="33"/>
      <c r="AL597" s="33"/>
      <c r="AM597" s="33"/>
      <c r="AN597" s="33"/>
      <c r="AO597" s="33"/>
      <c r="AP597" s="33"/>
      <c r="AQ597" s="33"/>
      <c r="AR597" s="33"/>
      <c r="AS597" s="33"/>
      <c r="AT597" s="33"/>
      <c r="AU597" s="33"/>
      <c r="AV59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9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97" s="56" t="str">
        <f>_xlfn.CONCAT(IF(Parts[[#This Row],[title]]&lt;&gt;"",_xlfn.CONCAT(CHAR(10),"@PART[",Parts[[#This Row],[name]],"]:NEEDS[!002_CommunityPartsTitles]:AFTER[",Parts[[#This Row],[mod]],"] // ",_xlfn.CONCAT(S597," (",D597,")"),CHAR(10),"{",CHAR(10),"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9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97" s="41" t="str">
        <f>_xlfn.CONCAT(IF(Parts[[#This Row],[title]]&lt;&gt;"",_xlfn.CONCAT("#LOC_KTT_",A597,"_",C597,"_Title = ",Parts[[#This Row],[title]],CHAR(10)),""),IF(Parts[[#This Row],[engineName]]&lt;&gt;"",_xlfn.CONCAT("#LOC_KTT_",Parts[[#This Row],[mod]],"_",Parts[[#This Row],[name]],"_EngineName = ",Parts[[#This Row],[engineName]]),""))</f>
        <v/>
      </c>
      <c r="BA597" s="39" t="e">
        <f ca="1">MIN(Parts[[#This Row],[techTier]]+1,MAX(INDIRECT(O597)))</f>
        <v>#REF!</v>
      </c>
      <c r="BB597" s="39" t="e">
        <f ca="1">MIN(Parts[[#This Row],[techTier]]+2,MAX(INDIRECT(O597)))</f>
        <v>#REF!</v>
      </c>
      <c r="BC597" s="55" t="str">
        <f>RIGHT(LEFT(Parts[[#This Row],[folder]],FIND(CHAR(1),SUBSTITUTE(Parts[[#This Row],[folder]],"/",CHAR(1),LEN(Parts[[#This Row],[folder]])-LEN(SUBSTITUTE(Parts[[#This Row],[folder]],"/",""))))-1),FIND(CHAR(1),SUBSTITUTE(Parts[[#This Row],[folder]],"/",CHAR(1),LEN(Parts[[#This Row],[folder]])-LEN(SUBSTITUTE(Parts[[#This Row],[folder]],"/",""))))-41)</f>
        <v>Squad/Parts/Wheel/roverWheelS2</v>
      </c>
    </row>
    <row r="598" spans="1:55" ht="29.5" x14ac:dyDescent="0.35">
      <c r="A598" t="s">
        <v>302</v>
      </c>
      <c r="B598" t="s">
        <v>3640</v>
      </c>
      <c r="C598" t="s">
        <v>3641</v>
      </c>
      <c r="D598" t="s">
        <v>3642</v>
      </c>
      <c r="E598" t="s">
        <v>2275</v>
      </c>
      <c r="F598" t="s">
        <v>1657</v>
      </c>
      <c r="G598" t="s">
        <v>2117</v>
      </c>
      <c r="H598" t="s">
        <v>3643</v>
      </c>
      <c r="I598" t="s">
        <v>3644</v>
      </c>
      <c r="J598" t="s">
        <v>1606</v>
      </c>
      <c r="K598" t="s">
        <v>163</v>
      </c>
      <c r="L598" s="32"/>
      <c r="M59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@PART[wheelMed]:AFTER[Squad] // TR-2L Ruggedized Vehicular Wheel
	{
}</v>
      </c>
      <c r="N598" s="36">
        <f>_xlfn.XLOOKUP(_xlfn.CONCAT(O598,P598),Templates!$G$1:$G$2037,Templates!$A$1:$A$2037,"Not Found",0,1)</f>
        <v>0</v>
      </c>
      <c r="O598" s="34"/>
      <c r="P598" s="34"/>
      <c r="Q598" s="35"/>
      <c r="R598" s="49"/>
      <c r="S598" s="33"/>
      <c r="T598" s="33"/>
      <c r="U598" s="33"/>
      <c r="V598" s="33"/>
      <c r="W598" s="33"/>
      <c r="X598" s="33"/>
      <c r="Y598" s="33"/>
      <c r="Z598" s="33"/>
      <c r="AA598" s="33"/>
      <c r="AB598" s="33"/>
      <c r="AC598" s="33"/>
      <c r="AD598" s="33"/>
      <c r="AE598" s="33"/>
      <c r="AF598" s="33"/>
      <c r="AG598" s="33"/>
      <c r="AH598" s="33"/>
      <c r="AI59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98" s="33"/>
      <c r="AK598" s="33"/>
      <c r="AL598" s="33"/>
      <c r="AM598" s="33"/>
      <c r="AN598" s="33"/>
      <c r="AO598" s="33"/>
      <c r="AP598" s="33"/>
      <c r="AQ598" s="33"/>
      <c r="AR598" s="33"/>
      <c r="AS598" s="33"/>
      <c r="AT598" s="33"/>
      <c r="AU598" s="33"/>
      <c r="AV59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9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98" s="56" t="str">
        <f>_xlfn.CONCAT(IF(Parts[[#This Row],[title]]&lt;&gt;"",_xlfn.CONCAT(CHAR(10),"@PART[",Parts[[#This Row],[name]],"]:NEEDS[!002_CommunityPartsTitles]:AFTER[",Parts[[#This Row],[mod]],"] // ",_xlfn.CONCAT(S598," (",D598,")"),CHAR(10),"{",CHAR(10),"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9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98" s="41" t="str">
        <f>_xlfn.CONCAT(IF(Parts[[#This Row],[title]]&lt;&gt;"",_xlfn.CONCAT("#LOC_KTT_",A598,"_",C598,"_Title = ",Parts[[#This Row],[title]],CHAR(10)),""),IF(Parts[[#This Row],[engineName]]&lt;&gt;"",_xlfn.CONCAT("#LOC_KTT_",Parts[[#This Row],[mod]],"_",Parts[[#This Row],[name]],"_EngineName = ",Parts[[#This Row],[engineName]]),""))</f>
        <v/>
      </c>
      <c r="BA598" s="39" t="e">
        <f ca="1">MIN(Parts[[#This Row],[techTier]]+1,MAX(INDIRECT(O598)))</f>
        <v>#REF!</v>
      </c>
      <c r="BB598" s="39" t="e">
        <f ca="1">MIN(Parts[[#This Row],[techTier]]+2,MAX(INDIRECT(O598)))</f>
        <v>#REF!</v>
      </c>
      <c r="BC598" s="55" t="str">
        <f>RIGHT(LEFT(Parts[[#This Row],[folder]],FIND(CHAR(1),SUBSTITUTE(Parts[[#This Row],[folder]],"/",CHAR(1),LEN(Parts[[#This Row],[folder]])-LEN(SUBSTITUTE(Parts[[#This Row],[folder]],"/",""))))-1),FIND(CHAR(1),SUBSTITUTE(Parts[[#This Row],[folder]],"/",CHAR(1),LEN(Parts[[#This Row],[folder]])-LEN(SUBSTITUTE(Parts[[#This Row],[folder]],"/",""))))-41)</f>
        <v>Squad/Parts/Wheel/roverWheelTR-2L</v>
      </c>
    </row>
    <row r="599" spans="1:55" ht="29.5" x14ac:dyDescent="0.35">
      <c r="A599" t="s">
        <v>302</v>
      </c>
      <c r="B599" t="s">
        <v>3645</v>
      </c>
      <c r="C599" t="s">
        <v>3646</v>
      </c>
      <c r="D599" t="s">
        <v>3647</v>
      </c>
      <c r="E599" t="s">
        <v>2275</v>
      </c>
      <c r="F599" t="s">
        <v>1657</v>
      </c>
      <c r="G599" t="s">
        <v>3648</v>
      </c>
      <c r="H599" t="s">
        <v>1529</v>
      </c>
      <c r="I599" t="s">
        <v>1841</v>
      </c>
      <c r="J599" t="s">
        <v>1606</v>
      </c>
      <c r="K599" t="s">
        <v>163</v>
      </c>
      <c r="L599" s="32"/>
      <c r="M59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@PART[roverWheel3]:AFTER[Squad] // RoveMax Model XL3
	{
}</v>
      </c>
      <c r="N599" s="36">
        <f>_xlfn.XLOOKUP(_xlfn.CONCAT(O599,P599),Templates!$G$1:$G$2037,Templates!$A$1:$A$2037,"Not Found",0,1)</f>
        <v>0</v>
      </c>
      <c r="O599" s="34"/>
      <c r="P599" s="34"/>
      <c r="Q599" s="35"/>
      <c r="R599" s="49"/>
      <c r="S599" s="33"/>
      <c r="T599" s="33"/>
      <c r="U599" s="33"/>
      <c r="V599" s="33"/>
      <c r="W599" s="33"/>
      <c r="X599" s="33"/>
      <c r="Y599" s="33"/>
      <c r="Z599" s="33"/>
      <c r="AA599" s="33"/>
      <c r="AB599" s="33"/>
      <c r="AC599" s="33"/>
      <c r="AD599" s="33"/>
      <c r="AE599" s="33"/>
      <c r="AF599" s="33"/>
      <c r="AG599" s="33"/>
      <c r="AH599" s="33"/>
      <c r="AI59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599" s="33"/>
      <c r="AK599" s="33"/>
      <c r="AL599" s="33"/>
      <c r="AM599" s="33"/>
      <c r="AN599" s="33"/>
      <c r="AO599" s="33"/>
      <c r="AP599" s="33"/>
      <c r="AQ599" s="33"/>
      <c r="AR599" s="33"/>
      <c r="AS599" s="33"/>
      <c r="AT599" s="33"/>
      <c r="AU599" s="33"/>
      <c r="AV59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59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599" s="56" t="str">
        <f>_xlfn.CONCAT(IF(Parts[[#This Row],[title]]&lt;&gt;"",_xlfn.CONCAT(CHAR(10),"@PART[",Parts[[#This Row],[name]],"]:NEEDS[!002_CommunityPartsTitles]:AFTER[",Parts[[#This Row],[mod]],"] // ",_xlfn.CONCAT(S599," (",D599,")"),CHAR(10),"{",CHAR(10),"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59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599" s="41" t="str">
        <f>_xlfn.CONCAT(IF(Parts[[#This Row],[title]]&lt;&gt;"",_xlfn.CONCAT("#LOC_KTT_",A599,"_",C599,"_Title = ",Parts[[#This Row],[title]],CHAR(10)),""),IF(Parts[[#This Row],[engineName]]&lt;&gt;"",_xlfn.CONCAT("#LOC_KTT_",Parts[[#This Row],[mod]],"_",Parts[[#This Row],[name]],"_EngineName = ",Parts[[#This Row],[engineName]]),""))</f>
        <v/>
      </c>
      <c r="BA599" s="39" t="e">
        <f ca="1">MIN(Parts[[#This Row],[techTier]]+1,MAX(INDIRECT(O599)))</f>
        <v>#REF!</v>
      </c>
      <c r="BB599" s="39" t="e">
        <f ca="1">MIN(Parts[[#This Row],[techTier]]+2,MAX(INDIRECT(O599)))</f>
        <v>#REF!</v>
      </c>
      <c r="BC599" s="55" t="str">
        <f>RIGHT(LEFT(Parts[[#This Row],[folder]],FIND(CHAR(1),SUBSTITUTE(Parts[[#This Row],[folder]],"/",CHAR(1),LEN(Parts[[#This Row],[folder]])-LEN(SUBSTITUTE(Parts[[#This Row],[folder]],"/",""))))-1),FIND(CHAR(1),SUBSTITUTE(Parts[[#This Row],[folder]],"/",CHAR(1),LEN(Parts[[#This Row],[folder]])-LEN(SUBSTITUTE(Parts[[#This Row],[folder]],"/",""))))-41)</f>
        <v>Squad/Parts/Wheel/roverWheelXL3</v>
      </c>
    </row>
    <row r="600" spans="1:55" ht="29.5" x14ac:dyDescent="0.35">
      <c r="A600" t="s">
        <v>3649</v>
      </c>
      <c r="B600" t="s">
        <v>3650</v>
      </c>
      <c r="C600" t="s">
        <v>3651</v>
      </c>
      <c r="D600" t="s">
        <v>3652</v>
      </c>
      <c r="E600" t="s">
        <v>2396</v>
      </c>
      <c r="F600" t="s">
        <v>1510</v>
      </c>
      <c r="G600" t="s">
        <v>2462</v>
      </c>
      <c r="H600" t="s">
        <v>1894</v>
      </c>
      <c r="I600" t="s">
        <v>1888</v>
      </c>
      <c r="J600" t="s">
        <v>1120</v>
      </c>
      <c r="K600" t="s">
        <v>129</v>
      </c>
      <c r="L600" s="32"/>
      <c r="M60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@PART[rocketNoseConeSize4]:AFTER[SquadExpansion] // Protective Rocket Nose Cone Mk16A
	{
}</v>
      </c>
      <c r="N600" s="36">
        <f>_xlfn.XLOOKUP(_xlfn.CONCAT(O600,P600),Templates!$G$1:$G$2037,Templates!$A$1:$A$2037,"Not Found",0,1)</f>
        <v>0</v>
      </c>
      <c r="O600" s="34"/>
      <c r="P600" s="34"/>
      <c r="Q600" s="35"/>
      <c r="R600" s="49"/>
      <c r="S600" s="33"/>
      <c r="T600" s="33"/>
      <c r="U600" s="33"/>
      <c r="V600" s="33"/>
      <c r="W600" s="33"/>
      <c r="X600" s="33"/>
      <c r="Y600" s="33"/>
      <c r="Z600" s="33"/>
      <c r="AA600" s="33"/>
      <c r="AB600" s="33"/>
      <c r="AC600" s="33"/>
      <c r="AD600" s="33"/>
      <c r="AE600" s="33"/>
      <c r="AF600" s="33"/>
      <c r="AG600" s="33"/>
      <c r="AH600" s="33"/>
      <c r="AI60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00" s="33"/>
      <c r="AK600" s="33"/>
      <c r="AL600" s="33"/>
      <c r="AM600" s="33"/>
      <c r="AN600" s="33"/>
      <c r="AO600" s="33"/>
      <c r="AP600" s="33"/>
      <c r="AQ600" s="33"/>
      <c r="AR600" s="33"/>
      <c r="AS600" s="33"/>
      <c r="AT600" s="33"/>
      <c r="AU600" s="33"/>
      <c r="AV60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0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00" s="56" t="str">
        <f>_xlfn.CONCAT(IF(Parts[[#This Row],[title]]&lt;&gt;"",_xlfn.CONCAT(CHAR(10),"@PART[",Parts[[#This Row],[name]],"]:NEEDS[!002_CommunityPartsTitles]:AFTER[",Parts[[#This Row],[mod]],"] // ",_xlfn.CONCAT(S600," (",D600,")"),CHAR(10),"{",CHAR(10),"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0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00" s="41" t="str">
        <f>_xlfn.CONCAT(IF(Parts[[#This Row],[title]]&lt;&gt;"",_xlfn.CONCAT("#LOC_KTT_",A600,"_",C600,"_Title = ",Parts[[#This Row],[title]],CHAR(10)),""),IF(Parts[[#This Row],[engineName]]&lt;&gt;"",_xlfn.CONCAT("#LOC_KTT_",Parts[[#This Row],[mod]],"_",Parts[[#This Row],[name]],"_EngineName = ",Parts[[#This Row],[engineName]]),""))</f>
        <v/>
      </c>
      <c r="BA600" s="39" t="e">
        <f ca="1">MIN(Parts[[#This Row],[techTier]]+1,MAX(INDIRECT(O600)))</f>
        <v>#REF!</v>
      </c>
      <c r="BB600" s="39" t="e">
        <f ca="1">MIN(Parts[[#This Row],[techTier]]+2,MAX(INDIRECT(O600)))</f>
        <v>#REF!</v>
      </c>
      <c r="BC600" s="55" t="str">
        <f>RIGHT(LEFT(Parts[[#This Row],[folder]],FIND(CHAR(1),SUBSTITUTE(Parts[[#This Row],[folder]],"/",CHAR(1),LEN(Parts[[#This Row],[folder]])-LEN(SUBSTITUTE(Parts[[#This Row],[folder]],"/",""))))-1),FIND(CHAR(1),SUBSTITUTE(Parts[[#This Row],[folder]],"/",CHAR(1),LEN(Parts[[#This Row],[folder]])-LEN(SUBSTITUTE(Parts[[#This Row],[folder]],"/",""))))-41)</f>
        <v>SquadExpansion/MakingHistory/Parts/Aero/protectiveRocketNoseMk16</v>
      </c>
    </row>
    <row r="601" spans="1:55" ht="29.5" x14ac:dyDescent="0.35">
      <c r="A601" t="s">
        <v>3649</v>
      </c>
      <c r="B601" t="s">
        <v>3653</v>
      </c>
      <c r="C601" t="s">
        <v>3654</v>
      </c>
      <c r="D601" t="s">
        <v>3655</v>
      </c>
      <c r="E601" t="s">
        <v>2396</v>
      </c>
      <c r="F601" t="s">
        <v>1510</v>
      </c>
      <c r="G601" t="s">
        <v>2405</v>
      </c>
      <c r="H601" t="s">
        <v>1872</v>
      </c>
      <c r="I601" t="s">
        <v>1518</v>
      </c>
      <c r="J601" t="s">
        <v>1117</v>
      </c>
      <c r="K601" t="s">
        <v>40</v>
      </c>
      <c r="L601" s="32"/>
      <c r="M60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@PART[Size_1_5_Cone]:AFTER[SquadExpansion] // Protective Rocket Nosecone Mk5A
	{
}</v>
      </c>
      <c r="N601" s="36">
        <f>_xlfn.XLOOKUP(_xlfn.CONCAT(O601,P601),Templates!$G$1:$G$2037,Templates!$A$1:$A$2037,"Not Found",0,1)</f>
        <v>0</v>
      </c>
      <c r="O601" s="34"/>
      <c r="P601" s="34"/>
      <c r="Q601" s="35"/>
      <c r="R601" s="49"/>
      <c r="S601" s="33"/>
      <c r="T601" s="33"/>
      <c r="U601" s="33"/>
      <c r="V601" s="33"/>
      <c r="W601" s="33"/>
      <c r="X601" s="33"/>
      <c r="Y601" s="33"/>
      <c r="Z601" s="33"/>
      <c r="AA601" s="33"/>
      <c r="AB601" s="33"/>
      <c r="AC601" s="33"/>
      <c r="AD601" s="33"/>
      <c r="AE601" s="33"/>
      <c r="AF601" s="33"/>
      <c r="AG601" s="33"/>
      <c r="AH601" s="33"/>
      <c r="AI60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01" s="33"/>
      <c r="AK601" s="33"/>
      <c r="AL601" s="33"/>
      <c r="AM601" s="33"/>
      <c r="AN601" s="33"/>
      <c r="AO601" s="33"/>
      <c r="AP601" s="33"/>
      <c r="AQ601" s="33"/>
      <c r="AR601" s="33"/>
      <c r="AS601" s="33"/>
      <c r="AT601" s="33"/>
      <c r="AU601" s="33"/>
      <c r="AV60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0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01" s="56" t="str">
        <f>_xlfn.CONCAT(IF(Parts[[#This Row],[title]]&lt;&gt;"",_xlfn.CONCAT(CHAR(10),"@PART[",Parts[[#This Row],[name]],"]:NEEDS[!002_CommunityPartsTitles]:AFTER[",Parts[[#This Row],[mod]],"] // ",_xlfn.CONCAT(S601," (",D601,")"),CHAR(10),"{",CHAR(10),"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0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01" s="41" t="str">
        <f>_xlfn.CONCAT(IF(Parts[[#This Row],[title]]&lt;&gt;"",_xlfn.CONCAT("#LOC_KTT_",A601,"_",C601,"_Title = ",Parts[[#This Row],[title]],CHAR(10)),""),IF(Parts[[#This Row],[engineName]]&lt;&gt;"",_xlfn.CONCAT("#LOC_KTT_",Parts[[#This Row],[mod]],"_",Parts[[#This Row],[name]],"_EngineName = ",Parts[[#This Row],[engineName]]),""))</f>
        <v/>
      </c>
      <c r="BA601" s="39" t="e">
        <f ca="1">MIN(Parts[[#This Row],[techTier]]+1,MAX(INDIRECT(O601)))</f>
        <v>#REF!</v>
      </c>
      <c r="BB601" s="39" t="e">
        <f ca="1">MIN(Parts[[#This Row],[techTier]]+2,MAX(INDIRECT(O601)))</f>
        <v>#REF!</v>
      </c>
      <c r="BC601" s="55" t="str">
        <f>RIGHT(LEFT(Parts[[#This Row],[folder]],FIND(CHAR(1),SUBSTITUTE(Parts[[#This Row],[folder]],"/",CHAR(1),LEN(Parts[[#This Row],[folder]])-LEN(SUBSTITUTE(Parts[[#This Row],[folder]],"/",""))))-1),FIND(CHAR(1),SUBSTITUTE(Parts[[#This Row],[folder]],"/",CHAR(1),LEN(Parts[[#This Row],[folder]])-LEN(SUBSTITUTE(Parts[[#This Row],[folder]],"/",""))))-41)</f>
        <v>SquadExpansion/MakingHistory/Parts/Aero/protectiveRocketNoseMk5A</v>
      </c>
    </row>
    <row r="602" spans="1:55" ht="29.5" x14ac:dyDescent="0.35">
      <c r="A602" t="s">
        <v>3649</v>
      </c>
      <c r="B602" t="s">
        <v>3656</v>
      </c>
      <c r="C602" t="s">
        <v>3657</v>
      </c>
      <c r="D602" t="s">
        <v>2008</v>
      </c>
      <c r="E602" t="s">
        <v>1876</v>
      </c>
      <c r="F602" t="s">
        <v>1555</v>
      </c>
      <c r="G602" t="s">
        <v>3658</v>
      </c>
      <c r="H602" t="s">
        <v>1638</v>
      </c>
      <c r="I602" t="s">
        <v>2010</v>
      </c>
      <c r="J602" t="s">
        <v>1117</v>
      </c>
      <c r="K602" t="s">
        <v>25</v>
      </c>
      <c r="L602" s="32"/>
      <c r="M60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@PART[Decoupler_1p5]:AFTER[SquadExpansion] // TD-18 Decoupler
	{
}</v>
      </c>
      <c r="N602" s="36">
        <f>_xlfn.XLOOKUP(_xlfn.CONCAT(O602,P602),Templates!$G$1:$G$2037,Templates!$A$1:$A$2037,"Not Found",0,1)</f>
        <v>0</v>
      </c>
      <c r="O602" s="34"/>
      <c r="P602" s="34"/>
      <c r="Q602" s="35"/>
      <c r="R602" s="49"/>
      <c r="S602" s="33"/>
      <c r="T602" s="33"/>
      <c r="U602" s="33"/>
      <c r="V602" s="33"/>
      <c r="W602" s="33"/>
      <c r="X602" s="33"/>
      <c r="Y602" s="33"/>
      <c r="Z602" s="33"/>
      <c r="AA602" s="33"/>
      <c r="AB602" s="33"/>
      <c r="AC602" s="33"/>
      <c r="AD602" s="33"/>
      <c r="AE602" s="33"/>
      <c r="AF602" s="33"/>
      <c r="AG602" s="33"/>
      <c r="AH602" s="33"/>
      <c r="AI60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02" s="33"/>
      <c r="AK602" s="33"/>
      <c r="AL602" s="33"/>
      <c r="AM602" s="33"/>
      <c r="AN602" s="33"/>
      <c r="AO602" s="33"/>
      <c r="AP602" s="33"/>
      <c r="AQ602" s="33"/>
      <c r="AR602" s="33"/>
      <c r="AS602" s="33"/>
      <c r="AT602" s="33"/>
      <c r="AU602" s="33"/>
      <c r="AV60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0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02" s="56" t="str">
        <f>_xlfn.CONCAT(IF(Parts[[#This Row],[title]]&lt;&gt;"",_xlfn.CONCAT(CHAR(10),"@PART[",Parts[[#This Row],[name]],"]:NEEDS[!002_CommunityPartsTitles]:AFTER[",Parts[[#This Row],[mod]],"] // ",_xlfn.CONCAT(S602," (",D602,")"),CHAR(10),"{",CHAR(10),"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0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02" s="41" t="str">
        <f>_xlfn.CONCAT(IF(Parts[[#This Row],[title]]&lt;&gt;"",_xlfn.CONCAT("#LOC_KTT_",A602,"_",C602,"_Title = ",Parts[[#This Row],[title]],CHAR(10)),""),IF(Parts[[#This Row],[engineName]]&lt;&gt;"",_xlfn.CONCAT("#LOC_KTT_",Parts[[#This Row],[mod]],"_",Parts[[#This Row],[name]],"_EngineName = ",Parts[[#This Row],[engineName]]),""))</f>
        <v/>
      </c>
      <c r="BA602" s="39" t="e">
        <f ca="1">MIN(Parts[[#This Row],[techTier]]+1,MAX(INDIRECT(O602)))</f>
        <v>#REF!</v>
      </c>
      <c r="BB602" s="39" t="e">
        <f ca="1">MIN(Parts[[#This Row],[techTier]]+2,MAX(INDIRECT(O602)))</f>
        <v>#REF!</v>
      </c>
      <c r="BC602" s="55" t="str">
        <f>RIGHT(LEFT(Parts[[#This Row],[folder]],FIND(CHAR(1),SUBSTITUTE(Parts[[#This Row],[folder]],"/",CHAR(1),LEN(Parts[[#This Row],[folder]])-LEN(SUBSTITUTE(Parts[[#This Row],[folder]],"/",""))))-1),FIND(CHAR(1),SUBSTITUTE(Parts[[#This Row],[folder]],"/",CHAR(1),LEN(Parts[[#This Row],[folder]])-LEN(SUBSTITUTE(Parts[[#This Row],[folder]],"/",""))))-41)</f>
        <v>SquadExpansion/MakingHistory/Parts/Coupling</v>
      </c>
    </row>
    <row r="603" spans="1:55" ht="29.5" x14ac:dyDescent="0.35">
      <c r="A603" t="s">
        <v>3649</v>
      </c>
      <c r="B603" t="s">
        <v>3659</v>
      </c>
      <c r="C603" t="s">
        <v>3660</v>
      </c>
      <c r="D603" t="s">
        <v>2037</v>
      </c>
      <c r="E603" t="s">
        <v>1876</v>
      </c>
      <c r="F603" t="s">
        <v>1555</v>
      </c>
      <c r="G603" t="s">
        <v>2673</v>
      </c>
      <c r="H603" t="s">
        <v>1684</v>
      </c>
      <c r="I603" t="s">
        <v>3661</v>
      </c>
      <c r="J603" t="s">
        <v>1120</v>
      </c>
      <c r="K603" t="s">
        <v>126</v>
      </c>
      <c r="L603" s="32"/>
      <c r="M60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@PART[Decoupler_4]:AFTER[SquadExpansion] // TD-50 Decoupler
	{
}</v>
      </c>
      <c r="N603" s="36">
        <f>_xlfn.XLOOKUP(_xlfn.CONCAT(O603,P603),Templates!$G$1:$G$2037,Templates!$A$1:$A$2037,"Not Found",0,1)</f>
        <v>0</v>
      </c>
      <c r="O603" s="34"/>
      <c r="P603" s="34"/>
      <c r="Q603" s="35"/>
      <c r="R603" s="49"/>
      <c r="S603" s="33"/>
      <c r="T603" s="33"/>
      <c r="U603" s="33"/>
      <c r="V603" s="33"/>
      <c r="W603" s="33"/>
      <c r="X603" s="33"/>
      <c r="Y603" s="33"/>
      <c r="Z603" s="33"/>
      <c r="AA603" s="33"/>
      <c r="AB603" s="33"/>
      <c r="AC603" s="33"/>
      <c r="AD603" s="33"/>
      <c r="AE603" s="33"/>
      <c r="AF603" s="33"/>
      <c r="AG603" s="33"/>
      <c r="AH603" s="33"/>
      <c r="AI60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03" s="33"/>
      <c r="AK603" s="33"/>
      <c r="AL603" s="33"/>
      <c r="AM603" s="33"/>
      <c r="AN603" s="33"/>
      <c r="AO603" s="33"/>
      <c r="AP603" s="33"/>
      <c r="AQ603" s="33"/>
      <c r="AR603" s="33"/>
      <c r="AS603" s="33"/>
      <c r="AT603" s="33"/>
      <c r="AU603" s="33"/>
      <c r="AV60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0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03" s="56" t="str">
        <f>_xlfn.CONCAT(IF(Parts[[#This Row],[title]]&lt;&gt;"",_xlfn.CONCAT(CHAR(10),"@PART[",Parts[[#This Row],[name]],"]:NEEDS[!002_CommunityPartsTitles]:AFTER[",Parts[[#This Row],[mod]],"] // ",_xlfn.CONCAT(S603," (",D603,")"),CHAR(10),"{",CHAR(10),"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0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03" s="41" t="str">
        <f>_xlfn.CONCAT(IF(Parts[[#This Row],[title]]&lt;&gt;"",_xlfn.CONCAT("#LOC_KTT_",A603,"_",C603,"_Title = ",Parts[[#This Row],[title]],CHAR(10)),""),IF(Parts[[#This Row],[engineName]]&lt;&gt;"",_xlfn.CONCAT("#LOC_KTT_",Parts[[#This Row],[mod]],"_",Parts[[#This Row],[name]],"_EngineName = ",Parts[[#This Row],[engineName]]),""))</f>
        <v/>
      </c>
      <c r="BA603" s="39" t="e">
        <f ca="1">MIN(Parts[[#This Row],[techTier]]+1,MAX(INDIRECT(O603)))</f>
        <v>#REF!</v>
      </c>
      <c r="BB603" s="39" t="e">
        <f ca="1">MIN(Parts[[#This Row],[techTier]]+2,MAX(INDIRECT(O603)))</f>
        <v>#REF!</v>
      </c>
      <c r="BC603" s="55" t="str">
        <f>RIGHT(LEFT(Parts[[#This Row],[folder]],FIND(CHAR(1),SUBSTITUTE(Parts[[#This Row],[folder]],"/",CHAR(1),LEN(Parts[[#This Row],[folder]])-LEN(SUBSTITUTE(Parts[[#This Row],[folder]],"/",""))))-1),FIND(CHAR(1),SUBSTITUTE(Parts[[#This Row],[folder]],"/",CHAR(1),LEN(Parts[[#This Row],[folder]])-LEN(SUBSTITUTE(Parts[[#This Row],[folder]],"/",""))))-41)</f>
        <v>SquadExpansion/MakingHistory/Parts/Coupling</v>
      </c>
    </row>
    <row r="604" spans="1:55" ht="29.5" x14ac:dyDescent="0.35">
      <c r="A604" t="s">
        <v>3649</v>
      </c>
      <c r="B604" t="s">
        <v>3662</v>
      </c>
      <c r="C604" t="s">
        <v>3663</v>
      </c>
      <c r="D604" t="s">
        <v>2017</v>
      </c>
      <c r="E604" t="s">
        <v>2004</v>
      </c>
      <c r="F604" t="s">
        <v>1555</v>
      </c>
      <c r="G604" t="s">
        <v>2064</v>
      </c>
      <c r="H604" t="s">
        <v>1638</v>
      </c>
      <c r="I604" t="s">
        <v>2018</v>
      </c>
      <c r="J604" t="s">
        <v>1117</v>
      </c>
      <c r="K604" t="s">
        <v>40</v>
      </c>
      <c r="L604" s="32"/>
      <c r="M60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@PART[EnginePlate1p5]:AFTER[SquadExpansion] // EP-18 Engine Plate
	{
}</v>
      </c>
      <c r="N604" s="36">
        <f>_xlfn.XLOOKUP(_xlfn.CONCAT(O604,P604),Templates!$G$1:$G$2037,Templates!$A$1:$A$2037,"Not Found",0,1)</f>
        <v>0</v>
      </c>
      <c r="O604" s="34"/>
      <c r="P604" s="34"/>
      <c r="Q604" s="35"/>
      <c r="R604" s="49"/>
      <c r="S604" s="33"/>
      <c r="T604" s="33"/>
      <c r="U604" s="33"/>
      <c r="V604" s="33"/>
      <c r="W604" s="33"/>
      <c r="X604" s="33"/>
      <c r="Y604" s="33"/>
      <c r="Z604" s="33"/>
      <c r="AA604" s="33"/>
      <c r="AB604" s="33"/>
      <c r="AC604" s="33"/>
      <c r="AD604" s="33"/>
      <c r="AE604" s="33"/>
      <c r="AF604" s="33"/>
      <c r="AG604" s="33"/>
      <c r="AH604" s="33"/>
      <c r="AI60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04" s="33"/>
      <c r="AK604" s="33"/>
      <c r="AL604" s="33"/>
      <c r="AM604" s="33"/>
      <c r="AN604" s="33"/>
      <c r="AO604" s="33"/>
      <c r="AP604" s="33"/>
      <c r="AQ604" s="33"/>
      <c r="AR604" s="33"/>
      <c r="AS604" s="33"/>
      <c r="AT604" s="33"/>
      <c r="AU604" s="33"/>
      <c r="AV60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0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04" s="56" t="str">
        <f>_xlfn.CONCAT(IF(Parts[[#This Row],[title]]&lt;&gt;"",_xlfn.CONCAT(CHAR(10),"@PART[",Parts[[#This Row],[name]],"]:NEEDS[!002_CommunityPartsTitles]:AFTER[",Parts[[#This Row],[mod]],"] // ",_xlfn.CONCAT(S604," (",D604,")"),CHAR(10),"{",CHAR(10),"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0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04" s="41" t="str">
        <f>_xlfn.CONCAT(IF(Parts[[#This Row],[title]]&lt;&gt;"",_xlfn.CONCAT("#LOC_KTT_",A604,"_",C604,"_Title = ",Parts[[#This Row],[title]],CHAR(10)),""),IF(Parts[[#This Row],[engineName]]&lt;&gt;"",_xlfn.CONCAT("#LOC_KTT_",Parts[[#This Row],[mod]],"_",Parts[[#This Row],[name]],"_EngineName = ",Parts[[#This Row],[engineName]]),""))</f>
        <v/>
      </c>
      <c r="BA604" s="39" t="e">
        <f ca="1">MIN(Parts[[#This Row],[techTier]]+1,MAX(INDIRECT(O604)))</f>
        <v>#REF!</v>
      </c>
      <c r="BB604" s="39" t="e">
        <f ca="1">MIN(Parts[[#This Row],[techTier]]+2,MAX(INDIRECT(O604)))</f>
        <v>#REF!</v>
      </c>
      <c r="BC604" s="55" t="str">
        <f>RIGHT(LEFT(Parts[[#This Row],[folder]],FIND(CHAR(1),SUBSTITUTE(Parts[[#This Row],[folder]],"/",CHAR(1),LEN(Parts[[#This Row],[folder]])-LEN(SUBSTITUTE(Parts[[#This Row],[folder]],"/",""))))-1),FIND(CHAR(1),SUBSTITUTE(Parts[[#This Row],[folder]],"/",CHAR(1),LEN(Parts[[#This Row],[folder]])-LEN(SUBSTITUTE(Parts[[#This Row],[folder]],"/",""))))-41)</f>
        <v>SquadExpansion/MakingHistory/Parts/Coupling</v>
      </c>
    </row>
    <row r="605" spans="1:55" ht="29.5" x14ac:dyDescent="0.35">
      <c r="A605" t="s">
        <v>3649</v>
      </c>
      <c r="B605" t="s">
        <v>3664</v>
      </c>
      <c r="C605" t="s">
        <v>3665</v>
      </c>
      <c r="D605" t="s">
        <v>2024</v>
      </c>
      <c r="E605" t="s">
        <v>2004</v>
      </c>
      <c r="F605" t="s">
        <v>1555</v>
      </c>
      <c r="G605" t="s">
        <v>2276</v>
      </c>
      <c r="H605" t="s">
        <v>1524</v>
      </c>
      <c r="I605" t="s">
        <v>1805</v>
      </c>
      <c r="J605" t="s">
        <v>1118</v>
      </c>
      <c r="K605" t="s">
        <v>63</v>
      </c>
      <c r="L605" s="32"/>
      <c r="M60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@PART[EnginePlate2]:AFTER[SquadExpansion] // EP-25 Engine Plate
	{
}</v>
      </c>
      <c r="N605" s="36">
        <f>_xlfn.XLOOKUP(_xlfn.CONCAT(O605,P605),Templates!$G$1:$G$2037,Templates!$A$1:$A$2037,"Not Found",0,1)</f>
        <v>0</v>
      </c>
      <c r="O605" s="34"/>
      <c r="P605" s="34"/>
      <c r="Q605" s="35"/>
      <c r="R605" s="49"/>
      <c r="S605" s="33"/>
      <c r="T605" s="33"/>
      <c r="U605" s="33"/>
      <c r="V605" s="33"/>
      <c r="W605" s="33"/>
      <c r="X605" s="33"/>
      <c r="Y605" s="33"/>
      <c r="Z605" s="33"/>
      <c r="AA605" s="33"/>
      <c r="AB605" s="33"/>
      <c r="AC605" s="33"/>
      <c r="AD605" s="33"/>
      <c r="AE605" s="33"/>
      <c r="AF605" s="33"/>
      <c r="AG605" s="33"/>
      <c r="AH605" s="33"/>
      <c r="AI60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05" s="33"/>
      <c r="AK605" s="33"/>
      <c r="AL605" s="33"/>
      <c r="AM605" s="33"/>
      <c r="AN605" s="33"/>
      <c r="AO605" s="33"/>
      <c r="AP605" s="33"/>
      <c r="AQ605" s="33"/>
      <c r="AR605" s="33"/>
      <c r="AS605" s="33"/>
      <c r="AT605" s="33"/>
      <c r="AU605" s="33"/>
      <c r="AV60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0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05" s="56" t="str">
        <f>_xlfn.CONCAT(IF(Parts[[#This Row],[title]]&lt;&gt;"",_xlfn.CONCAT(CHAR(10),"@PART[",Parts[[#This Row],[name]],"]:NEEDS[!002_CommunityPartsTitles]:AFTER[",Parts[[#This Row],[mod]],"] // ",_xlfn.CONCAT(S605," (",D605,")"),CHAR(10),"{",CHAR(10),"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0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05" s="41" t="str">
        <f>_xlfn.CONCAT(IF(Parts[[#This Row],[title]]&lt;&gt;"",_xlfn.CONCAT("#LOC_KTT_",A605,"_",C605,"_Title = ",Parts[[#This Row],[title]],CHAR(10)),""),IF(Parts[[#This Row],[engineName]]&lt;&gt;"",_xlfn.CONCAT("#LOC_KTT_",Parts[[#This Row],[mod]],"_",Parts[[#This Row],[name]],"_EngineName = ",Parts[[#This Row],[engineName]]),""))</f>
        <v/>
      </c>
      <c r="BA605" s="39" t="e">
        <f ca="1">MIN(Parts[[#This Row],[techTier]]+1,MAX(INDIRECT(O605)))</f>
        <v>#REF!</v>
      </c>
      <c r="BB605" s="39" t="e">
        <f ca="1">MIN(Parts[[#This Row],[techTier]]+2,MAX(INDIRECT(O605)))</f>
        <v>#REF!</v>
      </c>
      <c r="BC605" s="55" t="str">
        <f>RIGHT(LEFT(Parts[[#This Row],[folder]],FIND(CHAR(1),SUBSTITUTE(Parts[[#This Row],[folder]],"/",CHAR(1),LEN(Parts[[#This Row],[folder]])-LEN(SUBSTITUTE(Parts[[#This Row],[folder]],"/",""))))-1),FIND(CHAR(1),SUBSTITUTE(Parts[[#This Row],[folder]],"/",CHAR(1),LEN(Parts[[#This Row],[folder]])-LEN(SUBSTITUTE(Parts[[#This Row],[folder]],"/",""))))-41)</f>
        <v>SquadExpansion/MakingHistory/Parts/Coupling</v>
      </c>
    </row>
    <row r="606" spans="1:55" ht="29.5" x14ac:dyDescent="0.35">
      <c r="A606" t="s">
        <v>3649</v>
      </c>
      <c r="B606" t="s">
        <v>3666</v>
      </c>
      <c r="C606" t="s">
        <v>3667</v>
      </c>
      <c r="D606" t="s">
        <v>2034</v>
      </c>
      <c r="E606" t="s">
        <v>2004</v>
      </c>
      <c r="F606" t="s">
        <v>1555</v>
      </c>
      <c r="G606" t="s">
        <v>2911</v>
      </c>
      <c r="H606" t="s">
        <v>1535</v>
      </c>
      <c r="I606" t="s">
        <v>3668</v>
      </c>
      <c r="J606" t="s">
        <v>1119</v>
      </c>
      <c r="K606" t="s">
        <v>89</v>
      </c>
      <c r="L606" s="32"/>
      <c r="M60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@PART[EnginePlate3]:AFTER[SquadExpansion] // EP-37 Engine Plate
	{
}</v>
      </c>
      <c r="N606" s="36">
        <f>_xlfn.XLOOKUP(_xlfn.CONCAT(O606,P606),Templates!$G$1:$G$2037,Templates!$A$1:$A$2037,"Not Found",0,1)</f>
        <v>0</v>
      </c>
      <c r="O606" s="34"/>
      <c r="P606" s="34"/>
      <c r="Q606" s="35"/>
      <c r="R606" s="49"/>
      <c r="S606" s="33"/>
      <c r="T606" s="33"/>
      <c r="U606" s="33"/>
      <c r="V606" s="33"/>
      <c r="W606" s="33"/>
      <c r="X606" s="33"/>
      <c r="Y606" s="33"/>
      <c r="Z606" s="33"/>
      <c r="AA606" s="33"/>
      <c r="AB606" s="33"/>
      <c r="AC606" s="33"/>
      <c r="AD606" s="33"/>
      <c r="AE606" s="33"/>
      <c r="AF606" s="33"/>
      <c r="AG606" s="33"/>
      <c r="AH606" s="33"/>
      <c r="AI60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06" s="33"/>
      <c r="AK606" s="33"/>
      <c r="AL606" s="33"/>
      <c r="AM606" s="33"/>
      <c r="AN606" s="33"/>
      <c r="AO606" s="33"/>
      <c r="AP606" s="33"/>
      <c r="AQ606" s="33"/>
      <c r="AR606" s="33"/>
      <c r="AS606" s="33"/>
      <c r="AT606" s="33"/>
      <c r="AU606" s="33"/>
      <c r="AV60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0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06" s="56" t="str">
        <f>_xlfn.CONCAT(IF(Parts[[#This Row],[title]]&lt;&gt;"",_xlfn.CONCAT(CHAR(10),"@PART[",Parts[[#This Row],[name]],"]:NEEDS[!002_CommunityPartsTitles]:AFTER[",Parts[[#This Row],[mod]],"] // ",_xlfn.CONCAT(S606," (",D606,")"),CHAR(10),"{",CHAR(10),"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0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06" s="41" t="str">
        <f>_xlfn.CONCAT(IF(Parts[[#This Row],[title]]&lt;&gt;"",_xlfn.CONCAT("#LOC_KTT_",A606,"_",C606,"_Title = ",Parts[[#This Row],[title]],CHAR(10)),""),IF(Parts[[#This Row],[engineName]]&lt;&gt;"",_xlfn.CONCAT("#LOC_KTT_",Parts[[#This Row],[mod]],"_",Parts[[#This Row],[name]],"_EngineName = ",Parts[[#This Row],[engineName]]),""))</f>
        <v/>
      </c>
      <c r="BA606" s="39" t="e">
        <f ca="1">MIN(Parts[[#This Row],[techTier]]+1,MAX(INDIRECT(O606)))</f>
        <v>#REF!</v>
      </c>
      <c r="BB606" s="39" t="e">
        <f ca="1">MIN(Parts[[#This Row],[techTier]]+2,MAX(INDIRECT(O606)))</f>
        <v>#REF!</v>
      </c>
      <c r="BC606" s="55" t="str">
        <f>RIGHT(LEFT(Parts[[#This Row],[folder]],FIND(CHAR(1),SUBSTITUTE(Parts[[#This Row],[folder]],"/",CHAR(1),LEN(Parts[[#This Row],[folder]])-LEN(SUBSTITUTE(Parts[[#This Row],[folder]],"/",""))))-1),FIND(CHAR(1),SUBSTITUTE(Parts[[#This Row],[folder]],"/",CHAR(1),LEN(Parts[[#This Row],[folder]])-LEN(SUBSTITUTE(Parts[[#This Row],[folder]],"/",""))))-41)</f>
        <v>SquadExpansion/MakingHistory/Parts/Coupling</v>
      </c>
    </row>
    <row r="607" spans="1:55" ht="29.5" x14ac:dyDescent="0.35">
      <c r="A607" t="s">
        <v>3649</v>
      </c>
      <c r="B607" t="s">
        <v>3669</v>
      </c>
      <c r="C607" t="s">
        <v>3670</v>
      </c>
      <c r="D607" t="s">
        <v>2041</v>
      </c>
      <c r="E607" t="s">
        <v>2283</v>
      </c>
      <c r="F607" t="s">
        <v>1555</v>
      </c>
      <c r="G607" t="s">
        <v>1545</v>
      </c>
      <c r="H607" t="s">
        <v>1556</v>
      </c>
      <c r="I607" t="s">
        <v>1741</v>
      </c>
      <c r="J607" t="s">
        <v>1120</v>
      </c>
      <c r="K607" t="s">
        <v>129</v>
      </c>
      <c r="L607" s="32"/>
      <c r="M60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@PART[EnginePlate4]:AFTER[SquadExpansion] // EP-50 Engine Plate
	{
}</v>
      </c>
      <c r="N607" s="36">
        <f>_xlfn.XLOOKUP(_xlfn.CONCAT(O607,P607),Templates!$G$1:$G$2037,Templates!$A$1:$A$2037,"Not Found",0,1)</f>
        <v>0</v>
      </c>
      <c r="O607" s="34"/>
      <c r="P607" s="34"/>
      <c r="Q607" s="35"/>
      <c r="R607" s="49"/>
      <c r="S607" s="33"/>
      <c r="T607" s="33"/>
      <c r="U607" s="33"/>
      <c r="V607" s="33"/>
      <c r="W607" s="33"/>
      <c r="X607" s="33"/>
      <c r="Y607" s="33"/>
      <c r="Z607" s="33"/>
      <c r="AA607" s="33"/>
      <c r="AB607" s="33"/>
      <c r="AC607" s="33"/>
      <c r="AD607" s="33"/>
      <c r="AE607" s="33"/>
      <c r="AF607" s="33"/>
      <c r="AG607" s="33"/>
      <c r="AH607" s="33"/>
      <c r="AI60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07" s="33"/>
      <c r="AK607" s="33"/>
      <c r="AL607" s="33"/>
      <c r="AM607" s="33"/>
      <c r="AN607" s="33"/>
      <c r="AO607" s="33"/>
      <c r="AP607" s="33"/>
      <c r="AQ607" s="33"/>
      <c r="AR607" s="33"/>
      <c r="AS607" s="33"/>
      <c r="AT607" s="33"/>
      <c r="AU607" s="33"/>
      <c r="AV60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0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07" s="56" t="str">
        <f>_xlfn.CONCAT(IF(Parts[[#This Row],[title]]&lt;&gt;"",_xlfn.CONCAT(CHAR(10),"@PART[",Parts[[#This Row],[name]],"]:NEEDS[!002_CommunityPartsTitles]:AFTER[",Parts[[#This Row],[mod]],"] // ",_xlfn.CONCAT(S607," (",D607,")"),CHAR(10),"{",CHAR(10),"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0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07" s="41" t="str">
        <f>_xlfn.CONCAT(IF(Parts[[#This Row],[title]]&lt;&gt;"",_xlfn.CONCAT("#LOC_KTT_",A607,"_",C607,"_Title = ",Parts[[#This Row],[title]],CHAR(10)),""),IF(Parts[[#This Row],[engineName]]&lt;&gt;"",_xlfn.CONCAT("#LOC_KTT_",Parts[[#This Row],[mod]],"_",Parts[[#This Row],[name]],"_EngineName = ",Parts[[#This Row],[engineName]]),""))</f>
        <v/>
      </c>
      <c r="BA607" s="39" t="e">
        <f ca="1">MIN(Parts[[#This Row],[techTier]]+1,MAX(INDIRECT(O607)))</f>
        <v>#REF!</v>
      </c>
      <c r="BB607" s="39" t="e">
        <f ca="1">MIN(Parts[[#This Row],[techTier]]+2,MAX(INDIRECT(O607)))</f>
        <v>#REF!</v>
      </c>
      <c r="BC607" s="55" t="str">
        <f>RIGHT(LEFT(Parts[[#This Row],[folder]],FIND(CHAR(1),SUBSTITUTE(Parts[[#This Row],[folder]],"/",CHAR(1),LEN(Parts[[#This Row],[folder]])-LEN(SUBSTITUTE(Parts[[#This Row],[folder]],"/",""))))-1),FIND(CHAR(1),SUBSTITUTE(Parts[[#This Row],[folder]],"/",CHAR(1),LEN(Parts[[#This Row],[folder]])-LEN(SUBSTITUTE(Parts[[#This Row],[folder]],"/",""))))-41)</f>
        <v>SquadExpansion/MakingHistory/Parts/Coupling</v>
      </c>
    </row>
    <row r="608" spans="1:55" ht="29.5" x14ac:dyDescent="0.35">
      <c r="A608" t="s">
        <v>3649</v>
      </c>
      <c r="B608" t="s">
        <v>3671</v>
      </c>
      <c r="C608" t="s">
        <v>3672</v>
      </c>
      <c r="D608" t="s">
        <v>2003</v>
      </c>
      <c r="E608" t="s">
        <v>2004</v>
      </c>
      <c r="F608" t="s">
        <v>1555</v>
      </c>
      <c r="G608" t="s">
        <v>1523</v>
      </c>
      <c r="H608" t="s">
        <v>1581</v>
      </c>
      <c r="I608" t="s">
        <v>3673</v>
      </c>
      <c r="J608" t="s">
        <v>1116</v>
      </c>
      <c r="K608" t="s">
        <v>25</v>
      </c>
      <c r="L608" s="32"/>
      <c r="M60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@PART[EnginePlate5]:AFTER[SquadExpansion] // EP-12 Engine Plate
	{
}</v>
      </c>
      <c r="N608" s="36">
        <f>_xlfn.XLOOKUP(_xlfn.CONCAT(O608,P608),Templates!$G$1:$G$2037,Templates!$A$1:$A$2037,"Not Found",0,1)</f>
        <v>0</v>
      </c>
      <c r="O608" s="34"/>
      <c r="P608" s="34"/>
      <c r="Q608" s="35"/>
      <c r="R608" s="49"/>
      <c r="S608" s="33"/>
      <c r="T608" s="33"/>
      <c r="U608" s="33"/>
      <c r="V608" s="33"/>
      <c r="W608" s="33"/>
      <c r="X608" s="33"/>
      <c r="Y608" s="33"/>
      <c r="Z608" s="33"/>
      <c r="AA608" s="33"/>
      <c r="AB608" s="33"/>
      <c r="AC608" s="33"/>
      <c r="AD608" s="33"/>
      <c r="AE608" s="33"/>
      <c r="AF608" s="33"/>
      <c r="AG608" s="33"/>
      <c r="AH608" s="33"/>
      <c r="AI60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08" s="33"/>
      <c r="AK608" s="33"/>
      <c r="AL608" s="33"/>
      <c r="AM608" s="33"/>
      <c r="AN608" s="33"/>
      <c r="AO608" s="33"/>
      <c r="AP608" s="33"/>
      <c r="AQ608" s="33"/>
      <c r="AR608" s="33"/>
      <c r="AS608" s="33"/>
      <c r="AT608" s="33"/>
      <c r="AU608" s="33"/>
      <c r="AV60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0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08" s="56" t="str">
        <f>_xlfn.CONCAT(IF(Parts[[#This Row],[title]]&lt;&gt;"",_xlfn.CONCAT(CHAR(10),"@PART[",Parts[[#This Row],[name]],"]:NEEDS[!002_CommunityPartsTitles]:AFTER[",Parts[[#This Row],[mod]],"] // ",_xlfn.CONCAT(S608," (",D608,")"),CHAR(10),"{",CHAR(10),"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0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08" s="41" t="str">
        <f>_xlfn.CONCAT(IF(Parts[[#This Row],[title]]&lt;&gt;"",_xlfn.CONCAT("#LOC_KTT_",A608,"_",C608,"_Title = ",Parts[[#This Row],[title]],CHAR(10)),""),IF(Parts[[#This Row],[engineName]]&lt;&gt;"",_xlfn.CONCAT("#LOC_KTT_",Parts[[#This Row],[mod]],"_",Parts[[#This Row],[name]],"_EngineName = ",Parts[[#This Row],[engineName]]),""))</f>
        <v/>
      </c>
      <c r="BA608" s="39" t="e">
        <f ca="1">MIN(Parts[[#This Row],[techTier]]+1,MAX(INDIRECT(O608)))</f>
        <v>#REF!</v>
      </c>
      <c r="BB608" s="39" t="e">
        <f ca="1">MIN(Parts[[#This Row],[techTier]]+2,MAX(INDIRECT(O608)))</f>
        <v>#REF!</v>
      </c>
      <c r="BC608" s="55" t="str">
        <f>RIGHT(LEFT(Parts[[#This Row],[folder]],FIND(CHAR(1),SUBSTITUTE(Parts[[#This Row],[folder]],"/",CHAR(1),LEN(Parts[[#This Row],[folder]])-LEN(SUBSTITUTE(Parts[[#This Row],[folder]],"/",""))))-1),FIND(CHAR(1),SUBSTITUTE(Parts[[#This Row],[folder]],"/",CHAR(1),LEN(Parts[[#This Row],[folder]])-LEN(SUBSTITUTE(Parts[[#This Row],[folder]],"/",""))))-41)</f>
        <v>SquadExpansion/MakingHistory/Parts/Coupling</v>
      </c>
    </row>
    <row r="609" spans="1:55" ht="29.5" x14ac:dyDescent="0.35">
      <c r="A609" t="s">
        <v>3649</v>
      </c>
      <c r="B609" t="s">
        <v>3674</v>
      </c>
      <c r="C609" t="s">
        <v>3675</v>
      </c>
      <c r="D609" t="s">
        <v>3676</v>
      </c>
      <c r="E609" t="s">
        <v>2081</v>
      </c>
      <c r="F609" t="s">
        <v>1555</v>
      </c>
      <c r="G609" t="s">
        <v>3420</v>
      </c>
      <c r="H609" t="s">
        <v>1598</v>
      </c>
      <c r="I609" t="s">
        <v>1513</v>
      </c>
      <c r="J609" t="s">
        <v>1115</v>
      </c>
      <c r="K609" t="s">
        <v>88</v>
      </c>
      <c r="L609" s="32"/>
      <c r="M60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@PART[InflatableAirlock]:AFTER[SquadExpansion] // Inflatable Airlock
	{
}</v>
      </c>
      <c r="N609" s="36">
        <f>_xlfn.XLOOKUP(_xlfn.CONCAT(O609,P609),Templates!$G$1:$G$2037,Templates!$A$1:$A$2037,"Not Found",0,1)</f>
        <v>0</v>
      </c>
      <c r="O609" s="34"/>
      <c r="P609" s="34"/>
      <c r="Q609" s="35"/>
      <c r="R609" s="49"/>
      <c r="S609" s="33"/>
      <c r="T609" s="33"/>
      <c r="U609" s="33"/>
      <c r="V609" s="33"/>
      <c r="W609" s="33"/>
      <c r="X609" s="33"/>
      <c r="Y609" s="33"/>
      <c r="Z609" s="33"/>
      <c r="AA609" s="33"/>
      <c r="AB609" s="33"/>
      <c r="AC609" s="33"/>
      <c r="AD609" s="33"/>
      <c r="AE609" s="33"/>
      <c r="AF609" s="33"/>
      <c r="AG609" s="33"/>
      <c r="AH609" s="33"/>
      <c r="AI60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09" s="33"/>
      <c r="AK609" s="33"/>
      <c r="AL609" s="33"/>
      <c r="AM609" s="33"/>
      <c r="AN609" s="33"/>
      <c r="AO609" s="33"/>
      <c r="AP609" s="33"/>
      <c r="AQ609" s="33"/>
      <c r="AR609" s="33"/>
      <c r="AS609" s="33"/>
      <c r="AT609" s="33"/>
      <c r="AU609" s="33"/>
      <c r="AV60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0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09" s="56" t="str">
        <f>_xlfn.CONCAT(IF(Parts[[#This Row],[title]]&lt;&gt;"",_xlfn.CONCAT(CHAR(10),"@PART[",Parts[[#This Row],[name]],"]:NEEDS[!002_CommunityPartsTitles]:AFTER[",Parts[[#This Row],[mod]],"] // ",_xlfn.CONCAT(S609," (",D609,")"),CHAR(10),"{",CHAR(10),"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0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09" s="41" t="str">
        <f>_xlfn.CONCAT(IF(Parts[[#This Row],[title]]&lt;&gt;"",_xlfn.CONCAT("#LOC_KTT_",A609,"_",C609,"_Title = ",Parts[[#This Row],[title]],CHAR(10)),""),IF(Parts[[#This Row],[engineName]]&lt;&gt;"",_xlfn.CONCAT("#LOC_KTT_",Parts[[#This Row],[mod]],"_",Parts[[#This Row],[name]],"_EngineName = ",Parts[[#This Row],[engineName]]),""))</f>
        <v/>
      </c>
      <c r="BA609" s="39" t="e">
        <f ca="1">MIN(Parts[[#This Row],[techTier]]+1,MAX(INDIRECT(O609)))</f>
        <v>#REF!</v>
      </c>
      <c r="BB609" s="39" t="e">
        <f ca="1">MIN(Parts[[#This Row],[techTier]]+2,MAX(INDIRECT(O609)))</f>
        <v>#REF!</v>
      </c>
      <c r="BC609" s="55" t="str">
        <f>RIGHT(LEFT(Parts[[#This Row],[folder]],FIND(CHAR(1),SUBSTITUTE(Parts[[#This Row],[folder]],"/",CHAR(1),LEN(Parts[[#This Row],[folder]])-LEN(SUBSTITUTE(Parts[[#This Row],[folder]],"/",""))))-1),FIND(CHAR(1),SUBSTITUTE(Parts[[#This Row],[folder]],"/",CHAR(1),LEN(Parts[[#This Row],[folder]])-LEN(SUBSTITUTE(Parts[[#This Row],[folder]],"/",""))))-41)</f>
        <v>SquadExpansion/MakingHistory/Parts/Coupling</v>
      </c>
    </row>
    <row r="610" spans="1:55" ht="29.5" x14ac:dyDescent="0.35">
      <c r="A610" t="s">
        <v>3649</v>
      </c>
      <c r="B610" t="s">
        <v>3677</v>
      </c>
      <c r="C610" t="s">
        <v>3678</v>
      </c>
      <c r="D610" t="s">
        <v>3679</v>
      </c>
      <c r="E610" t="s">
        <v>1876</v>
      </c>
      <c r="F610" t="s">
        <v>1555</v>
      </c>
      <c r="G610" t="s">
        <v>3680</v>
      </c>
      <c r="H610" t="s">
        <v>3681</v>
      </c>
      <c r="I610" t="s">
        <v>1518</v>
      </c>
      <c r="J610" t="s">
        <v>1117</v>
      </c>
      <c r="K610" t="s">
        <v>40</v>
      </c>
      <c r="L610" s="32"/>
      <c r="M61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@PART[Separator_1p5]:AFTER[SquadExpansion] // TS-18 Stack Separator
	{
}</v>
      </c>
      <c r="N610" s="36">
        <f>_xlfn.XLOOKUP(_xlfn.CONCAT(O610,P610),Templates!$G$1:$G$2037,Templates!$A$1:$A$2037,"Not Found",0,1)</f>
        <v>0</v>
      </c>
      <c r="O610" s="34"/>
      <c r="P610" s="34"/>
      <c r="Q610" s="35"/>
      <c r="R610" s="49"/>
      <c r="S610" s="33"/>
      <c r="T610" s="33"/>
      <c r="U610" s="33"/>
      <c r="V610" s="33"/>
      <c r="W610" s="33"/>
      <c r="X610" s="33"/>
      <c r="Y610" s="33"/>
      <c r="Z610" s="33"/>
      <c r="AA610" s="33"/>
      <c r="AB610" s="33"/>
      <c r="AC610" s="33"/>
      <c r="AD610" s="33"/>
      <c r="AE610" s="33"/>
      <c r="AF610" s="33"/>
      <c r="AG610" s="33"/>
      <c r="AH610" s="33"/>
      <c r="AI61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10" s="33"/>
      <c r="AK610" s="33"/>
      <c r="AL610" s="33"/>
      <c r="AM610" s="33"/>
      <c r="AN610" s="33"/>
      <c r="AO610" s="33"/>
      <c r="AP610" s="33"/>
      <c r="AQ610" s="33"/>
      <c r="AR610" s="33"/>
      <c r="AS610" s="33"/>
      <c r="AT610" s="33"/>
      <c r="AU610" s="33"/>
      <c r="AV61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1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10" s="56" t="str">
        <f>_xlfn.CONCAT(IF(Parts[[#This Row],[title]]&lt;&gt;"",_xlfn.CONCAT(CHAR(10),"@PART[",Parts[[#This Row],[name]],"]:NEEDS[!002_CommunityPartsTitles]:AFTER[",Parts[[#This Row],[mod]],"] // ",_xlfn.CONCAT(S610," (",D610,")"),CHAR(10),"{",CHAR(10),"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1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10" s="41" t="str">
        <f>_xlfn.CONCAT(IF(Parts[[#This Row],[title]]&lt;&gt;"",_xlfn.CONCAT("#LOC_KTT_",A610,"_",C610,"_Title = ",Parts[[#This Row],[title]],CHAR(10)),""),IF(Parts[[#This Row],[engineName]]&lt;&gt;"",_xlfn.CONCAT("#LOC_KTT_",Parts[[#This Row],[mod]],"_",Parts[[#This Row],[name]],"_EngineName = ",Parts[[#This Row],[engineName]]),""))</f>
        <v/>
      </c>
      <c r="BA610" s="39" t="e">
        <f ca="1">MIN(Parts[[#This Row],[techTier]]+1,MAX(INDIRECT(O610)))</f>
        <v>#REF!</v>
      </c>
      <c r="BB610" s="39" t="e">
        <f ca="1">MIN(Parts[[#This Row],[techTier]]+2,MAX(INDIRECT(O610)))</f>
        <v>#REF!</v>
      </c>
      <c r="BC610" s="55" t="str">
        <f>RIGHT(LEFT(Parts[[#This Row],[folder]],FIND(CHAR(1),SUBSTITUTE(Parts[[#This Row],[folder]],"/",CHAR(1),LEN(Parts[[#This Row],[folder]])-LEN(SUBSTITUTE(Parts[[#This Row],[folder]],"/",""))))-1),FIND(CHAR(1),SUBSTITUTE(Parts[[#This Row],[folder]],"/",CHAR(1),LEN(Parts[[#This Row],[folder]])-LEN(SUBSTITUTE(Parts[[#This Row],[folder]],"/",""))))-41)</f>
        <v>SquadExpansion/MakingHistory/Parts/Coupling</v>
      </c>
    </row>
    <row r="611" spans="1:55" ht="29.5" x14ac:dyDescent="0.35">
      <c r="A611" t="s">
        <v>3649</v>
      </c>
      <c r="B611" t="s">
        <v>3682</v>
      </c>
      <c r="C611" t="s">
        <v>3683</v>
      </c>
      <c r="D611" t="s">
        <v>3684</v>
      </c>
      <c r="E611" t="s">
        <v>1876</v>
      </c>
      <c r="F611" t="s">
        <v>1555</v>
      </c>
      <c r="G611" t="s">
        <v>3685</v>
      </c>
      <c r="H611" t="s">
        <v>1580</v>
      </c>
      <c r="I611" t="s">
        <v>1923</v>
      </c>
      <c r="J611" t="s">
        <v>1120</v>
      </c>
      <c r="K611" t="s">
        <v>126</v>
      </c>
      <c r="L611" s="32"/>
      <c r="M61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@PART[Separator_4]:AFTER[SquadExpansion] // TS-50 Stack Separator
	{
}</v>
      </c>
      <c r="N611" s="36">
        <f>_xlfn.XLOOKUP(_xlfn.CONCAT(O611,P611),Templates!$G$1:$G$2037,Templates!$A$1:$A$2037,"Not Found",0,1)</f>
        <v>0</v>
      </c>
      <c r="O611" s="34"/>
      <c r="P611" s="34"/>
      <c r="Q611" s="35"/>
      <c r="R611" s="49"/>
      <c r="S611" s="33"/>
      <c r="T611" s="33"/>
      <c r="U611" s="33"/>
      <c r="V611" s="33"/>
      <c r="W611" s="33"/>
      <c r="X611" s="33"/>
      <c r="Y611" s="33"/>
      <c r="Z611" s="33"/>
      <c r="AA611" s="33"/>
      <c r="AB611" s="33"/>
      <c r="AC611" s="33"/>
      <c r="AD611" s="33"/>
      <c r="AE611" s="33"/>
      <c r="AF611" s="33"/>
      <c r="AG611" s="33"/>
      <c r="AH611" s="33"/>
      <c r="AI61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11" s="33"/>
      <c r="AK611" s="33"/>
      <c r="AL611" s="33"/>
      <c r="AM611" s="33"/>
      <c r="AN611" s="33"/>
      <c r="AO611" s="33"/>
      <c r="AP611" s="33"/>
      <c r="AQ611" s="33"/>
      <c r="AR611" s="33"/>
      <c r="AS611" s="33"/>
      <c r="AT611" s="33"/>
      <c r="AU611" s="33"/>
      <c r="AV61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1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11" s="56" t="str">
        <f>_xlfn.CONCAT(IF(Parts[[#This Row],[title]]&lt;&gt;"",_xlfn.CONCAT(CHAR(10),"@PART[",Parts[[#This Row],[name]],"]:NEEDS[!002_CommunityPartsTitles]:AFTER[",Parts[[#This Row],[mod]],"] // ",_xlfn.CONCAT(S611," (",D611,")"),CHAR(10),"{",CHAR(10),"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1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11" s="41" t="str">
        <f>_xlfn.CONCAT(IF(Parts[[#This Row],[title]]&lt;&gt;"",_xlfn.CONCAT("#LOC_KTT_",A611,"_",C611,"_Title = ",Parts[[#This Row],[title]],CHAR(10)),""),IF(Parts[[#This Row],[engineName]]&lt;&gt;"",_xlfn.CONCAT("#LOC_KTT_",Parts[[#This Row],[mod]],"_",Parts[[#This Row],[name]],"_EngineName = ",Parts[[#This Row],[engineName]]),""))</f>
        <v/>
      </c>
      <c r="BA611" s="39" t="e">
        <f ca="1">MIN(Parts[[#This Row],[techTier]]+1,MAX(INDIRECT(O611)))</f>
        <v>#REF!</v>
      </c>
      <c r="BB611" s="39" t="e">
        <f ca="1">MIN(Parts[[#This Row],[techTier]]+2,MAX(INDIRECT(O611)))</f>
        <v>#REF!</v>
      </c>
      <c r="BC611" s="55" t="str">
        <f>RIGHT(LEFT(Parts[[#This Row],[folder]],FIND(CHAR(1),SUBSTITUTE(Parts[[#This Row],[folder]],"/",CHAR(1),LEN(Parts[[#This Row],[folder]])-LEN(SUBSTITUTE(Parts[[#This Row],[folder]],"/",""))))-1),FIND(CHAR(1),SUBSTITUTE(Parts[[#This Row],[folder]],"/",CHAR(1),LEN(Parts[[#This Row],[folder]])-LEN(SUBSTITUTE(Parts[[#This Row],[folder]],"/",""))))-41)</f>
        <v>SquadExpansion/MakingHistory/Parts/Coupling</v>
      </c>
    </row>
    <row r="612" spans="1:55" ht="29.5" x14ac:dyDescent="0.35">
      <c r="A612" t="s">
        <v>3649</v>
      </c>
      <c r="B612" t="s">
        <v>3686</v>
      </c>
      <c r="C612" t="s">
        <v>3687</v>
      </c>
      <c r="D612" t="s">
        <v>3688</v>
      </c>
      <c r="E612" t="s">
        <v>1458</v>
      </c>
      <c r="F612" t="s">
        <v>1555</v>
      </c>
      <c r="G612" t="s">
        <v>3658</v>
      </c>
      <c r="H612" t="s">
        <v>2009</v>
      </c>
      <c r="I612" t="s">
        <v>2010</v>
      </c>
      <c r="J612" t="s">
        <v>2014</v>
      </c>
      <c r="K612" t="s">
        <v>40</v>
      </c>
      <c r="L612" s="32"/>
      <c r="M61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@PART[Size1p5_Strut_Decoupler]:AFTER[SquadExpansion] // Size 1.5 Decoupler
	{
}</v>
      </c>
      <c r="N612" s="36">
        <f>_xlfn.XLOOKUP(_xlfn.CONCAT(O612,P612),Templates!$G$1:$G$2037,Templates!$A$1:$A$2037,"Not Found",0,1)</f>
        <v>0</v>
      </c>
      <c r="O612" s="34"/>
      <c r="P612" s="34"/>
      <c r="Q612" s="35"/>
      <c r="R612" s="49"/>
      <c r="S612" s="33"/>
      <c r="T612" s="33"/>
      <c r="U612" s="33"/>
      <c r="V612" s="33"/>
      <c r="W612" s="33"/>
      <c r="X612" s="33"/>
      <c r="Y612" s="33"/>
      <c r="Z612" s="33"/>
      <c r="AA612" s="33"/>
      <c r="AB612" s="33"/>
      <c r="AC612" s="33"/>
      <c r="AD612" s="33"/>
      <c r="AE612" s="33"/>
      <c r="AF612" s="33"/>
      <c r="AG612" s="33"/>
      <c r="AH612" s="33"/>
      <c r="AI61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12" s="33"/>
      <c r="AK612" s="33"/>
      <c r="AL612" s="33"/>
      <c r="AM612" s="33"/>
      <c r="AN612" s="33"/>
      <c r="AO612" s="33"/>
      <c r="AP612" s="33"/>
      <c r="AQ612" s="33"/>
      <c r="AR612" s="33"/>
      <c r="AS612" s="33"/>
      <c r="AT612" s="33"/>
      <c r="AU612" s="33"/>
      <c r="AV61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1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12" s="56" t="str">
        <f>_xlfn.CONCAT(IF(Parts[[#This Row],[title]]&lt;&gt;"",_xlfn.CONCAT(CHAR(10),"@PART[",Parts[[#This Row],[name]],"]:NEEDS[!002_CommunityPartsTitles]:AFTER[",Parts[[#This Row],[mod]],"] // ",_xlfn.CONCAT(S612," (",D612,")"),CHAR(10),"{",CHAR(10),"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1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12" s="41" t="str">
        <f>_xlfn.CONCAT(IF(Parts[[#This Row],[title]]&lt;&gt;"",_xlfn.CONCAT("#LOC_KTT_",A612,"_",C612,"_Title = ",Parts[[#This Row],[title]],CHAR(10)),""),IF(Parts[[#This Row],[engineName]]&lt;&gt;"",_xlfn.CONCAT("#LOC_KTT_",Parts[[#This Row],[mod]],"_",Parts[[#This Row],[name]],"_EngineName = ",Parts[[#This Row],[engineName]]),""))</f>
        <v/>
      </c>
      <c r="BA612" s="39" t="e">
        <f ca="1">MIN(Parts[[#This Row],[techTier]]+1,MAX(INDIRECT(O612)))</f>
        <v>#REF!</v>
      </c>
      <c r="BB612" s="39" t="e">
        <f ca="1">MIN(Parts[[#This Row],[techTier]]+2,MAX(INDIRECT(O612)))</f>
        <v>#REF!</v>
      </c>
      <c r="BC612" s="55" t="str">
        <f>RIGHT(LEFT(Parts[[#This Row],[folder]],FIND(CHAR(1),SUBSTITUTE(Parts[[#This Row],[folder]],"/",CHAR(1),LEN(Parts[[#This Row],[folder]])-LEN(SUBSTITUTE(Parts[[#This Row],[folder]],"/",""))))-1),FIND(CHAR(1),SUBSTITUTE(Parts[[#This Row],[folder]],"/",CHAR(1),LEN(Parts[[#This Row],[folder]])-LEN(SUBSTITUTE(Parts[[#This Row],[folder]],"/",""))))-41)</f>
        <v>SquadExpansion/MakingHistory/Parts/Coupling</v>
      </c>
    </row>
    <row r="613" spans="1:55" ht="29.5" x14ac:dyDescent="0.35">
      <c r="A613" t="s">
        <v>3649</v>
      </c>
      <c r="B613" t="s">
        <v>3689</v>
      </c>
      <c r="C613" t="s">
        <v>3690</v>
      </c>
      <c r="D613" t="s">
        <v>3691</v>
      </c>
      <c r="E613" t="s">
        <v>1871</v>
      </c>
      <c r="F613" t="s">
        <v>1459</v>
      </c>
      <c r="G613" t="s">
        <v>1921</v>
      </c>
      <c r="H613" t="s">
        <v>2095</v>
      </c>
      <c r="I613" t="s">
        <v>2096</v>
      </c>
      <c r="J613" t="s">
        <v>2097</v>
      </c>
      <c r="K613" t="s">
        <v>125</v>
      </c>
      <c r="L613" s="32"/>
      <c r="M61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@PART[LiquidEngineKE-1]:AFTER[SquadExpansion] // Kerbodyne KE-1 "Mastodon" Liquid Fuel Engine
	{
}</v>
      </c>
      <c r="N613" s="36">
        <f>_xlfn.XLOOKUP(_xlfn.CONCAT(O613,P613),Templates!$G$1:$G$2037,Templates!$A$1:$A$2037,"Not Found",0,1)</f>
        <v>0</v>
      </c>
      <c r="O613" s="34"/>
      <c r="P613" s="34"/>
      <c r="Q613" s="35"/>
      <c r="R613" s="49"/>
      <c r="S613" s="33"/>
      <c r="T613" s="33"/>
      <c r="U613" s="33"/>
      <c r="V613" s="33"/>
      <c r="W613" s="33"/>
      <c r="X613" s="33"/>
      <c r="Y613" s="33"/>
      <c r="Z613" s="33"/>
      <c r="AA613" s="33"/>
      <c r="AB613" s="33"/>
      <c r="AC613" s="33"/>
      <c r="AD613" s="33"/>
      <c r="AE613" s="33"/>
      <c r="AF613" s="33"/>
      <c r="AG613" s="33"/>
      <c r="AH613" s="33"/>
      <c r="AI61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13" s="33"/>
      <c r="AK613" s="33"/>
      <c r="AL613" s="33"/>
      <c r="AM613" s="33"/>
      <c r="AN613" s="33"/>
      <c r="AO613" s="33"/>
      <c r="AP613" s="33"/>
      <c r="AQ613" s="33"/>
      <c r="AR613" s="33"/>
      <c r="AS613" s="33"/>
      <c r="AT613" s="33"/>
      <c r="AU613" s="33"/>
      <c r="AV61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1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13" s="56" t="str">
        <f>_xlfn.CONCAT(IF(Parts[[#This Row],[title]]&lt;&gt;"",_xlfn.CONCAT(CHAR(10),"@PART[",Parts[[#This Row],[name]],"]:NEEDS[!002_CommunityPartsTitles]:AFTER[",Parts[[#This Row],[mod]],"] // ",_xlfn.CONCAT(S613," (",D613,")"),CHAR(10),"{",CHAR(10),"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1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13" s="41" t="str">
        <f>_xlfn.CONCAT(IF(Parts[[#This Row],[title]]&lt;&gt;"",_xlfn.CONCAT("#LOC_KTT_",A613,"_",C613,"_Title = ",Parts[[#This Row],[title]],CHAR(10)),""),IF(Parts[[#This Row],[engineName]]&lt;&gt;"",_xlfn.CONCAT("#LOC_KTT_",Parts[[#This Row],[mod]],"_",Parts[[#This Row],[name]],"_EngineName = ",Parts[[#This Row],[engineName]]),""))</f>
        <v/>
      </c>
      <c r="BA613" s="39" t="e">
        <f ca="1">MIN(Parts[[#This Row],[techTier]]+1,MAX(INDIRECT(O613)))</f>
        <v>#REF!</v>
      </c>
      <c r="BB613" s="39" t="e">
        <f ca="1">MIN(Parts[[#This Row],[techTier]]+2,MAX(INDIRECT(O613)))</f>
        <v>#REF!</v>
      </c>
      <c r="BC613" s="55" t="str">
        <f>RIGHT(LEFT(Parts[[#This Row],[folder]],FIND(CHAR(1),SUBSTITUTE(Parts[[#This Row],[folder]],"/",CHAR(1),LEN(Parts[[#This Row],[folder]])-LEN(SUBSTITUTE(Parts[[#This Row],[folder]],"/",""))))-1),FIND(CHAR(1),SUBSTITUTE(Parts[[#This Row],[folder]],"/",CHAR(1),LEN(Parts[[#This Row],[folder]])-LEN(SUBSTITUTE(Parts[[#This Row],[folder]],"/",""))))-41)</f>
        <v>SquadExpansion/MakingHistory/Parts/Engine</v>
      </c>
    </row>
    <row r="614" spans="1:55" ht="29.5" x14ac:dyDescent="0.35">
      <c r="A614" t="s">
        <v>3649</v>
      </c>
      <c r="B614" t="s">
        <v>3692</v>
      </c>
      <c r="C614" t="s">
        <v>3693</v>
      </c>
      <c r="D614" t="s">
        <v>3694</v>
      </c>
      <c r="E614" t="s">
        <v>2081</v>
      </c>
      <c r="F614" t="s">
        <v>1459</v>
      </c>
      <c r="G614" t="s">
        <v>2750</v>
      </c>
      <c r="H614" t="s">
        <v>1642</v>
      </c>
      <c r="I614" t="s">
        <v>1741</v>
      </c>
      <c r="J614" t="s">
        <v>2014</v>
      </c>
      <c r="K614" t="s">
        <v>59</v>
      </c>
      <c r="L614" s="32"/>
      <c r="M61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@PART[LiquidEngineLV-T91]:AFTER[SquadExpansion] // LV-T91 "Cheetah" Liquid Fuel Engine
	{
}</v>
      </c>
      <c r="N614" s="36">
        <f>_xlfn.XLOOKUP(_xlfn.CONCAT(O614,P614),Templates!$G$1:$G$2037,Templates!$A$1:$A$2037,"Not Found",0,1)</f>
        <v>0</v>
      </c>
      <c r="O614" s="34"/>
      <c r="P614" s="34"/>
      <c r="Q614" s="35"/>
      <c r="R614" s="49"/>
      <c r="S614" s="33"/>
      <c r="T614" s="33"/>
      <c r="U614" s="33"/>
      <c r="V614" s="33"/>
      <c r="W614" s="33"/>
      <c r="X614" s="33"/>
      <c r="Y614" s="33"/>
      <c r="Z614" s="33"/>
      <c r="AA614" s="33"/>
      <c r="AB614" s="33"/>
      <c r="AC614" s="33"/>
      <c r="AD614" s="33"/>
      <c r="AE614" s="33"/>
      <c r="AF614" s="33"/>
      <c r="AG614" s="33"/>
      <c r="AH614" s="33"/>
      <c r="AI61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14" s="33"/>
      <c r="AK614" s="33"/>
      <c r="AL614" s="33"/>
      <c r="AM614" s="33"/>
      <c r="AN614" s="33"/>
      <c r="AO614" s="33"/>
      <c r="AP614" s="33"/>
      <c r="AQ614" s="33"/>
      <c r="AR614" s="33"/>
      <c r="AS614" s="33"/>
      <c r="AT614" s="33"/>
      <c r="AU614" s="33"/>
      <c r="AV61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1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14" s="56" t="str">
        <f>_xlfn.CONCAT(IF(Parts[[#This Row],[title]]&lt;&gt;"",_xlfn.CONCAT(CHAR(10),"@PART[",Parts[[#This Row],[name]],"]:NEEDS[!002_CommunityPartsTitles]:AFTER[",Parts[[#This Row],[mod]],"] // ",_xlfn.CONCAT(S614," (",D614,")"),CHAR(10),"{",CHAR(10),"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1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14" s="41" t="str">
        <f>_xlfn.CONCAT(IF(Parts[[#This Row],[title]]&lt;&gt;"",_xlfn.CONCAT("#LOC_KTT_",A614,"_",C614,"_Title = ",Parts[[#This Row],[title]],CHAR(10)),""),IF(Parts[[#This Row],[engineName]]&lt;&gt;"",_xlfn.CONCAT("#LOC_KTT_",Parts[[#This Row],[mod]],"_",Parts[[#This Row],[name]],"_EngineName = ",Parts[[#This Row],[engineName]]),""))</f>
        <v/>
      </c>
      <c r="BA614" s="39" t="e">
        <f ca="1">MIN(Parts[[#This Row],[techTier]]+1,MAX(INDIRECT(O614)))</f>
        <v>#REF!</v>
      </c>
      <c r="BB614" s="39" t="e">
        <f ca="1">MIN(Parts[[#This Row],[techTier]]+2,MAX(INDIRECT(O614)))</f>
        <v>#REF!</v>
      </c>
      <c r="BC614" s="55" t="str">
        <f>RIGHT(LEFT(Parts[[#This Row],[folder]],FIND(CHAR(1),SUBSTITUTE(Parts[[#This Row],[folder]],"/",CHAR(1),LEN(Parts[[#This Row],[folder]])-LEN(SUBSTITUTE(Parts[[#This Row],[folder]],"/",""))))-1),FIND(CHAR(1),SUBSTITUTE(Parts[[#This Row],[folder]],"/",CHAR(1),LEN(Parts[[#This Row],[folder]])-LEN(SUBSTITUTE(Parts[[#This Row],[folder]],"/",""))))-41)</f>
        <v>SquadExpansion/MakingHistory/Parts/Engine</v>
      </c>
    </row>
    <row r="615" spans="1:55" ht="29.5" x14ac:dyDescent="0.35">
      <c r="A615" t="s">
        <v>3649</v>
      </c>
      <c r="B615" t="s">
        <v>3695</v>
      </c>
      <c r="C615" t="s">
        <v>3696</v>
      </c>
      <c r="D615" t="s">
        <v>3697</v>
      </c>
      <c r="E615" t="s">
        <v>2081</v>
      </c>
      <c r="F615" t="s">
        <v>1459</v>
      </c>
      <c r="G615" t="s">
        <v>2095</v>
      </c>
      <c r="H615" t="s">
        <v>1550</v>
      </c>
      <c r="I615" t="s">
        <v>540</v>
      </c>
      <c r="J615" t="s">
        <v>2014</v>
      </c>
      <c r="K615" t="s">
        <v>36</v>
      </c>
      <c r="L615" s="32"/>
      <c r="M61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@PART[LiquidEngineLV-TX87]:AFTER[SquadExpansion] // LV-TX87 "Bobcat" Liquid Fuel Engine
	{
}</v>
      </c>
      <c r="N615" s="36">
        <f>_xlfn.XLOOKUP(_xlfn.CONCAT(O615,P615),Templates!$G$1:$G$2037,Templates!$A$1:$A$2037,"Not Found",0,1)</f>
        <v>0</v>
      </c>
      <c r="O615" s="34"/>
      <c r="P615" s="34"/>
      <c r="Q615" s="35"/>
      <c r="R615" s="49"/>
      <c r="S615" s="33"/>
      <c r="T615" s="33"/>
      <c r="U615" s="33"/>
      <c r="V615" s="33"/>
      <c r="W615" s="33"/>
      <c r="X615" s="33"/>
      <c r="Y615" s="33"/>
      <c r="Z615" s="33"/>
      <c r="AA615" s="33"/>
      <c r="AB615" s="33"/>
      <c r="AC615" s="33"/>
      <c r="AD615" s="33"/>
      <c r="AE615" s="33"/>
      <c r="AF615" s="33"/>
      <c r="AG615" s="33"/>
      <c r="AH615" s="33"/>
      <c r="AI61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15" s="33"/>
      <c r="AK615" s="33"/>
      <c r="AL615" s="33"/>
      <c r="AM615" s="33"/>
      <c r="AN615" s="33"/>
      <c r="AO615" s="33"/>
      <c r="AP615" s="33"/>
      <c r="AQ615" s="33"/>
      <c r="AR615" s="33"/>
      <c r="AS615" s="33"/>
      <c r="AT615" s="33"/>
      <c r="AU615" s="33"/>
      <c r="AV61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1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15" s="56" t="str">
        <f>_xlfn.CONCAT(IF(Parts[[#This Row],[title]]&lt;&gt;"",_xlfn.CONCAT(CHAR(10),"@PART[",Parts[[#This Row],[name]],"]:NEEDS[!002_CommunityPartsTitles]:AFTER[",Parts[[#This Row],[mod]],"] // ",_xlfn.CONCAT(S615," (",D615,")"),CHAR(10),"{",CHAR(10),"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1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15" s="41" t="str">
        <f>_xlfn.CONCAT(IF(Parts[[#This Row],[title]]&lt;&gt;"",_xlfn.CONCAT("#LOC_KTT_",A615,"_",C615,"_Title = ",Parts[[#This Row],[title]],CHAR(10)),""),IF(Parts[[#This Row],[engineName]]&lt;&gt;"",_xlfn.CONCAT("#LOC_KTT_",Parts[[#This Row],[mod]],"_",Parts[[#This Row],[name]],"_EngineName = ",Parts[[#This Row],[engineName]]),""))</f>
        <v/>
      </c>
      <c r="BA615" s="39" t="e">
        <f ca="1">MIN(Parts[[#This Row],[techTier]]+1,MAX(INDIRECT(O615)))</f>
        <v>#REF!</v>
      </c>
      <c r="BB615" s="39" t="e">
        <f ca="1">MIN(Parts[[#This Row],[techTier]]+2,MAX(INDIRECT(O615)))</f>
        <v>#REF!</v>
      </c>
      <c r="BC615" s="55" t="str">
        <f>RIGHT(LEFT(Parts[[#This Row],[folder]],FIND(CHAR(1),SUBSTITUTE(Parts[[#This Row],[folder]],"/",CHAR(1),LEN(Parts[[#This Row],[folder]])-LEN(SUBSTITUTE(Parts[[#This Row],[folder]],"/",""))))-1),FIND(CHAR(1),SUBSTITUTE(Parts[[#This Row],[folder]],"/",CHAR(1),LEN(Parts[[#This Row],[folder]])-LEN(SUBSTITUTE(Parts[[#This Row],[folder]],"/",""))))-41)</f>
        <v>SquadExpansion/MakingHistory/Parts/Engine</v>
      </c>
    </row>
    <row r="616" spans="1:55" ht="29.5" x14ac:dyDescent="0.35">
      <c r="A616" t="s">
        <v>3649</v>
      </c>
      <c r="B616" t="s">
        <v>3698</v>
      </c>
      <c r="C616" t="s">
        <v>3699</v>
      </c>
      <c r="D616" t="s">
        <v>3700</v>
      </c>
      <c r="E616" t="s">
        <v>2068</v>
      </c>
      <c r="F616" t="s">
        <v>1459</v>
      </c>
      <c r="G616" t="s">
        <v>1945</v>
      </c>
      <c r="H616" t="s">
        <v>2090</v>
      </c>
      <c r="I616" t="s">
        <v>3701</v>
      </c>
      <c r="J616" t="s">
        <v>2091</v>
      </c>
      <c r="K616" t="s">
        <v>59</v>
      </c>
      <c r="L616" s="32"/>
      <c r="M61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@PART[LiquidEngineRE-I2]:AFTER[SquadExpansion] // RE-I2 "Skiff" Liquid Fuel Engine
	{
}</v>
      </c>
      <c r="N616" s="36">
        <f>_xlfn.XLOOKUP(_xlfn.CONCAT(O616,P616),Templates!$G$1:$G$2037,Templates!$A$1:$A$2037,"Not Found",0,1)</f>
        <v>0</v>
      </c>
      <c r="O616" s="34"/>
      <c r="P616" s="34"/>
      <c r="Q616" s="35"/>
      <c r="R616" s="49"/>
      <c r="S616" s="33"/>
      <c r="T616" s="33"/>
      <c r="U616" s="33"/>
      <c r="V616" s="33"/>
      <c r="W616" s="33"/>
      <c r="X616" s="33"/>
      <c r="Y616" s="33"/>
      <c r="Z616" s="33"/>
      <c r="AA616" s="33"/>
      <c r="AB616" s="33"/>
      <c r="AC616" s="33"/>
      <c r="AD616" s="33"/>
      <c r="AE616" s="33"/>
      <c r="AF616" s="33"/>
      <c r="AG616" s="33"/>
      <c r="AH616" s="33"/>
      <c r="AI61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16" s="33"/>
      <c r="AK616" s="33"/>
      <c r="AL616" s="33"/>
      <c r="AM616" s="33"/>
      <c r="AN616" s="33"/>
      <c r="AO616" s="33"/>
      <c r="AP616" s="33"/>
      <c r="AQ616" s="33"/>
      <c r="AR616" s="33"/>
      <c r="AS616" s="33"/>
      <c r="AT616" s="33"/>
      <c r="AU616" s="33"/>
      <c r="AV61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1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16" s="56" t="str">
        <f>_xlfn.CONCAT(IF(Parts[[#This Row],[title]]&lt;&gt;"",_xlfn.CONCAT(CHAR(10),"@PART[",Parts[[#This Row],[name]],"]:NEEDS[!002_CommunityPartsTitles]:AFTER[",Parts[[#This Row],[mod]],"] // ",_xlfn.CONCAT(S616," (",D616,")"),CHAR(10),"{",CHAR(10),"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1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16" s="41" t="str">
        <f>_xlfn.CONCAT(IF(Parts[[#This Row],[title]]&lt;&gt;"",_xlfn.CONCAT("#LOC_KTT_",A616,"_",C616,"_Title = ",Parts[[#This Row],[title]],CHAR(10)),""),IF(Parts[[#This Row],[engineName]]&lt;&gt;"",_xlfn.CONCAT("#LOC_KTT_",Parts[[#This Row],[mod]],"_",Parts[[#This Row],[name]],"_EngineName = ",Parts[[#This Row],[engineName]]),""))</f>
        <v/>
      </c>
      <c r="BA616" s="39" t="e">
        <f ca="1">MIN(Parts[[#This Row],[techTier]]+1,MAX(INDIRECT(O616)))</f>
        <v>#REF!</v>
      </c>
      <c r="BB616" s="39" t="e">
        <f ca="1">MIN(Parts[[#This Row],[techTier]]+2,MAX(INDIRECT(O616)))</f>
        <v>#REF!</v>
      </c>
      <c r="BC616" s="55" t="str">
        <f>RIGHT(LEFT(Parts[[#This Row],[folder]],FIND(CHAR(1),SUBSTITUTE(Parts[[#This Row],[folder]],"/",CHAR(1),LEN(Parts[[#This Row],[folder]])-LEN(SUBSTITUTE(Parts[[#This Row],[folder]],"/",""))))-1),FIND(CHAR(1),SUBSTITUTE(Parts[[#This Row],[folder]],"/",CHAR(1),LEN(Parts[[#This Row],[folder]])-LEN(SUBSTITUTE(Parts[[#This Row],[folder]],"/",""))))-41)</f>
        <v>SquadExpansion/MakingHistory/Parts/Engine</v>
      </c>
    </row>
    <row r="617" spans="1:55" ht="29.5" x14ac:dyDescent="0.35">
      <c r="A617" t="s">
        <v>3649</v>
      </c>
      <c r="B617" t="s">
        <v>3702</v>
      </c>
      <c r="C617" t="s">
        <v>3703</v>
      </c>
      <c r="D617" t="s">
        <v>3704</v>
      </c>
      <c r="E617" t="s">
        <v>2068</v>
      </c>
      <c r="F617" t="s">
        <v>1459</v>
      </c>
      <c r="G617" t="s">
        <v>1893</v>
      </c>
      <c r="H617" t="s">
        <v>1698</v>
      </c>
      <c r="I617" t="s">
        <v>3705</v>
      </c>
      <c r="J617" t="s">
        <v>2091</v>
      </c>
      <c r="K617" t="s">
        <v>125</v>
      </c>
      <c r="L617" s="32"/>
      <c r="M61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@PART[LiquidEngineRE-J10]:AFTER[SquadExpansion] // RE-J10 "Wolfhound" Liquid Fuel Engine
	{
}</v>
      </c>
      <c r="N617" s="36">
        <f>_xlfn.XLOOKUP(_xlfn.CONCAT(O617,P617),Templates!$G$1:$G$2037,Templates!$A$1:$A$2037,"Not Found",0,1)</f>
        <v>0</v>
      </c>
      <c r="O617" s="34"/>
      <c r="P617" s="34"/>
      <c r="Q617" s="35"/>
      <c r="R617" s="49"/>
      <c r="S617" s="33"/>
      <c r="T617" s="33"/>
      <c r="U617" s="33"/>
      <c r="V617" s="33"/>
      <c r="W617" s="33"/>
      <c r="X617" s="33"/>
      <c r="Y617" s="33"/>
      <c r="Z617" s="33"/>
      <c r="AA617" s="33"/>
      <c r="AB617" s="33"/>
      <c r="AC617" s="33"/>
      <c r="AD617" s="33"/>
      <c r="AE617" s="33"/>
      <c r="AF617" s="33"/>
      <c r="AG617" s="33"/>
      <c r="AH617" s="33"/>
      <c r="AI61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17" s="33"/>
      <c r="AK617" s="33"/>
      <c r="AL617" s="33"/>
      <c r="AM617" s="33"/>
      <c r="AN617" s="33"/>
      <c r="AO617" s="33"/>
      <c r="AP617" s="33"/>
      <c r="AQ617" s="33"/>
      <c r="AR617" s="33"/>
      <c r="AS617" s="33"/>
      <c r="AT617" s="33"/>
      <c r="AU617" s="33"/>
      <c r="AV61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1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17" s="56" t="str">
        <f>_xlfn.CONCAT(IF(Parts[[#This Row],[title]]&lt;&gt;"",_xlfn.CONCAT(CHAR(10),"@PART[",Parts[[#This Row],[name]],"]:NEEDS[!002_CommunityPartsTitles]:AFTER[",Parts[[#This Row],[mod]],"] // ",_xlfn.CONCAT(S617," (",D617,")"),CHAR(10),"{",CHAR(10),"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1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17" s="41" t="str">
        <f>_xlfn.CONCAT(IF(Parts[[#This Row],[title]]&lt;&gt;"",_xlfn.CONCAT("#LOC_KTT_",A617,"_",C617,"_Title = ",Parts[[#This Row],[title]],CHAR(10)),""),IF(Parts[[#This Row],[engineName]]&lt;&gt;"",_xlfn.CONCAT("#LOC_KTT_",Parts[[#This Row],[mod]],"_",Parts[[#This Row],[name]],"_EngineName = ",Parts[[#This Row],[engineName]]),""))</f>
        <v/>
      </c>
      <c r="BA617" s="39" t="e">
        <f ca="1">MIN(Parts[[#This Row],[techTier]]+1,MAX(INDIRECT(O617)))</f>
        <v>#REF!</v>
      </c>
      <c r="BB617" s="39" t="e">
        <f ca="1">MIN(Parts[[#This Row],[techTier]]+2,MAX(INDIRECT(O617)))</f>
        <v>#REF!</v>
      </c>
      <c r="BC617" s="55" t="str">
        <f>RIGHT(LEFT(Parts[[#This Row],[folder]],FIND(CHAR(1),SUBSTITUTE(Parts[[#This Row],[folder]],"/",CHAR(1),LEN(Parts[[#This Row],[folder]])-LEN(SUBSTITUTE(Parts[[#This Row],[folder]],"/",""))))-1),FIND(CHAR(1),SUBSTITUTE(Parts[[#This Row],[folder]],"/",CHAR(1),LEN(Parts[[#This Row],[folder]])-LEN(SUBSTITUTE(Parts[[#This Row],[folder]],"/",""))))-41)</f>
        <v>SquadExpansion/MakingHistory/Parts/Engine</v>
      </c>
    </row>
    <row r="618" spans="1:55" ht="29.5" x14ac:dyDescent="0.35">
      <c r="A618" t="s">
        <v>3649</v>
      </c>
      <c r="B618" t="s">
        <v>3706</v>
      </c>
      <c r="C618" t="s">
        <v>3707</v>
      </c>
      <c r="D618" t="s">
        <v>3708</v>
      </c>
      <c r="E618" t="s">
        <v>2105</v>
      </c>
      <c r="F618" t="s">
        <v>1459</v>
      </c>
      <c r="G618" t="s">
        <v>2808</v>
      </c>
      <c r="H618" t="s">
        <v>1746</v>
      </c>
      <c r="I618" t="s">
        <v>1841</v>
      </c>
      <c r="J618" t="s">
        <v>2091</v>
      </c>
      <c r="K618" t="s">
        <v>59</v>
      </c>
      <c r="L618" s="32"/>
      <c r="M61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@PART[LiquidEngineRK-7]:AFTER[SquadExpansion] // RK-7 "Kodiak" Liquid Fueled Engine
	{
}</v>
      </c>
      <c r="N618" s="36">
        <f>_xlfn.XLOOKUP(_xlfn.CONCAT(O618,P618),Templates!$G$1:$G$2037,Templates!$A$1:$A$2037,"Not Found",0,1)</f>
        <v>0</v>
      </c>
      <c r="O618" s="34"/>
      <c r="P618" s="34"/>
      <c r="Q618" s="35"/>
      <c r="R618" s="49"/>
      <c r="S618" s="33"/>
      <c r="T618" s="33"/>
      <c r="U618" s="33"/>
      <c r="V618" s="33"/>
      <c r="W618" s="33"/>
      <c r="X618" s="33"/>
      <c r="Y618" s="33"/>
      <c r="Z618" s="33"/>
      <c r="AA618" s="33"/>
      <c r="AB618" s="33"/>
      <c r="AC618" s="33"/>
      <c r="AD618" s="33"/>
      <c r="AE618" s="33"/>
      <c r="AF618" s="33"/>
      <c r="AG618" s="33"/>
      <c r="AH618" s="33"/>
      <c r="AI61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18" s="33"/>
      <c r="AK618" s="33"/>
      <c r="AL618" s="33"/>
      <c r="AM618" s="33"/>
      <c r="AN618" s="33"/>
      <c r="AO618" s="33"/>
      <c r="AP618" s="33"/>
      <c r="AQ618" s="33"/>
      <c r="AR618" s="33"/>
      <c r="AS618" s="33"/>
      <c r="AT618" s="33"/>
      <c r="AU618" s="33"/>
      <c r="AV61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1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18" s="56" t="str">
        <f>_xlfn.CONCAT(IF(Parts[[#This Row],[title]]&lt;&gt;"",_xlfn.CONCAT(CHAR(10),"@PART[",Parts[[#This Row],[name]],"]:NEEDS[!002_CommunityPartsTitles]:AFTER[",Parts[[#This Row],[mod]],"] // ",_xlfn.CONCAT(S618," (",D618,")"),CHAR(10),"{",CHAR(10),"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1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18" s="41" t="str">
        <f>_xlfn.CONCAT(IF(Parts[[#This Row],[title]]&lt;&gt;"",_xlfn.CONCAT("#LOC_KTT_",A618,"_",C618,"_Title = ",Parts[[#This Row],[title]],CHAR(10)),""),IF(Parts[[#This Row],[engineName]]&lt;&gt;"",_xlfn.CONCAT("#LOC_KTT_",Parts[[#This Row],[mod]],"_",Parts[[#This Row],[name]],"_EngineName = ",Parts[[#This Row],[engineName]]),""))</f>
        <v/>
      </c>
      <c r="BA618" s="39" t="e">
        <f ca="1">MIN(Parts[[#This Row],[techTier]]+1,MAX(INDIRECT(O618)))</f>
        <v>#REF!</v>
      </c>
      <c r="BB618" s="39" t="e">
        <f ca="1">MIN(Parts[[#This Row],[techTier]]+2,MAX(INDIRECT(O618)))</f>
        <v>#REF!</v>
      </c>
      <c r="BC618" s="55" t="str">
        <f>RIGHT(LEFT(Parts[[#This Row],[folder]],FIND(CHAR(1),SUBSTITUTE(Parts[[#This Row],[folder]],"/",CHAR(1),LEN(Parts[[#This Row],[folder]])-LEN(SUBSTITUTE(Parts[[#This Row],[folder]],"/",""))))-1),FIND(CHAR(1),SUBSTITUTE(Parts[[#This Row],[folder]],"/",CHAR(1),LEN(Parts[[#This Row],[folder]])-LEN(SUBSTITUTE(Parts[[#This Row],[folder]],"/",""))))-41)</f>
        <v>SquadExpansion/MakingHistory/Parts/Engine</v>
      </c>
    </row>
    <row r="619" spans="1:55" ht="29.5" x14ac:dyDescent="0.35">
      <c r="A619" t="s">
        <v>3649</v>
      </c>
      <c r="B619" t="s">
        <v>3709</v>
      </c>
      <c r="C619" t="s">
        <v>3710</v>
      </c>
      <c r="D619" t="s">
        <v>3711</v>
      </c>
      <c r="E619" t="s">
        <v>2105</v>
      </c>
      <c r="F619" t="s">
        <v>1459</v>
      </c>
      <c r="G619" t="s">
        <v>1950</v>
      </c>
      <c r="H619" t="s">
        <v>2135</v>
      </c>
      <c r="I619" t="s">
        <v>1939</v>
      </c>
      <c r="J619" t="s">
        <v>2000</v>
      </c>
      <c r="K619" t="s">
        <v>56</v>
      </c>
      <c r="L619" s="32"/>
      <c r="M61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@PART[LiquidEngineRV-1]:AFTER[SquadExpansion] // RV-1 "Cub" Vernier Engine
	{
}</v>
      </c>
      <c r="N619" s="36">
        <f>_xlfn.XLOOKUP(_xlfn.CONCAT(O619,P619),Templates!$G$1:$G$2037,Templates!$A$1:$A$2037,"Not Found",0,1)</f>
        <v>0</v>
      </c>
      <c r="O619" s="34"/>
      <c r="P619" s="34"/>
      <c r="Q619" s="35"/>
      <c r="R619" s="49"/>
      <c r="S619" s="33"/>
      <c r="T619" s="33"/>
      <c r="U619" s="33"/>
      <c r="V619" s="33"/>
      <c r="W619" s="33"/>
      <c r="X619" s="33"/>
      <c r="Y619" s="33"/>
      <c r="Z619" s="33"/>
      <c r="AA619" s="33"/>
      <c r="AB619" s="33"/>
      <c r="AC619" s="33"/>
      <c r="AD619" s="33"/>
      <c r="AE619" s="33"/>
      <c r="AF619" s="33"/>
      <c r="AG619" s="33"/>
      <c r="AH619" s="33"/>
      <c r="AI61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19" s="33"/>
      <c r="AK619" s="33"/>
      <c r="AL619" s="33"/>
      <c r="AM619" s="33"/>
      <c r="AN619" s="33"/>
      <c r="AO619" s="33"/>
      <c r="AP619" s="33"/>
      <c r="AQ619" s="33"/>
      <c r="AR619" s="33"/>
      <c r="AS619" s="33"/>
      <c r="AT619" s="33"/>
      <c r="AU619" s="33"/>
      <c r="AV61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1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19" s="56" t="str">
        <f>_xlfn.CONCAT(IF(Parts[[#This Row],[title]]&lt;&gt;"",_xlfn.CONCAT(CHAR(10),"@PART[",Parts[[#This Row],[name]],"]:NEEDS[!002_CommunityPartsTitles]:AFTER[",Parts[[#This Row],[mod]],"] // ",_xlfn.CONCAT(S619," (",D619,")"),CHAR(10),"{",CHAR(10),"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1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19" s="41" t="str">
        <f>_xlfn.CONCAT(IF(Parts[[#This Row],[title]]&lt;&gt;"",_xlfn.CONCAT("#LOC_KTT_",A619,"_",C619,"_Title = ",Parts[[#This Row],[title]],CHAR(10)),""),IF(Parts[[#This Row],[engineName]]&lt;&gt;"",_xlfn.CONCAT("#LOC_KTT_",Parts[[#This Row],[mod]],"_",Parts[[#This Row],[name]],"_EngineName = ",Parts[[#This Row],[engineName]]),""))</f>
        <v/>
      </c>
      <c r="BA619" s="39" t="e">
        <f ca="1">MIN(Parts[[#This Row],[techTier]]+1,MAX(INDIRECT(O619)))</f>
        <v>#REF!</v>
      </c>
      <c r="BB619" s="39" t="e">
        <f ca="1">MIN(Parts[[#This Row],[techTier]]+2,MAX(INDIRECT(O619)))</f>
        <v>#REF!</v>
      </c>
      <c r="BC619" s="55" t="str">
        <f>RIGHT(LEFT(Parts[[#This Row],[folder]],FIND(CHAR(1),SUBSTITUTE(Parts[[#This Row],[folder]],"/",CHAR(1),LEN(Parts[[#This Row],[folder]])-LEN(SUBSTITUTE(Parts[[#This Row],[folder]],"/",""))))-1),FIND(CHAR(1),SUBSTITUTE(Parts[[#This Row],[folder]],"/",CHAR(1),LEN(Parts[[#This Row],[folder]])-LEN(SUBSTITUTE(Parts[[#This Row],[folder]],"/",""))))-41)</f>
        <v>SquadExpansion/MakingHistory/Parts/Engine</v>
      </c>
    </row>
    <row r="620" spans="1:55" ht="29.5" x14ac:dyDescent="0.35">
      <c r="A620" t="s">
        <v>3649</v>
      </c>
      <c r="B620" t="s">
        <v>3712</v>
      </c>
      <c r="C620" t="s">
        <v>3713</v>
      </c>
      <c r="D620" t="s">
        <v>3714</v>
      </c>
      <c r="E620" t="s">
        <v>1871</v>
      </c>
      <c r="F620" t="s">
        <v>1459</v>
      </c>
      <c r="G620" t="s">
        <v>2721</v>
      </c>
      <c r="H620" t="s">
        <v>1779</v>
      </c>
      <c r="I620" t="s">
        <v>552</v>
      </c>
      <c r="J620" t="s">
        <v>2014</v>
      </c>
      <c r="K620" t="s">
        <v>36</v>
      </c>
      <c r="L620" s="32"/>
      <c r="M62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@PART[Pollux]:AFTER[SquadExpansion] // THK "Pollux" Solid Fuel Booster
	{
}</v>
      </c>
      <c r="N620" s="36">
        <f>_xlfn.XLOOKUP(_xlfn.CONCAT(O620,P620),Templates!$G$1:$G$2037,Templates!$A$1:$A$2037,"Not Found",0,1)</f>
        <v>0</v>
      </c>
      <c r="O620" s="34"/>
      <c r="P620" s="34"/>
      <c r="Q620" s="35"/>
      <c r="R620" s="49"/>
      <c r="S620" s="33"/>
      <c r="T620" s="33"/>
      <c r="U620" s="33"/>
      <c r="V620" s="33"/>
      <c r="W620" s="33"/>
      <c r="X620" s="33"/>
      <c r="Y620" s="33"/>
      <c r="Z620" s="33"/>
      <c r="AA620" s="33"/>
      <c r="AB620" s="33"/>
      <c r="AC620" s="33"/>
      <c r="AD620" s="33"/>
      <c r="AE620" s="33"/>
      <c r="AF620" s="33"/>
      <c r="AG620" s="33"/>
      <c r="AH620" s="33"/>
      <c r="AI62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20" s="33"/>
      <c r="AK620" s="33"/>
      <c r="AL620" s="33"/>
      <c r="AM620" s="33"/>
      <c r="AN620" s="33"/>
      <c r="AO620" s="33"/>
      <c r="AP620" s="33"/>
      <c r="AQ620" s="33"/>
      <c r="AR620" s="33"/>
      <c r="AS620" s="33"/>
      <c r="AT620" s="33"/>
      <c r="AU620" s="33"/>
      <c r="AV62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2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20" s="56" t="str">
        <f>_xlfn.CONCAT(IF(Parts[[#This Row],[title]]&lt;&gt;"",_xlfn.CONCAT(CHAR(10),"@PART[",Parts[[#This Row],[name]],"]:NEEDS[!002_CommunityPartsTitles]:AFTER[",Parts[[#This Row],[mod]],"] // ",_xlfn.CONCAT(S620," (",D620,")"),CHAR(10),"{",CHAR(10),"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2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20" s="41" t="str">
        <f>_xlfn.CONCAT(IF(Parts[[#This Row],[title]]&lt;&gt;"",_xlfn.CONCAT("#LOC_KTT_",A620,"_",C620,"_Title = ",Parts[[#This Row],[title]],CHAR(10)),""),IF(Parts[[#This Row],[engineName]]&lt;&gt;"",_xlfn.CONCAT("#LOC_KTT_",Parts[[#This Row],[mod]],"_",Parts[[#This Row],[name]],"_EngineName = ",Parts[[#This Row],[engineName]]),""))</f>
        <v/>
      </c>
      <c r="BA620" s="39" t="e">
        <f ca="1">MIN(Parts[[#This Row],[techTier]]+1,MAX(INDIRECT(O620)))</f>
        <v>#REF!</v>
      </c>
      <c r="BB620" s="39" t="e">
        <f ca="1">MIN(Parts[[#This Row],[techTier]]+2,MAX(INDIRECT(O620)))</f>
        <v>#REF!</v>
      </c>
      <c r="BC620" s="55" t="str">
        <f>RIGHT(LEFT(Parts[[#This Row],[folder]],FIND(CHAR(1),SUBSTITUTE(Parts[[#This Row],[folder]],"/",CHAR(1),LEN(Parts[[#This Row],[folder]])-LEN(SUBSTITUTE(Parts[[#This Row],[folder]],"/",""))))-1),FIND(CHAR(1),SUBSTITUTE(Parts[[#This Row],[folder]],"/",CHAR(1),LEN(Parts[[#This Row],[folder]])-LEN(SUBSTITUTE(Parts[[#This Row],[folder]],"/",""))))-41)</f>
        <v>SquadExpansion/MakingHistory/Parts/Engine/solidBoosterTHK</v>
      </c>
    </row>
    <row r="621" spans="1:55" ht="29.5" x14ac:dyDescent="0.35">
      <c r="A621" t="s">
        <v>3649</v>
      </c>
      <c r="B621" t="s">
        <v>3715</v>
      </c>
      <c r="C621" t="s">
        <v>3716</v>
      </c>
      <c r="D621" t="s">
        <v>3717</v>
      </c>
      <c r="E621" t="s">
        <v>2271</v>
      </c>
      <c r="F621" t="s">
        <v>1636</v>
      </c>
      <c r="G621" t="s">
        <v>2432</v>
      </c>
      <c r="H621" t="s">
        <v>1954</v>
      </c>
      <c r="I621" t="s">
        <v>1624</v>
      </c>
      <c r="J621" t="s">
        <v>1606</v>
      </c>
      <c r="K621" t="s">
        <v>33</v>
      </c>
      <c r="L621" s="32"/>
      <c r="M62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@PART[monopropMiniSphere]:AFTER[SquadExpansion] // Stratus-V Minified Monopropellant Tank
	{
}</v>
      </c>
      <c r="N621" s="36">
        <f>_xlfn.XLOOKUP(_xlfn.CONCAT(O621,P621),Templates!$G$1:$G$2037,Templates!$A$1:$A$2037,"Not Found",0,1)</f>
        <v>0</v>
      </c>
      <c r="O621" s="34"/>
      <c r="P621" s="34"/>
      <c r="Q621" s="35"/>
      <c r="R621" s="49"/>
      <c r="S621" s="33"/>
      <c r="T621" s="33"/>
      <c r="U621" s="33"/>
      <c r="V621" s="33"/>
      <c r="W621" s="33"/>
      <c r="X621" s="33"/>
      <c r="Y621" s="33"/>
      <c r="Z621" s="33"/>
      <c r="AA621" s="33"/>
      <c r="AB621" s="33"/>
      <c r="AC621" s="33"/>
      <c r="AD621" s="33"/>
      <c r="AE621" s="33"/>
      <c r="AF621" s="33"/>
      <c r="AG621" s="33"/>
      <c r="AH621" s="33"/>
      <c r="AI62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21" s="33"/>
      <c r="AK621" s="33"/>
      <c r="AL621" s="33"/>
      <c r="AM621" s="33"/>
      <c r="AN621" s="33"/>
      <c r="AO621" s="33"/>
      <c r="AP621" s="33"/>
      <c r="AQ621" s="33"/>
      <c r="AR621" s="33"/>
      <c r="AS621" s="33"/>
      <c r="AT621" s="33"/>
      <c r="AU621" s="33"/>
      <c r="AV62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2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21" s="56" t="str">
        <f>_xlfn.CONCAT(IF(Parts[[#This Row],[title]]&lt;&gt;"",_xlfn.CONCAT(CHAR(10),"@PART[",Parts[[#This Row],[name]],"]:NEEDS[!002_CommunityPartsTitles]:AFTER[",Parts[[#This Row],[mod]],"] // ",_xlfn.CONCAT(S621," (",D621,")"),CHAR(10),"{",CHAR(10),"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2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21" s="41" t="str">
        <f>_xlfn.CONCAT(IF(Parts[[#This Row],[title]]&lt;&gt;"",_xlfn.CONCAT("#LOC_KTT_",A621,"_",C621,"_Title = ",Parts[[#This Row],[title]],CHAR(10)),""),IF(Parts[[#This Row],[engineName]]&lt;&gt;"",_xlfn.CONCAT("#LOC_KTT_",Parts[[#This Row],[mod]],"_",Parts[[#This Row],[name]],"_EngineName = ",Parts[[#This Row],[engineName]]),""))</f>
        <v/>
      </c>
      <c r="BA621" s="39" t="e">
        <f ca="1">MIN(Parts[[#This Row],[techTier]]+1,MAX(INDIRECT(O621)))</f>
        <v>#REF!</v>
      </c>
      <c r="BB621" s="39" t="e">
        <f ca="1">MIN(Parts[[#This Row],[techTier]]+2,MAX(INDIRECT(O621)))</f>
        <v>#REF!</v>
      </c>
      <c r="BC621" s="55"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22" spans="1:55" ht="29.5" x14ac:dyDescent="0.35">
      <c r="A622" t="s">
        <v>3649</v>
      </c>
      <c r="B622" t="s">
        <v>3718</v>
      </c>
      <c r="C622" t="s">
        <v>3719</v>
      </c>
      <c r="D622" t="s">
        <v>3720</v>
      </c>
      <c r="E622" t="s">
        <v>2271</v>
      </c>
      <c r="F622" t="s">
        <v>1575</v>
      </c>
      <c r="G622" t="s">
        <v>3721</v>
      </c>
      <c r="H622" t="s">
        <v>2177</v>
      </c>
      <c r="I622" t="s">
        <v>1805</v>
      </c>
      <c r="J622" t="s">
        <v>1117</v>
      </c>
      <c r="K622" t="s">
        <v>60</v>
      </c>
      <c r="L622" s="32"/>
      <c r="M62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@PART[Size1p5_Monoprop]:AFTER[SquadExpansion] // FL-R5 RCS Fuel Tank
	{
}</v>
      </c>
      <c r="N622" s="36">
        <f>_xlfn.XLOOKUP(_xlfn.CONCAT(O622,P622),Templates!$G$1:$G$2037,Templates!$A$1:$A$2037,"Not Found",0,1)</f>
        <v>0</v>
      </c>
      <c r="O622" s="34"/>
      <c r="P622" s="34"/>
      <c r="Q622" s="35"/>
      <c r="R622" s="49"/>
      <c r="S622" s="33"/>
      <c r="T622" s="33"/>
      <c r="U622" s="33"/>
      <c r="V622" s="33"/>
      <c r="W622" s="33"/>
      <c r="X622" s="33"/>
      <c r="Y622" s="33"/>
      <c r="Z622" s="33"/>
      <c r="AA622" s="33"/>
      <c r="AB622" s="33"/>
      <c r="AC622" s="33"/>
      <c r="AD622" s="33"/>
      <c r="AE622" s="33"/>
      <c r="AF622" s="33"/>
      <c r="AG622" s="33"/>
      <c r="AH622" s="33"/>
      <c r="AI62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22" s="33"/>
      <c r="AK622" s="33"/>
      <c r="AL622" s="33"/>
      <c r="AM622" s="33"/>
      <c r="AN622" s="33"/>
      <c r="AO622" s="33"/>
      <c r="AP622" s="33"/>
      <c r="AQ622" s="33"/>
      <c r="AR622" s="33"/>
      <c r="AS622" s="33"/>
      <c r="AT622" s="33"/>
      <c r="AU622" s="33"/>
      <c r="AV62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2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22" s="56" t="str">
        <f>_xlfn.CONCAT(IF(Parts[[#This Row],[title]]&lt;&gt;"",_xlfn.CONCAT(CHAR(10),"@PART[",Parts[[#This Row],[name]],"]:NEEDS[!002_CommunityPartsTitles]:AFTER[",Parts[[#This Row],[mod]],"] // ",_xlfn.CONCAT(S622," (",D622,")"),CHAR(10),"{",CHAR(10),"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2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22" s="41" t="str">
        <f>_xlfn.CONCAT(IF(Parts[[#This Row],[title]]&lt;&gt;"",_xlfn.CONCAT("#LOC_KTT_",A622,"_",C622,"_Title = ",Parts[[#This Row],[title]],CHAR(10)),""),IF(Parts[[#This Row],[engineName]]&lt;&gt;"",_xlfn.CONCAT("#LOC_KTT_",Parts[[#This Row],[mod]],"_",Parts[[#This Row],[name]],"_EngineName = ",Parts[[#This Row],[engineName]]),""))</f>
        <v/>
      </c>
      <c r="BA622" s="39" t="e">
        <f ca="1">MIN(Parts[[#This Row],[techTier]]+1,MAX(INDIRECT(O622)))</f>
        <v>#REF!</v>
      </c>
      <c r="BB622" s="39" t="e">
        <f ca="1">MIN(Parts[[#This Row],[techTier]]+2,MAX(INDIRECT(O622)))</f>
        <v>#REF!</v>
      </c>
      <c r="BC622" s="55"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23" spans="1:55" ht="29.5" x14ac:dyDescent="0.35">
      <c r="A623" t="s">
        <v>3649</v>
      </c>
      <c r="B623" t="s">
        <v>3722</v>
      </c>
      <c r="C623" t="s">
        <v>3723</v>
      </c>
      <c r="D623" t="s">
        <v>3724</v>
      </c>
      <c r="E623" t="s">
        <v>2081</v>
      </c>
      <c r="F623" t="s">
        <v>1575</v>
      </c>
      <c r="G623" t="s">
        <v>3123</v>
      </c>
      <c r="H623" t="s">
        <v>1872</v>
      </c>
      <c r="I623" t="s">
        <v>1513</v>
      </c>
      <c r="J623" t="s">
        <v>2205</v>
      </c>
      <c r="K623" t="s">
        <v>37</v>
      </c>
      <c r="L623" s="32"/>
      <c r="M62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@PART[Size1p5_Size0_Adapter_01]:AFTER[SquadExpansion] // FL-A150 Fuel Tank Adapter
	{
}</v>
      </c>
      <c r="N623" s="36">
        <f>_xlfn.XLOOKUP(_xlfn.CONCAT(O623,P623),Templates!$G$1:$G$2037,Templates!$A$1:$A$2037,"Not Found",0,1)</f>
        <v>0</v>
      </c>
      <c r="O623" s="34"/>
      <c r="P623" s="34"/>
      <c r="Q623" s="35"/>
      <c r="R623" s="49"/>
      <c r="S623" s="33"/>
      <c r="T623" s="33"/>
      <c r="U623" s="33"/>
      <c r="V623" s="33"/>
      <c r="W623" s="33"/>
      <c r="X623" s="33"/>
      <c r="Y623" s="33"/>
      <c r="Z623" s="33"/>
      <c r="AA623" s="33"/>
      <c r="AB623" s="33"/>
      <c r="AC623" s="33"/>
      <c r="AD623" s="33"/>
      <c r="AE623" s="33"/>
      <c r="AF623" s="33"/>
      <c r="AG623" s="33"/>
      <c r="AH623" s="33"/>
      <c r="AI62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23" s="33"/>
      <c r="AK623" s="33"/>
      <c r="AL623" s="33"/>
      <c r="AM623" s="33"/>
      <c r="AN623" s="33"/>
      <c r="AO623" s="33"/>
      <c r="AP623" s="33"/>
      <c r="AQ623" s="33"/>
      <c r="AR623" s="33"/>
      <c r="AS623" s="33"/>
      <c r="AT623" s="33"/>
      <c r="AU623" s="33"/>
      <c r="AV62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2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23" s="56" t="str">
        <f>_xlfn.CONCAT(IF(Parts[[#This Row],[title]]&lt;&gt;"",_xlfn.CONCAT(CHAR(10),"@PART[",Parts[[#This Row],[name]],"]:NEEDS[!002_CommunityPartsTitles]:AFTER[",Parts[[#This Row],[mod]],"] // ",_xlfn.CONCAT(S623," (",D623,")"),CHAR(10),"{",CHAR(10),"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2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23" s="41" t="str">
        <f>_xlfn.CONCAT(IF(Parts[[#This Row],[title]]&lt;&gt;"",_xlfn.CONCAT("#LOC_KTT_",A623,"_",C623,"_Title = ",Parts[[#This Row],[title]],CHAR(10)),""),IF(Parts[[#This Row],[engineName]]&lt;&gt;"",_xlfn.CONCAT("#LOC_KTT_",Parts[[#This Row],[mod]],"_",Parts[[#This Row],[name]],"_EngineName = ",Parts[[#This Row],[engineName]]),""))</f>
        <v/>
      </c>
      <c r="BA623" s="39" t="e">
        <f ca="1">MIN(Parts[[#This Row],[techTier]]+1,MAX(INDIRECT(O623)))</f>
        <v>#REF!</v>
      </c>
      <c r="BB623" s="39" t="e">
        <f ca="1">MIN(Parts[[#This Row],[techTier]]+2,MAX(INDIRECT(O623)))</f>
        <v>#REF!</v>
      </c>
      <c r="BC623" s="55"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24" spans="1:55" ht="29.5" x14ac:dyDescent="0.35">
      <c r="A624" t="s">
        <v>3649</v>
      </c>
      <c r="B624" t="s">
        <v>3725</v>
      </c>
      <c r="C624" t="s">
        <v>3726</v>
      </c>
      <c r="D624" t="s">
        <v>3727</v>
      </c>
      <c r="E624" t="s">
        <v>2081</v>
      </c>
      <c r="F624" t="s">
        <v>1575</v>
      </c>
      <c r="G624" t="s">
        <v>2276</v>
      </c>
      <c r="H624" t="s">
        <v>1540</v>
      </c>
      <c r="I624" t="s">
        <v>2209</v>
      </c>
      <c r="J624" t="s">
        <v>2210</v>
      </c>
      <c r="K624" t="s">
        <v>37</v>
      </c>
      <c r="L624" s="32"/>
      <c r="M62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@PART[Size1p5_Size1_Adapter_01]:AFTER[SquadExpansion] // FL-A151L Fuel Tank Adapter
	{
}</v>
      </c>
      <c r="N624" s="36">
        <f>_xlfn.XLOOKUP(_xlfn.CONCAT(O624,P624),Templates!$G$1:$G$2037,Templates!$A$1:$A$2037,"Not Found",0,1)</f>
        <v>0</v>
      </c>
      <c r="O624" s="34"/>
      <c r="P624" s="34"/>
      <c r="Q624" s="35"/>
      <c r="R624" s="49"/>
      <c r="S624" s="33"/>
      <c r="T624" s="33"/>
      <c r="U624" s="33"/>
      <c r="V624" s="33"/>
      <c r="W624" s="33"/>
      <c r="X624" s="33"/>
      <c r="Y624" s="33"/>
      <c r="Z624" s="33"/>
      <c r="AA624" s="33"/>
      <c r="AB624" s="33"/>
      <c r="AC624" s="33"/>
      <c r="AD624" s="33"/>
      <c r="AE624" s="33"/>
      <c r="AF624" s="33"/>
      <c r="AG624" s="33"/>
      <c r="AH624" s="33"/>
      <c r="AI62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24" s="33"/>
      <c r="AK624" s="33"/>
      <c r="AL624" s="33"/>
      <c r="AM624" s="33"/>
      <c r="AN624" s="33"/>
      <c r="AO624" s="33"/>
      <c r="AP624" s="33"/>
      <c r="AQ624" s="33"/>
      <c r="AR624" s="33"/>
      <c r="AS624" s="33"/>
      <c r="AT624" s="33"/>
      <c r="AU624" s="33"/>
      <c r="AV62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2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24" s="56" t="str">
        <f>_xlfn.CONCAT(IF(Parts[[#This Row],[title]]&lt;&gt;"",_xlfn.CONCAT(CHAR(10),"@PART[",Parts[[#This Row],[name]],"]:NEEDS[!002_CommunityPartsTitles]:AFTER[",Parts[[#This Row],[mod]],"] // ",_xlfn.CONCAT(S624," (",D624,")"),CHAR(10),"{",CHAR(10),"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2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24" s="41" t="str">
        <f>_xlfn.CONCAT(IF(Parts[[#This Row],[title]]&lt;&gt;"",_xlfn.CONCAT("#LOC_KTT_",A624,"_",C624,"_Title = ",Parts[[#This Row],[title]],CHAR(10)),""),IF(Parts[[#This Row],[engineName]]&lt;&gt;"",_xlfn.CONCAT("#LOC_KTT_",Parts[[#This Row],[mod]],"_",Parts[[#This Row],[name]],"_EngineName = ",Parts[[#This Row],[engineName]]),""))</f>
        <v/>
      </c>
      <c r="BA624" s="39" t="e">
        <f ca="1">MIN(Parts[[#This Row],[techTier]]+1,MAX(INDIRECT(O624)))</f>
        <v>#REF!</v>
      </c>
      <c r="BB624" s="39" t="e">
        <f ca="1">MIN(Parts[[#This Row],[techTier]]+2,MAX(INDIRECT(O624)))</f>
        <v>#REF!</v>
      </c>
      <c r="BC624" s="55"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25" spans="1:55" ht="29.5" x14ac:dyDescent="0.35">
      <c r="A625" t="s">
        <v>3649</v>
      </c>
      <c r="B625" t="s">
        <v>3728</v>
      </c>
      <c r="C625" t="s">
        <v>3729</v>
      </c>
      <c r="D625" t="s">
        <v>3730</v>
      </c>
      <c r="E625" t="s">
        <v>2081</v>
      </c>
      <c r="F625" t="s">
        <v>1575</v>
      </c>
      <c r="G625" t="s">
        <v>3123</v>
      </c>
      <c r="H625" t="s">
        <v>1872</v>
      </c>
      <c r="I625" t="s">
        <v>1513</v>
      </c>
      <c r="J625" t="s">
        <v>2091</v>
      </c>
      <c r="K625" t="s">
        <v>21</v>
      </c>
      <c r="L625" s="32"/>
      <c r="M62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@PART[Size1p5_Size1_Adapter_02]:AFTER[SquadExpansion] // FL-A151S Fuel Tank Adapter
	{
}</v>
      </c>
      <c r="N625" s="36">
        <f>_xlfn.XLOOKUP(_xlfn.CONCAT(O625,P625),Templates!$G$1:$G$2037,Templates!$A$1:$A$2037,"Not Found",0,1)</f>
        <v>0</v>
      </c>
      <c r="O625" s="34"/>
      <c r="P625" s="34"/>
      <c r="Q625" s="35"/>
      <c r="R625" s="49"/>
      <c r="S625" s="33"/>
      <c r="T625" s="33"/>
      <c r="U625" s="33"/>
      <c r="V625" s="33"/>
      <c r="W625" s="33"/>
      <c r="X625" s="33"/>
      <c r="Y625" s="33"/>
      <c r="Z625" s="33"/>
      <c r="AA625" s="33"/>
      <c r="AB625" s="33"/>
      <c r="AC625" s="33"/>
      <c r="AD625" s="33"/>
      <c r="AE625" s="33"/>
      <c r="AF625" s="33"/>
      <c r="AG625" s="33"/>
      <c r="AH625" s="33"/>
      <c r="AI62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25" s="33"/>
      <c r="AK625" s="33"/>
      <c r="AL625" s="33"/>
      <c r="AM625" s="33"/>
      <c r="AN625" s="33"/>
      <c r="AO625" s="33"/>
      <c r="AP625" s="33"/>
      <c r="AQ625" s="33"/>
      <c r="AR625" s="33"/>
      <c r="AS625" s="33"/>
      <c r="AT625" s="33"/>
      <c r="AU625" s="33"/>
      <c r="AV62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2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25" s="56" t="str">
        <f>_xlfn.CONCAT(IF(Parts[[#This Row],[title]]&lt;&gt;"",_xlfn.CONCAT(CHAR(10),"@PART[",Parts[[#This Row],[name]],"]:NEEDS[!002_CommunityPartsTitles]:AFTER[",Parts[[#This Row],[mod]],"] // ",_xlfn.CONCAT(S625," (",D625,")"),CHAR(10),"{",CHAR(10),"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2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25" s="41" t="str">
        <f>_xlfn.CONCAT(IF(Parts[[#This Row],[title]]&lt;&gt;"",_xlfn.CONCAT("#LOC_KTT_",A625,"_",C625,"_Title = ",Parts[[#This Row],[title]],CHAR(10)),""),IF(Parts[[#This Row],[engineName]]&lt;&gt;"",_xlfn.CONCAT("#LOC_KTT_",Parts[[#This Row],[mod]],"_",Parts[[#This Row],[name]],"_EngineName = ",Parts[[#This Row],[engineName]]),""))</f>
        <v/>
      </c>
      <c r="BA625" s="39" t="e">
        <f ca="1">MIN(Parts[[#This Row],[techTier]]+1,MAX(INDIRECT(O625)))</f>
        <v>#REF!</v>
      </c>
      <c r="BB625" s="39" t="e">
        <f ca="1">MIN(Parts[[#This Row],[techTier]]+2,MAX(INDIRECT(O625)))</f>
        <v>#REF!</v>
      </c>
      <c r="BC625" s="55"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26" spans="1:55" ht="29.5" x14ac:dyDescent="0.35">
      <c r="A626" t="s">
        <v>3649</v>
      </c>
      <c r="B626" t="s">
        <v>3731</v>
      </c>
      <c r="C626" t="s">
        <v>3732</v>
      </c>
      <c r="D626" t="s">
        <v>3733</v>
      </c>
      <c r="E626" t="s">
        <v>2081</v>
      </c>
      <c r="F626" t="s">
        <v>1575</v>
      </c>
      <c r="G626" t="s">
        <v>3734</v>
      </c>
      <c r="H626" t="s">
        <v>1529</v>
      </c>
      <c r="I626" t="s">
        <v>1899</v>
      </c>
      <c r="J626" t="s">
        <v>2217</v>
      </c>
      <c r="K626" t="s">
        <v>37</v>
      </c>
      <c r="L626" s="32"/>
      <c r="M62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@PART[Size1p5_Size2_Adapter_01]:AFTER[SquadExpansion] // FL-A215 Fuel Tank Adapter
	{
}</v>
      </c>
      <c r="N626" s="36">
        <f>_xlfn.XLOOKUP(_xlfn.CONCAT(O626,P626),Templates!$G$1:$G$2037,Templates!$A$1:$A$2037,"Not Found",0,1)</f>
        <v>0</v>
      </c>
      <c r="O626" s="34"/>
      <c r="P626" s="34"/>
      <c r="Q626" s="35"/>
      <c r="R626" s="49"/>
      <c r="S626" s="33"/>
      <c r="T626" s="33"/>
      <c r="U626" s="33"/>
      <c r="V626" s="33"/>
      <c r="W626" s="33"/>
      <c r="X626" s="33"/>
      <c r="Y626" s="33"/>
      <c r="Z626" s="33"/>
      <c r="AA626" s="33"/>
      <c r="AB626" s="33"/>
      <c r="AC626" s="33"/>
      <c r="AD626" s="33"/>
      <c r="AE626" s="33"/>
      <c r="AF626" s="33"/>
      <c r="AG626" s="33"/>
      <c r="AH626" s="33"/>
      <c r="AI62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26" s="33"/>
      <c r="AK626" s="33"/>
      <c r="AL626" s="33"/>
      <c r="AM626" s="33"/>
      <c r="AN626" s="33"/>
      <c r="AO626" s="33"/>
      <c r="AP626" s="33"/>
      <c r="AQ626" s="33"/>
      <c r="AR626" s="33"/>
      <c r="AS626" s="33"/>
      <c r="AT626" s="33"/>
      <c r="AU626" s="33"/>
      <c r="AV62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2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26" s="56" t="str">
        <f>_xlfn.CONCAT(IF(Parts[[#This Row],[title]]&lt;&gt;"",_xlfn.CONCAT(CHAR(10),"@PART[",Parts[[#This Row],[name]],"]:NEEDS[!002_CommunityPartsTitles]:AFTER[",Parts[[#This Row],[mod]],"] // ",_xlfn.CONCAT(S626," (",D626,")"),CHAR(10),"{",CHAR(10),"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2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26" s="41" t="str">
        <f>_xlfn.CONCAT(IF(Parts[[#This Row],[title]]&lt;&gt;"",_xlfn.CONCAT("#LOC_KTT_",A626,"_",C626,"_Title = ",Parts[[#This Row],[title]],CHAR(10)),""),IF(Parts[[#This Row],[engineName]]&lt;&gt;"",_xlfn.CONCAT("#LOC_KTT_",Parts[[#This Row],[mod]],"_",Parts[[#This Row],[name]],"_EngineName = ",Parts[[#This Row],[engineName]]),""))</f>
        <v/>
      </c>
      <c r="BA626" s="39" t="e">
        <f ca="1">MIN(Parts[[#This Row],[techTier]]+1,MAX(INDIRECT(O626)))</f>
        <v>#REF!</v>
      </c>
      <c r="BB626" s="39" t="e">
        <f ca="1">MIN(Parts[[#This Row],[techTier]]+2,MAX(INDIRECT(O626)))</f>
        <v>#REF!</v>
      </c>
      <c r="BC626" s="55"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27" spans="1:55" ht="29.5" x14ac:dyDescent="0.35">
      <c r="A627" t="s">
        <v>3649</v>
      </c>
      <c r="B627" t="s">
        <v>3735</v>
      </c>
      <c r="C627" t="s">
        <v>3736</v>
      </c>
      <c r="D627" t="s">
        <v>3737</v>
      </c>
      <c r="E627" t="s">
        <v>2081</v>
      </c>
      <c r="F627" t="s">
        <v>1575</v>
      </c>
      <c r="G627" t="s">
        <v>1704</v>
      </c>
      <c r="H627" t="s">
        <v>2181</v>
      </c>
      <c r="I627" t="s">
        <v>2182</v>
      </c>
      <c r="J627" t="s">
        <v>2014</v>
      </c>
      <c r="K627" t="s">
        <v>21</v>
      </c>
      <c r="L627" s="32"/>
      <c r="M62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@PART[Size1p5_Tank_01]:AFTER[SquadExpansion] // FL-TX220 Fuel Tank
	{
}</v>
      </c>
      <c r="N627" s="36">
        <f>_xlfn.XLOOKUP(_xlfn.CONCAT(O627,P627),Templates!$G$1:$G$2037,Templates!$A$1:$A$2037,"Not Found",0,1)</f>
        <v>0</v>
      </c>
      <c r="O627" s="34"/>
      <c r="P627" s="34"/>
      <c r="Q627" s="35"/>
      <c r="R627" s="49"/>
      <c r="S627" s="33"/>
      <c r="T627" s="33"/>
      <c r="U627" s="33"/>
      <c r="V627" s="33"/>
      <c r="W627" s="33"/>
      <c r="X627" s="33"/>
      <c r="Y627" s="33"/>
      <c r="Z627" s="33"/>
      <c r="AA627" s="33"/>
      <c r="AB627" s="33"/>
      <c r="AC627" s="33"/>
      <c r="AD627" s="33"/>
      <c r="AE627" s="33"/>
      <c r="AF627" s="33"/>
      <c r="AG627" s="33"/>
      <c r="AH627" s="33"/>
      <c r="AI62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27" s="33"/>
      <c r="AK627" s="33"/>
      <c r="AL627" s="33"/>
      <c r="AM627" s="33"/>
      <c r="AN627" s="33"/>
      <c r="AO627" s="33"/>
      <c r="AP627" s="33"/>
      <c r="AQ627" s="33"/>
      <c r="AR627" s="33"/>
      <c r="AS627" s="33"/>
      <c r="AT627" s="33"/>
      <c r="AU627" s="33"/>
      <c r="AV62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2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27" s="56" t="str">
        <f>_xlfn.CONCAT(IF(Parts[[#This Row],[title]]&lt;&gt;"",_xlfn.CONCAT(CHAR(10),"@PART[",Parts[[#This Row],[name]],"]:NEEDS[!002_CommunityPartsTitles]:AFTER[",Parts[[#This Row],[mod]],"] // ",_xlfn.CONCAT(S627," (",D627,")"),CHAR(10),"{",CHAR(10),"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2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27" s="41" t="str">
        <f>_xlfn.CONCAT(IF(Parts[[#This Row],[title]]&lt;&gt;"",_xlfn.CONCAT("#LOC_KTT_",A627,"_",C627,"_Title = ",Parts[[#This Row],[title]],CHAR(10)),""),IF(Parts[[#This Row],[engineName]]&lt;&gt;"",_xlfn.CONCAT("#LOC_KTT_",Parts[[#This Row],[mod]],"_",Parts[[#This Row],[name]],"_EngineName = ",Parts[[#This Row],[engineName]]),""))</f>
        <v/>
      </c>
      <c r="BA627" s="39" t="e">
        <f ca="1">MIN(Parts[[#This Row],[techTier]]+1,MAX(INDIRECT(O627)))</f>
        <v>#REF!</v>
      </c>
      <c r="BB627" s="39" t="e">
        <f ca="1">MIN(Parts[[#This Row],[techTier]]+2,MAX(INDIRECT(O627)))</f>
        <v>#REF!</v>
      </c>
      <c r="BC627" s="55"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28" spans="1:55" ht="29.5" x14ac:dyDescent="0.35">
      <c r="A628" t="s">
        <v>3649</v>
      </c>
      <c r="B628" t="s">
        <v>3738</v>
      </c>
      <c r="C628" t="s">
        <v>3739</v>
      </c>
      <c r="D628" t="s">
        <v>3740</v>
      </c>
      <c r="E628" t="s">
        <v>2081</v>
      </c>
      <c r="F628" t="s">
        <v>1575</v>
      </c>
      <c r="G628" t="s">
        <v>2405</v>
      </c>
      <c r="H628" t="s">
        <v>2194</v>
      </c>
      <c r="I628" t="s">
        <v>2195</v>
      </c>
      <c r="J628" t="s">
        <v>2014</v>
      </c>
      <c r="K628" t="s">
        <v>37</v>
      </c>
      <c r="L628" s="32"/>
      <c r="M62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@PART[Size1p5_Tank_02]:AFTER[SquadExpansion] // FL-TX440 Fuel Tank
	{
}</v>
      </c>
      <c r="N628" s="36">
        <f>_xlfn.XLOOKUP(_xlfn.CONCAT(O628,P628),Templates!$G$1:$G$2037,Templates!$A$1:$A$2037,"Not Found",0,1)</f>
        <v>0</v>
      </c>
      <c r="O628" s="34"/>
      <c r="P628" s="34"/>
      <c r="Q628" s="35"/>
      <c r="R628" s="49"/>
      <c r="S628" s="33"/>
      <c r="T628" s="33"/>
      <c r="U628" s="33"/>
      <c r="V628" s="33"/>
      <c r="W628" s="33"/>
      <c r="X628" s="33"/>
      <c r="Y628" s="33"/>
      <c r="Z628" s="33"/>
      <c r="AA628" s="33"/>
      <c r="AB628" s="33"/>
      <c r="AC628" s="33"/>
      <c r="AD628" s="33"/>
      <c r="AE628" s="33"/>
      <c r="AF628" s="33"/>
      <c r="AG628" s="33"/>
      <c r="AH628" s="33"/>
      <c r="AI62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28" s="33"/>
      <c r="AK628" s="33"/>
      <c r="AL628" s="33"/>
      <c r="AM628" s="33"/>
      <c r="AN628" s="33"/>
      <c r="AO628" s="33"/>
      <c r="AP628" s="33"/>
      <c r="AQ628" s="33"/>
      <c r="AR628" s="33"/>
      <c r="AS628" s="33"/>
      <c r="AT628" s="33"/>
      <c r="AU628" s="33"/>
      <c r="AV62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2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28" s="56" t="str">
        <f>_xlfn.CONCAT(IF(Parts[[#This Row],[title]]&lt;&gt;"",_xlfn.CONCAT(CHAR(10),"@PART[",Parts[[#This Row],[name]],"]:NEEDS[!002_CommunityPartsTitles]:AFTER[",Parts[[#This Row],[mod]],"] // ",_xlfn.CONCAT(S628," (",D628,")"),CHAR(10),"{",CHAR(10),"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2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28" s="41" t="str">
        <f>_xlfn.CONCAT(IF(Parts[[#This Row],[title]]&lt;&gt;"",_xlfn.CONCAT("#LOC_KTT_",A628,"_",C628,"_Title = ",Parts[[#This Row],[title]],CHAR(10)),""),IF(Parts[[#This Row],[engineName]]&lt;&gt;"",_xlfn.CONCAT("#LOC_KTT_",Parts[[#This Row],[mod]],"_",Parts[[#This Row],[name]],"_EngineName = ",Parts[[#This Row],[engineName]]),""))</f>
        <v/>
      </c>
      <c r="BA628" s="39" t="e">
        <f ca="1">MIN(Parts[[#This Row],[techTier]]+1,MAX(INDIRECT(O628)))</f>
        <v>#REF!</v>
      </c>
      <c r="BB628" s="39" t="e">
        <f ca="1">MIN(Parts[[#This Row],[techTier]]+2,MAX(INDIRECT(O628)))</f>
        <v>#REF!</v>
      </c>
      <c r="BC628" s="55"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29" spans="1:55" ht="29.5" x14ac:dyDescent="0.35">
      <c r="A629" t="s">
        <v>3649</v>
      </c>
      <c r="B629" t="s">
        <v>3741</v>
      </c>
      <c r="C629" t="s">
        <v>3742</v>
      </c>
      <c r="D629" t="s">
        <v>3743</v>
      </c>
      <c r="E629" t="s">
        <v>2081</v>
      </c>
      <c r="F629" t="s">
        <v>1575</v>
      </c>
      <c r="G629" t="s">
        <v>2391</v>
      </c>
      <c r="H629" t="s">
        <v>1693</v>
      </c>
      <c r="I629" t="s">
        <v>2190</v>
      </c>
      <c r="J629" t="s">
        <v>2014</v>
      </c>
      <c r="K629" t="s">
        <v>37</v>
      </c>
      <c r="L629" s="32"/>
      <c r="M62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@PART[Size1p5_Tank_03]:AFTER[SquadExpansion] // FL-TX900 Fuel Tank
	{
}</v>
      </c>
      <c r="N629" s="36">
        <f>_xlfn.XLOOKUP(_xlfn.CONCAT(O629,P629),Templates!$G$1:$G$2037,Templates!$A$1:$A$2037,"Not Found",0,1)</f>
        <v>0</v>
      </c>
      <c r="O629" s="34"/>
      <c r="P629" s="34"/>
      <c r="Q629" s="35"/>
      <c r="R629" s="49"/>
      <c r="S629" s="33"/>
      <c r="T629" s="33"/>
      <c r="U629" s="33"/>
      <c r="V629" s="33"/>
      <c r="W629" s="33"/>
      <c r="X629" s="33"/>
      <c r="Y629" s="33"/>
      <c r="Z629" s="33"/>
      <c r="AA629" s="33"/>
      <c r="AB629" s="33"/>
      <c r="AC629" s="33"/>
      <c r="AD629" s="33"/>
      <c r="AE629" s="33"/>
      <c r="AF629" s="33"/>
      <c r="AG629" s="33"/>
      <c r="AH629" s="33"/>
      <c r="AI62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29" s="33"/>
      <c r="AK629" s="33"/>
      <c r="AL629" s="33"/>
      <c r="AM629" s="33"/>
      <c r="AN629" s="33"/>
      <c r="AO629" s="33"/>
      <c r="AP629" s="33"/>
      <c r="AQ629" s="33"/>
      <c r="AR629" s="33"/>
      <c r="AS629" s="33"/>
      <c r="AT629" s="33"/>
      <c r="AU629" s="33"/>
      <c r="AV62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2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29" s="56" t="str">
        <f>_xlfn.CONCAT(IF(Parts[[#This Row],[title]]&lt;&gt;"",_xlfn.CONCAT(CHAR(10),"@PART[",Parts[[#This Row],[name]],"]:NEEDS[!002_CommunityPartsTitles]:AFTER[",Parts[[#This Row],[mod]],"] // ",_xlfn.CONCAT(S629," (",D629,")"),CHAR(10),"{",CHAR(10),"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2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29" s="41" t="str">
        <f>_xlfn.CONCAT(IF(Parts[[#This Row],[title]]&lt;&gt;"",_xlfn.CONCAT("#LOC_KTT_",A629,"_",C629,"_Title = ",Parts[[#This Row],[title]],CHAR(10)),""),IF(Parts[[#This Row],[engineName]]&lt;&gt;"",_xlfn.CONCAT("#LOC_KTT_",Parts[[#This Row],[mod]],"_",Parts[[#This Row],[name]],"_EngineName = ",Parts[[#This Row],[engineName]]),""))</f>
        <v/>
      </c>
      <c r="BA629" s="39" t="e">
        <f ca="1">MIN(Parts[[#This Row],[techTier]]+1,MAX(INDIRECT(O629)))</f>
        <v>#REF!</v>
      </c>
      <c r="BB629" s="39" t="e">
        <f ca="1">MIN(Parts[[#This Row],[techTier]]+2,MAX(INDIRECT(O629)))</f>
        <v>#REF!</v>
      </c>
      <c r="BC629" s="55"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30" spans="1:55" ht="29.5" x14ac:dyDescent="0.35">
      <c r="A630" t="s">
        <v>3649</v>
      </c>
      <c r="B630" t="s">
        <v>3744</v>
      </c>
      <c r="C630" t="s">
        <v>3745</v>
      </c>
      <c r="D630" t="s">
        <v>3746</v>
      </c>
      <c r="E630" t="s">
        <v>2081</v>
      </c>
      <c r="F630" t="s">
        <v>1575</v>
      </c>
      <c r="G630" t="s">
        <v>2150</v>
      </c>
      <c r="H630" t="s">
        <v>1887</v>
      </c>
      <c r="I630" t="s">
        <v>2186</v>
      </c>
      <c r="J630" t="s">
        <v>2014</v>
      </c>
      <c r="K630" t="s">
        <v>60</v>
      </c>
      <c r="L630" s="32"/>
      <c r="M63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@PART[Size1p5_Tank_04]:AFTER[SquadExpansion] // FL-TX1800 Fuel Tank
	{
}</v>
      </c>
      <c r="N630" s="36">
        <f>_xlfn.XLOOKUP(_xlfn.CONCAT(O630,P630),Templates!$G$1:$G$2037,Templates!$A$1:$A$2037,"Not Found",0,1)</f>
        <v>0</v>
      </c>
      <c r="O630" s="34"/>
      <c r="P630" s="34"/>
      <c r="Q630" s="35"/>
      <c r="R630" s="49"/>
      <c r="S630" s="33"/>
      <c r="T630" s="33"/>
      <c r="U630" s="33"/>
      <c r="V630" s="33"/>
      <c r="W630" s="33"/>
      <c r="X630" s="33"/>
      <c r="Y630" s="33"/>
      <c r="Z630" s="33"/>
      <c r="AA630" s="33"/>
      <c r="AB630" s="33"/>
      <c r="AC630" s="33"/>
      <c r="AD630" s="33"/>
      <c r="AE630" s="33"/>
      <c r="AF630" s="33"/>
      <c r="AG630" s="33"/>
      <c r="AH630" s="33"/>
      <c r="AI63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30" s="33"/>
      <c r="AK630" s="33"/>
      <c r="AL630" s="33"/>
      <c r="AM630" s="33"/>
      <c r="AN630" s="33"/>
      <c r="AO630" s="33"/>
      <c r="AP630" s="33"/>
      <c r="AQ630" s="33"/>
      <c r="AR630" s="33"/>
      <c r="AS630" s="33"/>
      <c r="AT630" s="33"/>
      <c r="AU630" s="33"/>
      <c r="AV63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3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30" s="56" t="str">
        <f>_xlfn.CONCAT(IF(Parts[[#This Row],[title]]&lt;&gt;"",_xlfn.CONCAT(CHAR(10),"@PART[",Parts[[#This Row],[name]],"]:NEEDS[!002_CommunityPartsTitles]:AFTER[",Parts[[#This Row],[mod]],"] // ",_xlfn.CONCAT(S630," (",D630,")"),CHAR(10),"{",CHAR(10),"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3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30" s="41" t="str">
        <f>_xlfn.CONCAT(IF(Parts[[#This Row],[title]]&lt;&gt;"",_xlfn.CONCAT("#LOC_KTT_",A630,"_",C630,"_Title = ",Parts[[#This Row],[title]],CHAR(10)),""),IF(Parts[[#This Row],[engineName]]&lt;&gt;"",_xlfn.CONCAT("#LOC_KTT_",Parts[[#This Row],[mod]],"_",Parts[[#This Row],[name]],"_EngineName = ",Parts[[#This Row],[engineName]]),""))</f>
        <v/>
      </c>
      <c r="BA630" s="39" t="e">
        <f ca="1">MIN(Parts[[#This Row],[techTier]]+1,MAX(INDIRECT(O630)))</f>
        <v>#REF!</v>
      </c>
      <c r="BB630" s="39" t="e">
        <f ca="1">MIN(Parts[[#This Row],[techTier]]+2,MAX(INDIRECT(O630)))</f>
        <v>#REF!</v>
      </c>
      <c r="BC630" s="55"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31" spans="1:55" ht="29.5" x14ac:dyDescent="0.35">
      <c r="A631" t="s">
        <v>3649</v>
      </c>
      <c r="B631" t="s">
        <v>3747</v>
      </c>
      <c r="C631" t="s">
        <v>3748</v>
      </c>
      <c r="D631" t="s">
        <v>3749</v>
      </c>
      <c r="E631" t="s">
        <v>2081</v>
      </c>
      <c r="F631" t="s">
        <v>1575</v>
      </c>
      <c r="G631" t="s">
        <v>1779</v>
      </c>
      <c r="H631" t="s">
        <v>1817</v>
      </c>
      <c r="I631" t="s">
        <v>1899</v>
      </c>
      <c r="J631" t="s">
        <v>2014</v>
      </c>
      <c r="K631" t="s">
        <v>37</v>
      </c>
      <c r="L631" s="32"/>
      <c r="M63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@PART[Size1p5_Tank_05]:AFTER[SquadExpansion] // FL-C1000 Fuel Tank
	{
}</v>
      </c>
      <c r="N631" s="36">
        <f>_xlfn.XLOOKUP(_xlfn.CONCAT(O631,P631),Templates!$G$1:$G$2037,Templates!$A$1:$A$2037,"Not Found",0,1)</f>
        <v>0</v>
      </c>
      <c r="O631" s="34"/>
      <c r="P631" s="34"/>
      <c r="Q631" s="35"/>
      <c r="R631" s="49"/>
      <c r="S631" s="33"/>
      <c r="T631" s="33"/>
      <c r="U631" s="33"/>
      <c r="V631" s="33"/>
      <c r="W631" s="33"/>
      <c r="X631" s="33"/>
      <c r="Y631" s="33"/>
      <c r="Z631" s="33"/>
      <c r="AA631" s="33"/>
      <c r="AB631" s="33"/>
      <c r="AC631" s="33"/>
      <c r="AD631" s="33"/>
      <c r="AE631" s="33"/>
      <c r="AF631" s="33"/>
      <c r="AG631" s="33"/>
      <c r="AH631" s="33"/>
      <c r="AI63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31" s="33"/>
      <c r="AK631" s="33"/>
      <c r="AL631" s="33"/>
      <c r="AM631" s="33"/>
      <c r="AN631" s="33"/>
      <c r="AO631" s="33"/>
      <c r="AP631" s="33"/>
      <c r="AQ631" s="33"/>
      <c r="AR631" s="33"/>
      <c r="AS631" s="33"/>
      <c r="AT631" s="33"/>
      <c r="AU631" s="33"/>
      <c r="AV63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3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31" s="56" t="str">
        <f>_xlfn.CONCAT(IF(Parts[[#This Row],[title]]&lt;&gt;"",_xlfn.CONCAT(CHAR(10),"@PART[",Parts[[#This Row],[name]],"]:NEEDS[!002_CommunityPartsTitles]:AFTER[",Parts[[#This Row],[mod]],"] // ",_xlfn.CONCAT(S631," (",D631,")"),CHAR(10),"{",CHAR(10),"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3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31" s="41" t="str">
        <f>_xlfn.CONCAT(IF(Parts[[#This Row],[title]]&lt;&gt;"",_xlfn.CONCAT("#LOC_KTT_",A631,"_",C631,"_Title = ",Parts[[#This Row],[title]],CHAR(10)),""),IF(Parts[[#This Row],[engineName]]&lt;&gt;"",_xlfn.CONCAT("#LOC_KTT_",Parts[[#This Row],[mod]],"_",Parts[[#This Row],[name]],"_EngineName = ",Parts[[#This Row],[engineName]]),""))</f>
        <v/>
      </c>
      <c r="BA631" s="39" t="e">
        <f ca="1">MIN(Parts[[#This Row],[techTier]]+1,MAX(INDIRECT(O631)))</f>
        <v>#REF!</v>
      </c>
      <c r="BB631" s="39" t="e">
        <f ca="1">MIN(Parts[[#This Row],[techTier]]+2,MAX(INDIRECT(O631)))</f>
        <v>#REF!</v>
      </c>
      <c r="BC631" s="55"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32" spans="1:55" ht="29.5" x14ac:dyDescent="0.35">
      <c r="A632" t="s">
        <v>3649</v>
      </c>
      <c r="B632" t="s">
        <v>3750</v>
      </c>
      <c r="C632" t="s">
        <v>3751</v>
      </c>
      <c r="D632" t="s">
        <v>3752</v>
      </c>
      <c r="E632" t="s">
        <v>1871</v>
      </c>
      <c r="F632" t="s">
        <v>1575</v>
      </c>
      <c r="G632" t="s">
        <v>2250</v>
      </c>
      <c r="H632" t="s">
        <v>2258</v>
      </c>
      <c r="I632" t="s">
        <v>544</v>
      </c>
      <c r="J632" t="s">
        <v>2262</v>
      </c>
      <c r="K632" t="s">
        <v>126</v>
      </c>
      <c r="L632" s="32"/>
      <c r="M63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@PART[Size3_Size4_Adapter_01]:AFTER[SquadExpansion] // Kerbodyne S3-S4 Adapter Tank
	{
}</v>
      </c>
      <c r="N632" s="36">
        <f>_xlfn.XLOOKUP(_xlfn.CONCAT(O632,P632),Templates!$G$1:$G$2037,Templates!$A$1:$A$2037,"Not Found",0,1)</f>
        <v>0</v>
      </c>
      <c r="O632" s="34"/>
      <c r="P632" s="34"/>
      <c r="Q632" s="35"/>
      <c r="R632" s="49"/>
      <c r="S632" s="33"/>
      <c r="T632" s="33"/>
      <c r="U632" s="33"/>
      <c r="V632" s="33"/>
      <c r="W632" s="33"/>
      <c r="X632" s="33"/>
      <c r="Y632" s="33"/>
      <c r="Z632" s="33"/>
      <c r="AA632" s="33"/>
      <c r="AB632" s="33"/>
      <c r="AC632" s="33"/>
      <c r="AD632" s="33"/>
      <c r="AE632" s="33"/>
      <c r="AF632" s="33"/>
      <c r="AG632" s="33"/>
      <c r="AH632" s="33"/>
      <c r="AI63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32" s="33"/>
      <c r="AK632" s="33"/>
      <c r="AL632" s="33"/>
      <c r="AM632" s="33"/>
      <c r="AN632" s="33"/>
      <c r="AO632" s="33"/>
      <c r="AP632" s="33"/>
      <c r="AQ632" s="33"/>
      <c r="AR632" s="33"/>
      <c r="AS632" s="33"/>
      <c r="AT632" s="33"/>
      <c r="AU632" s="33"/>
      <c r="AV63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3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32" s="56" t="str">
        <f>_xlfn.CONCAT(IF(Parts[[#This Row],[title]]&lt;&gt;"",_xlfn.CONCAT(CHAR(10),"@PART[",Parts[[#This Row],[name]],"]:NEEDS[!002_CommunityPartsTitles]:AFTER[",Parts[[#This Row],[mod]],"] // ",_xlfn.CONCAT(S632," (",D632,")"),CHAR(10),"{",CHAR(10),"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3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32" s="41" t="str">
        <f>_xlfn.CONCAT(IF(Parts[[#This Row],[title]]&lt;&gt;"",_xlfn.CONCAT("#LOC_KTT_",A632,"_",C632,"_Title = ",Parts[[#This Row],[title]],CHAR(10)),""),IF(Parts[[#This Row],[engineName]]&lt;&gt;"",_xlfn.CONCAT("#LOC_KTT_",Parts[[#This Row],[mod]],"_",Parts[[#This Row],[name]],"_EngineName = ",Parts[[#This Row],[engineName]]),""))</f>
        <v/>
      </c>
      <c r="BA632" s="39" t="e">
        <f ca="1">MIN(Parts[[#This Row],[techTier]]+1,MAX(INDIRECT(O632)))</f>
        <v>#REF!</v>
      </c>
      <c r="BB632" s="39" t="e">
        <f ca="1">MIN(Parts[[#This Row],[techTier]]+2,MAX(INDIRECT(O632)))</f>
        <v>#REF!</v>
      </c>
      <c r="BC632" s="55"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33" spans="1:55" ht="29.5" x14ac:dyDescent="0.35">
      <c r="A633" t="s">
        <v>3649</v>
      </c>
      <c r="B633" t="s">
        <v>3753</v>
      </c>
      <c r="C633" t="s">
        <v>3754</v>
      </c>
      <c r="D633" t="s">
        <v>3755</v>
      </c>
      <c r="E633" t="s">
        <v>1871</v>
      </c>
      <c r="F633" t="s">
        <v>1575</v>
      </c>
      <c r="G633" t="s">
        <v>3756</v>
      </c>
      <c r="H633" t="s">
        <v>2852</v>
      </c>
      <c r="I633" t="s">
        <v>2266</v>
      </c>
      <c r="J633" t="s">
        <v>2267</v>
      </c>
      <c r="K633" t="s">
        <v>126</v>
      </c>
      <c r="L633" s="32"/>
      <c r="M63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@PART[Size4_EngineAdapter_01]:AFTER[SquadExpansion] // Kerbodyne Engine Cluster Adapter Tank
	{
}</v>
      </c>
      <c r="N633" s="36">
        <f>_xlfn.XLOOKUP(_xlfn.CONCAT(O633,P633),Templates!$G$1:$G$2037,Templates!$A$1:$A$2037,"Not Found",0,1)</f>
        <v>0</v>
      </c>
      <c r="O633" s="34"/>
      <c r="P633" s="34"/>
      <c r="Q633" s="35"/>
      <c r="R633" s="49"/>
      <c r="S633" s="33"/>
      <c r="T633" s="33"/>
      <c r="U633" s="33"/>
      <c r="V633" s="33"/>
      <c r="W633" s="33"/>
      <c r="X633" s="33"/>
      <c r="Y633" s="33"/>
      <c r="Z633" s="33"/>
      <c r="AA633" s="33"/>
      <c r="AB633" s="33"/>
      <c r="AC633" s="33"/>
      <c r="AD633" s="33"/>
      <c r="AE633" s="33"/>
      <c r="AF633" s="33"/>
      <c r="AG633" s="33"/>
      <c r="AH633" s="33"/>
      <c r="AI63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33" s="33"/>
      <c r="AK633" s="33"/>
      <c r="AL633" s="33"/>
      <c r="AM633" s="33"/>
      <c r="AN633" s="33"/>
      <c r="AO633" s="33"/>
      <c r="AP633" s="33"/>
      <c r="AQ633" s="33"/>
      <c r="AR633" s="33"/>
      <c r="AS633" s="33"/>
      <c r="AT633" s="33"/>
      <c r="AU633" s="33"/>
      <c r="AV63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3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33" s="56" t="str">
        <f>_xlfn.CONCAT(IF(Parts[[#This Row],[title]]&lt;&gt;"",_xlfn.CONCAT(CHAR(10),"@PART[",Parts[[#This Row],[name]],"]:NEEDS[!002_CommunityPartsTitles]:AFTER[",Parts[[#This Row],[mod]],"] // ",_xlfn.CONCAT(S633," (",D633,")"),CHAR(10),"{",CHAR(10),"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3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33" s="41" t="str">
        <f>_xlfn.CONCAT(IF(Parts[[#This Row],[title]]&lt;&gt;"",_xlfn.CONCAT("#LOC_KTT_",A633,"_",C633,"_Title = ",Parts[[#This Row],[title]],CHAR(10)),""),IF(Parts[[#This Row],[engineName]]&lt;&gt;"",_xlfn.CONCAT("#LOC_KTT_",Parts[[#This Row],[mod]],"_",Parts[[#This Row],[name]],"_EngineName = ",Parts[[#This Row],[engineName]]),""))</f>
        <v/>
      </c>
      <c r="BA633" s="39" t="e">
        <f ca="1">MIN(Parts[[#This Row],[techTier]]+1,MAX(INDIRECT(O633)))</f>
        <v>#REF!</v>
      </c>
      <c r="BB633" s="39" t="e">
        <f ca="1">MIN(Parts[[#This Row],[techTier]]+2,MAX(INDIRECT(O633)))</f>
        <v>#REF!</v>
      </c>
      <c r="BC633" s="55"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34" spans="1:55" ht="29.5" x14ac:dyDescent="0.35">
      <c r="A634" t="s">
        <v>3649</v>
      </c>
      <c r="B634" t="s">
        <v>3757</v>
      </c>
      <c r="C634" t="s">
        <v>3758</v>
      </c>
      <c r="D634" t="s">
        <v>3759</v>
      </c>
      <c r="E634" t="s">
        <v>1871</v>
      </c>
      <c r="F634" t="s">
        <v>1575</v>
      </c>
      <c r="G634" t="s">
        <v>2250</v>
      </c>
      <c r="H634" t="s">
        <v>2258</v>
      </c>
      <c r="I634" t="s">
        <v>544</v>
      </c>
      <c r="J634" t="s">
        <v>2246</v>
      </c>
      <c r="K634" t="s">
        <v>126</v>
      </c>
      <c r="L634" s="32"/>
      <c r="M63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@PART[Size4_Tank_01]:AFTER[SquadExpansion] // Kerbodyne S4-64 Fuel Tank
	{
}</v>
      </c>
      <c r="N634" s="36">
        <f>_xlfn.XLOOKUP(_xlfn.CONCAT(O634,P634),Templates!$G$1:$G$2037,Templates!$A$1:$A$2037,"Not Found",0,1)</f>
        <v>0</v>
      </c>
      <c r="O634" s="34"/>
      <c r="P634" s="34"/>
      <c r="Q634" s="35"/>
      <c r="R634" s="49"/>
      <c r="S634" s="33"/>
      <c r="T634" s="33"/>
      <c r="U634" s="33"/>
      <c r="V634" s="33"/>
      <c r="W634" s="33"/>
      <c r="X634" s="33"/>
      <c r="Y634" s="33"/>
      <c r="Z634" s="33"/>
      <c r="AA634" s="33"/>
      <c r="AB634" s="33"/>
      <c r="AC634" s="33"/>
      <c r="AD634" s="33"/>
      <c r="AE634" s="33"/>
      <c r="AF634" s="33"/>
      <c r="AG634" s="33"/>
      <c r="AH634" s="33"/>
      <c r="AI63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34" s="33"/>
      <c r="AK634" s="33"/>
      <c r="AL634" s="33"/>
      <c r="AM634" s="33"/>
      <c r="AN634" s="33"/>
      <c r="AO634" s="33"/>
      <c r="AP634" s="33"/>
      <c r="AQ634" s="33"/>
      <c r="AR634" s="33"/>
      <c r="AS634" s="33"/>
      <c r="AT634" s="33"/>
      <c r="AU634" s="33"/>
      <c r="AV63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3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34" s="56" t="str">
        <f>_xlfn.CONCAT(IF(Parts[[#This Row],[title]]&lt;&gt;"",_xlfn.CONCAT(CHAR(10),"@PART[",Parts[[#This Row],[name]],"]:NEEDS[!002_CommunityPartsTitles]:AFTER[",Parts[[#This Row],[mod]],"] // ",_xlfn.CONCAT(S634," (",D634,")"),CHAR(10),"{",CHAR(10),"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3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34" s="41" t="str">
        <f>_xlfn.CONCAT(IF(Parts[[#This Row],[title]]&lt;&gt;"",_xlfn.CONCAT("#LOC_KTT_",A634,"_",C634,"_Title = ",Parts[[#This Row],[title]],CHAR(10)),""),IF(Parts[[#This Row],[engineName]]&lt;&gt;"",_xlfn.CONCAT("#LOC_KTT_",Parts[[#This Row],[mod]],"_",Parts[[#This Row],[name]],"_EngineName = ",Parts[[#This Row],[engineName]]),""))</f>
        <v/>
      </c>
      <c r="BA634" s="39" t="e">
        <f ca="1">MIN(Parts[[#This Row],[techTier]]+1,MAX(INDIRECT(O634)))</f>
        <v>#REF!</v>
      </c>
      <c r="BB634" s="39" t="e">
        <f ca="1">MIN(Parts[[#This Row],[techTier]]+2,MAX(INDIRECT(O634)))</f>
        <v>#REF!</v>
      </c>
      <c r="BC634" s="55"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35" spans="1:55" ht="29.5" x14ac:dyDescent="0.35">
      <c r="A635" t="s">
        <v>3649</v>
      </c>
      <c r="B635" t="s">
        <v>3760</v>
      </c>
      <c r="C635" t="s">
        <v>3761</v>
      </c>
      <c r="D635" t="s">
        <v>3762</v>
      </c>
      <c r="E635" t="s">
        <v>1871</v>
      </c>
      <c r="F635" t="s">
        <v>1575</v>
      </c>
      <c r="G635" t="s">
        <v>2244</v>
      </c>
      <c r="H635" t="s">
        <v>2254</v>
      </c>
      <c r="I635" t="s">
        <v>552</v>
      </c>
      <c r="J635" t="s">
        <v>2246</v>
      </c>
      <c r="K635" t="s">
        <v>126</v>
      </c>
      <c r="L635" s="32"/>
      <c r="M63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@PART[Size4_Tank_02]:AFTER[SquadExpansion] // Kerbodyne S4-128 Fuel Tank
	{
}</v>
      </c>
      <c r="N635" s="36">
        <f>_xlfn.XLOOKUP(_xlfn.CONCAT(O635,P635),Templates!$G$1:$G$2037,Templates!$A$1:$A$2037,"Not Found",0,1)</f>
        <v>0</v>
      </c>
      <c r="O635" s="34"/>
      <c r="P635" s="34"/>
      <c r="Q635" s="35"/>
      <c r="R635" s="49"/>
      <c r="S635" s="33"/>
      <c r="T635" s="33"/>
      <c r="U635" s="33"/>
      <c r="V635" s="33"/>
      <c r="W635" s="33"/>
      <c r="X635" s="33"/>
      <c r="Y635" s="33"/>
      <c r="Z635" s="33"/>
      <c r="AA635" s="33"/>
      <c r="AB635" s="33"/>
      <c r="AC635" s="33"/>
      <c r="AD635" s="33"/>
      <c r="AE635" s="33"/>
      <c r="AF635" s="33"/>
      <c r="AG635" s="33"/>
      <c r="AH635" s="33"/>
      <c r="AI63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35" s="33"/>
      <c r="AK635" s="33"/>
      <c r="AL635" s="33"/>
      <c r="AM635" s="33"/>
      <c r="AN635" s="33"/>
      <c r="AO635" s="33"/>
      <c r="AP635" s="33"/>
      <c r="AQ635" s="33"/>
      <c r="AR635" s="33"/>
      <c r="AS635" s="33"/>
      <c r="AT635" s="33"/>
      <c r="AU635" s="33"/>
      <c r="AV63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3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35" s="56" t="str">
        <f>_xlfn.CONCAT(IF(Parts[[#This Row],[title]]&lt;&gt;"",_xlfn.CONCAT(CHAR(10),"@PART[",Parts[[#This Row],[name]],"]:NEEDS[!002_CommunityPartsTitles]:AFTER[",Parts[[#This Row],[mod]],"] // ",_xlfn.CONCAT(S635," (",D635,")"),CHAR(10),"{",CHAR(10),"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3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35" s="41" t="str">
        <f>_xlfn.CONCAT(IF(Parts[[#This Row],[title]]&lt;&gt;"",_xlfn.CONCAT("#LOC_KTT_",A635,"_",C635,"_Title = ",Parts[[#This Row],[title]],CHAR(10)),""),IF(Parts[[#This Row],[engineName]]&lt;&gt;"",_xlfn.CONCAT("#LOC_KTT_",Parts[[#This Row],[mod]],"_",Parts[[#This Row],[name]],"_EngineName = ",Parts[[#This Row],[engineName]]),""))</f>
        <v/>
      </c>
      <c r="BA635" s="39" t="e">
        <f ca="1">MIN(Parts[[#This Row],[techTier]]+1,MAX(INDIRECT(O635)))</f>
        <v>#REF!</v>
      </c>
      <c r="BB635" s="39" t="e">
        <f ca="1">MIN(Parts[[#This Row],[techTier]]+2,MAX(INDIRECT(O635)))</f>
        <v>#REF!</v>
      </c>
      <c r="BC635" s="55"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36" spans="1:55" ht="29.5" x14ac:dyDescent="0.35">
      <c r="A636" t="s">
        <v>3649</v>
      </c>
      <c r="B636" t="s">
        <v>3763</v>
      </c>
      <c r="C636" t="s">
        <v>3764</v>
      </c>
      <c r="D636" t="s">
        <v>3765</v>
      </c>
      <c r="E636" t="s">
        <v>1871</v>
      </c>
      <c r="F636" t="s">
        <v>1575</v>
      </c>
      <c r="G636" t="s">
        <v>3766</v>
      </c>
      <c r="H636" t="s">
        <v>2250</v>
      </c>
      <c r="I636" t="s">
        <v>1970</v>
      </c>
      <c r="J636" t="s">
        <v>2246</v>
      </c>
      <c r="K636" t="s">
        <v>126</v>
      </c>
      <c r="L636" s="32"/>
      <c r="M63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@PART[Size4_Tank_03]:AFTER[SquadExpansion] // Kerbodyne S4-256 Fuel Tank
	{
}</v>
      </c>
      <c r="N636" s="36">
        <f>_xlfn.XLOOKUP(_xlfn.CONCAT(O636,P636),Templates!$G$1:$G$2037,Templates!$A$1:$A$2037,"Not Found",0,1)</f>
        <v>0</v>
      </c>
      <c r="O636" s="34"/>
      <c r="P636" s="34"/>
      <c r="Q636" s="35"/>
      <c r="R636" s="49"/>
      <c r="S636" s="33"/>
      <c r="T636" s="33"/>
      <c r="U636" s="33"/>
      <c r="V636" s="33"/>
      <c r="W636" s="33"/>
      <c r="X636" s="33"/>
      <c r="Y636" s="33"/>
      <c r="Z636" s="33"/>
      <c r="AA636" s="33"/>
      <c r="AB636" s="33"/>
      <c r="AC636" s="33"/>
      <c r="AD636" s="33"/>
      <c r="AE636" s="33"/>
      <c r="AF636" s="33"/>
      <c r="AG636" s="33"/>
      <c r="AH636" s="33"/>
      <c r="AI63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36" s="33"/>
      <c r="AK636" s="33"/>
      <c r="AL636" s="33"/>
      <c r="AM636" s="33"/>
      <c r="AN636" s="33"/>
      <c r="AO636" s="33"/>
      <c r="AP636" s="33"/>
      <c r="AQ636" s="33"/>
      <c r="AR636" s="33"/>
      <c r="AS636" s="33"/>
      <c r="AT636" s="33"/>
      <c r="AU636" s="33"/>
      <c r="AV63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3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36" s="56" t="str">
        <f>_xlfn.CONCAT(IF(Parts[[#This Row],[title]]&lt;&gt;"",_xlfn.CONCAT(CHAR(10),"@PART[",Parts[[#This Row],[name]],"]:NEEDS[!002_CommunityPartsTitles]:AFTER[",Parts[[#This Row],[mod]],"] // ",_xlfn.CONCAT(S636," (",D636,")"),CHAR(10),"{",CHAR(10),"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3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36" s="41" t="str">
        <f>_xlfn.CONCAT(IF(Parts[[#This Row],[title]]&lt;&gt;"",_xlfn.CONCAT("#LOC_KTT_",A636,"_",C636,"_Title = ",Parts[[#This Row],[title]],CHAR(10)),""),IF(Parts[[#This Row],[engineName]]&lt;&gt;"",_xlfn.CONCAT("#LOC_KTT_",Parts[[#This Row],[mod]],"_",Parts[[#This Row],[name]],"_EngineName = ",Parts[[#This Row],[engineName]]),""))</f>
        <v/>
      </c>
      <c r="BA636" s="39" t="e">
        <f ca="1">MIN(Parts[[#This Row],[techTier]]+1,MAX(INDIRECT(O636)))</f>
        <v>#REF!</v>
      </c>
      <c r="BB636" s="39" t="e">
        <f ca="1">MIN(Parts[[#This Row],[techTier]]+2,MAX(INDIRECT(O636)))</f>
        <v>#REF!</v>
      </c>
      <c r="BC636" s="55"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37" spans="1:55" ht="29.5" x14ac:dyDescent="0.35">
      <c r="A637" t="s">
        <v>3649</v>
      </c>
      <c r="B637" t="s">
        <v>3767</v>
      </c>
      <c r="C637" t="s">
        <v>3768</v>
      </c>
      <c r="D637" t="s">
        <v>3769</v>
      </c>
      <c r="E637" t="s">
        <v>1871</v>
      </c>
      <c r="F637" t="s">
        <v>1575</v>
      </c>
      <c r="G637" t="s">
        <v>3770</v>
      </c>
      <c r="H637" t="s">
        <v>2244</v>
      </c>
      <c r="I637" t="s">
        <v>2245</v>
      </c>
      <c r="J637" t="s">
        <v>2246</v>
      </c>
      <c r="K637" t="s">
        <v>126</v>
      </c>
      <c r="L637" s="32"/>
      <c r="M63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@PART[Size4_Tank_04]:AFTER[SquadExpansion] // Kerbodyne S4-512 Fuel Tank
	{
}</v>
      </c>
      <c r="N637" s="36">
        <f>_xlfn.XLOOKUP(_xlfn.CONCAT(O637,P637),Templates!$G$1:$G$2037,Templates!$A$1:$A$2037,"Not Found",0,1)</f>
        <v>0</v>
      </c>
      <c r="O637" s="34"/>
      <c r="P637" s="34"/>
      <c r="Q637" s="35"/>
      <c r="R637" s="49"/>
      <c r="S637" s="33"/>
      <c r="T637" s="33"/>
      <c r="U637" s="33"/>
      <c r="V637" s="33"/>
      <c r="W637" s="33"/>
      <c r="X637" s="33"/>
      <c r="Y637" s="33"/>
      <c r="Z637" s="33"/>
      <c r="AA637" s="33"/>
      <c r="AB637" s="33"/>
      <c r="AC637" s="33"/>
      <c r="AD637" s="33"/>
      <c r="AE637" s="33"/>
      <c r="AF637" s="33"/>
      <c r="AG637" s="33"/>
      <c r="AH637" s="33"/>
      <c r="AI63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37" s="33"/>
      <c r="AK637" s="33"/>
      <c r="AL637" s="33"/>
      <c r="AM637" s="33"/>
      <c r="AN637" s="33"/>
      <c r="AO637" s="33"/>
      <c r="AP637" s="33"/>
      <c r="AQ637" s="33"/>
      <c r="AR637" s="33"/>
      <c r="AS637" s="33"/>
      <c r="AT637" s="33"/>
      <c r="AU637" s="33"/>
      <c r="AV63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3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37" s="56" t="str">
        <f>_xlfn.CONCAT(IF(Parts[[#This Row],[title]]&lt;&gt;"",_xlfn.CONCAT(CHAR(10),"@PART[",Parts[[#This Row],[name]],"]:NEEDS[!002_CommunityPartsTitles]:AFTER[",Parts[[#This Row],[mod]],"] // ",_xlfn.CONCAT(S637," (",D637,")"),CHAR(10),"{",CHAR(10),"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3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37" s="41" t="str">
        <f>_xlfn.CONCAT(IF(Parts[[#This Row],[title]]&lt;&gt;"",_xlfn.CONCAT("#LOC_KTT_",A637,"_",C637,"_Title = ",Parts[[#This Row],[title]],CHAR(10)),""),IF(Parts[[#This Row],[engineName]]&lt;&gt;"",_xlfn.CONCAT("#LOC_KTT_",Parts[[#This Row],[mod]],"_",Parts[[#This Row],[name]],"_EngineName = ",Parts[[#This Row],[engineName]]),""))</f>
        <v/>
      </c>
      <c r="BA637" s="39" t="e">
        <f ca="1">MIN(Parts[[#This Row],[techTier]]+1,MAX(INDIRECT(O637)))</f>
        <v>#REF!</v>
      </c>
      <c r="BB637" s="39" t="e">
        <f ca="1">MIN(Parts[[#This Row],[techTier]]+2,MAX(INDIRECT(O637)))</f>
        <v>#REF!</v>
      </c>
      <c r="BC637" s="55" t="str">
        <f>RIGHT(LEFT(Parts[[#This Row],[folder]],FIND(CHAR(1),SUBSTITUTE(Parts[[#This Row],[folder]],"/",CHAR(1),LEN(Parts[[#This Row],[folder]])-LEN(SUBSTITUTE(Parts[[#This Row],[folder]],"/",""))))-1),FIND(CHAR(1),SUBSTITUTE(Parts[[#This Row],[folder]],"/",CHAR(1),LEN(Parts[[#This Row],[folder]])-LEN(SUBSTITUTE(Parts[[#This Row],[folder]],"/",""))))-41)</f>
        <v>SquadExpansion/MakingHistory/Parts/FuelTank</v>
      </c>
    </row>
    <row r="638" spans="1:55" ht="29.5" x14ac:dyDescent="0.35">
      <c r="A638" t="s">
        <v>3649</v>
      </c>
      <c r="B638" t="s">
        <v>3771</v>
      </c>
      <c r="C638" t="s">
        <v>3772</v>
      </c>
      <c r="D638" t="s">
        <v>3773</v>
      </c>
      <c r="E638" t="s">
        <v>2275</v>
      </c>
      <c r="F638" t="s">
        <v>1657</v>
      </c>
      <c r="G638" t="s">
        <v>2117</v>
      </c>
      <c r="H638" t="s">
        <v>1535</v>
      </c>
      <c r="I638" t="s">
        <v>1525</v>
      </c>
      <c r="J638" t="s">
        <v>1606</v>
      </c>
      <c r="K638" t="s">
        <v>68</v>
      </c>
      <c r="L638" s="32"/>
      <c r="M63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@PART[roverWheelM1-F]:AFTER[SquadExpansion] // RoveMax M1-F Rover Wheel
	{
}</v>
      </c>
      <c r="N638" s="36">
        <f>_xlfn.XLOOKUP(_xlfn.CONCAT(O638,P638),Templates!$G$1:$G$2037,Templates!$A$1:$A$2037,"Not Found",0,1)</f>
        <v>0</v>
      </c>
      <c r="O638" s="34"/>
      <c r="P638" s="34"/>
      <c r="Q638" s="35"/>
      <c r="R638" s="49"/>
      <c r="S638" s="33"/>
      <c r="T638" s="33"/>
      <c r="U638" s="33"/>
      <c r="V638" s="33"/>
      <c r="W638" s="33"/>
      <c r="X638" s="33"/>
      <c r="Y638" s="33"/>
      <c r="Z638" s="33"/>
      <c r="AA638" s="33"/>
      <c r="AB638" s="33"/>
      <c r="AC638" s="33"/>
      <c r="AD638" s="33"/>
      <c r="AE638" s="33"/>
      <c r="AF638" s="33"/>
      <c r="AG638" s="33"/>
      <c r="AH638" s="33"/>
      <c r="AI63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38" s="33"/>
      <c r="AK638" s="33"/>
      <c r="AL638" s="33"/>
      <c r="AM638" s="33"/>
      <c r="AN638" s="33"/>
      <c r="AO638" s="33"/>
      <c r="AP638" s="33"/>
      <c r="AQ638" s="33"/>
      <c r="AR638" s="33"/>
      <c r="AS638" s="33"/>
      <c r="AT638" s="33"/>
      <c r="AU638" s="33"/>
      <c r="AV63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3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38" s="56" t="str">
        <f>_xlfn.CONCAT(IF(Parts[[#This Row],[title]]&lt;&gt;"",_xlfn.CONCAT(CHAR(10),"@PART[",Parts[[#This Row],[name]],"]:NEEDS[!002_CommunityPartsTitles]:AFTER[",Parts[[#This Row],[mod]],"] // ",_xlfn.CONCAT(S638," (",D638,")"),CHAR(10),"{",CHAR(10),"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3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38" s="41" t="str">
        <f>_xlfn.CONCAT(IF(Parts[[#This Row],[title]]&lt;&gt;"",_xlfn.CONCAT("#LOC_KTT_",A638,"_",C638,"_Title = ",Parts[[#This Row],[title]],CHAR(10)),""),IF(Parts[[#This Row],[engineName]]&lt;&gt;"",_xlfn.CONCAT("#LOC_KTT_",Parts[[#This Row],[mod]],"_",Parts[[#This Row],[name]],"_EngineName = ",Parts[[#This Row],[engineName]]),""))</f>
        <v/>
      </c>
      <c r="BA638" s="39" t="e">
        <f ca="1">MIN(Parts[[#This Row],[techTier]]+1,MAX(INDIRECT(O638)))</f>
        <v>#REF!</v>
      </c>
      <c r="BB638" s="39" t="e">
        <f ca="1">MIN(Parts[[#This Row],[techTier]]+2,MAX(INDIRECT(O638)))</f>
        <v>#REF!</v>
      </c>
      <c r="BC638" s="55" t="str">
        <f>RIGHT(LEFT(Parts[[#This Row],[folder]],FIND(CHAR(1),SUBSTITUTE(Parts[[#This Row],[folder]],"/",CHAR(1),LEN(Parts[[#This Row],[folder]])-LEN(SUBSTITUTE(Parts[[#This Row],[folder]],"/",""))))-1),FIND(CHAR(1),SUBSTITUTE(Parts[[#This Row],[folder]],"/",CHAR(1),LEN(Parts[[#This Row],[folder]])-LEN(SUBSTITUTE(Parts[[#This Row],[folder]],"/",""))))-41)</f>
        <v>SquadExpansion/MakingHistory/Parts/Ground</v>
      </c>
    </row>
    <row r="639" spans="1:55" ht="29.5" x14ac:dyDescent="0.35">
      <c r="A639" t="s">
        <v>3649</v>
      </c>
      <c r="B639" t="s">
        <v>3774</v>
      </c>
      <c r="C639" t="s">
        <v>3775</v>
      </c>
      <c r="D639" t="s">
        <v>3776</v>
      </c>
      <c r="E639" t="s">
        <v>2283</v>
      </c>
      <c r="F639" t="s">
        <v>1522</v>
      </c>
      <c r="G639" t="s">
        <v>1692</v>
      </c>
      <c r="H639" t="s">
        <v>1684</v>
      </c>
      <c r="I639" t="s">
        <v>1568</v>
      </c>
      <c r="J639" t="s">
        <v>1117</v>
      </c>
      <c r="K639" t="s">
        <v>40</v>
      </c>
      <c r="L639" s="32"/>
      <c r="M63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@PART[fairingSize1p5]:AFTER[SquadExpansion] // AE-FF1.5 Airstream Protective Shell (1.875m)
	{
}</v>
      </c>
      <c r="N639" s="36">
        <f>_xlfn.XLOOKUP(_xlfn.CONCAT(O639,P639),Templates!$G$1:$G$2037,Templates!$A$1:$A$2037,"Not Found",0,1)</f>
        <v>0</v>
      </c>
      <c r="O639" s="34"/>
      <c r="P639" s="34"/>
      <c r="Q639" s="35"/>
      <c r="R639" s="49"/>
      <c r="S639" s="33"/>
      <c r="T639" s="33"/>
      <c r="U639" s="33"/>
      <c r="V639" s="33"/>
      <c r="W639" s="33"/>
      <c r="X639" s="33"/>
      <c r="Y639" s="33"/>
      <c r="Z639" s="33"/>
      <c r="AA639" s="33"/>
      <c r="AB639" s="33"/>
      <c r="AC639" s="33"/>
      <c r="AD639" s="33"/>
      <c r="AE639" s="33"/>
      <c r="AF639" s="33"/>
      <c r="AG639" s="33"/>
      <c r="AH639" s="33"/>
      <c r="AI63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39" s="33"/>
      <c r="AK639" s="33"/>
      <c r="AL639" s="33"/>
      <c r="AM639" s="33"/>
      <c r="AN639" s="33"/>
      <c r="AO639" s="33"/>
      <c r="AP639" s="33"/>
      <c r="AQ639" s="33"/>
      <c r="AR639" s="33"/>
      <c r="AS639" s="33"/>
      <c r="AT639" s="33"/>
      <c r="AU639" s="33"/>
      <c r="AV63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3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39" s="56" t="str">
        <f>_xlfn.CONCAT(IF(Parts[[#This Row],[title]]&lt;&gt;"",_xlfn.CONCAT(CHAR(10),"@PART[",Parts[[#This Row],[name]],"]:NEEDS[!002_CommunityPartsTitles]:AFTER[",Parts[[#This Row],[mod]],"] // ",_xlfn.CONCAT(S639," (",D639,")"),CHAR(10),"{",CHAR(10),"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3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39" s="41" t="str">
        <f>_xlfn.CONCAT(IF(Parts[[#This Row],[title]]&lt;&gt;"",_xlfn.CONCAT("#LOC_KTT_",A639,"_",C639,"_Title = ",Parts[[#This Row],[title]],CHAR(10)),""),IF(Parts[[#This Row],[engineName]]&lt;&gt;"",_xlfn.CONCAT("#LOC_KTT_",Parts[[#This Row],[mod]],"_",Parts[[#This Row],[name]],"_EngineName = ",Parts[[#This Row],[engineName]]),""))</f>
        <v/>
      </c>
      <c r="BA639" s="39" t="e">
        <f ca="1">MIN(Parts[[#This Row],[techTier]]+1,MAX(INDIRECT(O639)))</f>
        <v>#REF!</v>
      </c>
      <c r="BB639" s="39" t="e">
        <f ca="1">MIN(Parts[[#This Row],[techTier]]+2,MAX(INDIRECT(O639)))</f>
        <v>#REF!</v>
      </c>
      <c r="BC639" s="55" t="str">
        <f>RIGHT(LEFT(Parts[[#This Row],[folder]],FIND(CHAR(1),SUBSTITUTE(Parts[[#This Row],[folder]],"/",CHAR(1),LEN(Parts[[#This Row],[folder]])-LEN(SUBSTITUTE(Parts[[#This Row],[folder]],"/",""))))-1),FIND(CHAR(1),SUBSTITUTE(Parts[[#This Row],[folder]],"/",CHAR(1),LEN(Parts[[#This Row],[folder]])-LEN(SUBSTITUTE(Parts[[#This Row],[folder]],"/",""))))-41)</f>
        <v>SquadExpansion/MakingHistory/Parts/Payload</v>
      </c>
    </row>
    <row r="640" spans="1:55" ht="29.5" x14ac:dyDescent="0.35">
      <c r="A640" t="s">
        <v>3649</v>
      </c>
      <c r="B640" t="s">
        <v>3777</v>
      </c>
      <c r="C640" t="s">
        <v>3778</v>
      </c>
      <c r="D640" t="s">
        <v>3779</v>
      </c>
      <c r="E640" t="s">
        <v>2283</v>
      </c>
      <c r="F640" t="s">
        <v>1522</v>
      </c>
      <c r="G640" t="s">
        <v>3780</v>
      </c>
      <c r="H640" t="s">
        <v>1529</v>
      </c>
      <c r="I640" t="s">
        <v>1888</v>
      </c>
      <c r="J640" t="s">
        <v>1120</v>
      </c>
      <c r="K640" t="s">
        <v>129</v>
      </c>
      <c r="L640" s="32"/>
      <c r="M64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@PART[fairingSize4]:AFTER[SquadExpansion] // AE-FF5 Airstream Protective Shell (5m)
	{
}</v>
      </c>
      <c r="N640" s="36">
        <f>_xlfn.XLOOKUP(_xlfn.CONCAT(O640,P640),Templates!$G$1:$G$2037,Templates!$A$1:$A$2037,"Not Found",0,1)</f>
        <v>0</v>
      </c>
      <c r="O640" s="34"/>
      <c r="P640" s="34"/>
      <c r="Q640" s="35"/>
      <c r="R640" s="49"/>
      <c r="S640" s="33"/>
      <c r="T640" s="33"/>
      <c r="U640" s="33"/>
      <c r="V640" s="33"/>
      <c r="W640" s="33"/>
      <c r="X640" s="33"/>
      <c r="Y640" s="33"/>
      <c r="Z640" s="33"/>
      <c r="AA640" s="33"/>
      <c r="AB640" s="33"/>
      <c r="AC640" s="33"/>
      <c r="AD640" s="33"/>
      <c r="AE640" s="33"/>
      <c r="AF640" s="33"/>
      <c r="AG640" s="33"/>
      <c r="AH640" s="33"/>
      <c r="AI64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40" s="33"/>
      <c r="AK640" s="33"/>
      <c r="AL640" s="33"/>
      <c r="AM640" s="33"/>
      <c r="AN640" s="33"/>
      <c r="AO640" s="33"/>
      <c r="AP640" s="33"/>
      <c r="AQ640" s="33"/>
      <c r="AR640" s="33"/>
      <c r="AS640" s="33"/>
      <c r="AT640" s="33"/>
      <c r="AU640" s="33"/>
      <c r="AV64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4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40" s="56" t="str">
        <f>_xlfn.CONCAT(IF(Parts[[#This Row],[title]]&lt;&gt;"",_xlfn.CONCAT(CHAR(10),"@PART[",Parts[[#This Row],[name]],"]:NEEDS[!002_CommunityPartsTitles]:AFTER[",Parts[[#This Row],[mod]],"] // ",_xlfn.CONCAT(S640," (",D640,")"),CHAR(10),"{",CHAR(10),"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4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40" s="41" t="str">
        <f>_xlfn.CONCAT(IF(Parts[[#This Row],[title]]&lt;&gt;"",_xlfn.CONCAT("#LOC_KTT_",A640,"_",C640,"_Title = ",Parts[[#This Row],[title]],CHAR(10)),""),IF(Parts[[#This Row],[engineName]]&lt;&gt;"",_xlfn.CONCAT("#LOC_KTT_",Parts[[#This Row],[mod]],"_",Parts[[#This Row],[name]],"_EngineName = ",Parts[[#This Row],[engineName]]),""))</f>
        <v/>
      </c>
      <c r="BA640" s="39" t="e">
        <f ca="1">MIN(Parts[[#This Row],[techTier]]+1,MAX(INDIRECT(O640)))</f>
        <v>#REF!</v>
      </c>
      <c r="BB640" s="39" t="e">
        <f ca="1">MIN(Parts[[#This Row],[techTier]]+2,MAX(INDIRECT(O640)))</f>
        <v>#REF!</v>
      </c>
      <c r="BC640" s="55" t="str">
        <f>RIGHT(LEFT(Parts[[#This Row],[folder]],FIND(CHAR(1),SUBSTITUTE(Parts[[#This Row],[folder]],"/",CHAR(1),LEN(Parts[[#This Row],[folder]])-LEN(SUBSTITUTE(Parts[[#This Row],[folder]],"/",""))))-1),FIND(CHAR(1),SUBSTITUTE(Parts[[#This Row],[folder]],"/",CHAR(1),LEN(Parts[[#This Row],[folder]])-LEN(SUBSTITUTE(Parts[[#This Row],[folder]],"/",""))))-41)</f>
        <v>SquadExpansion/MakingHistory/Parts/Payload</v>
      </c>
    </row>
    <row r="641" spans="1:55" ht="29.5" x14ac:dyDescent="0.35">
      <c r="A641" t="s">
        <v>3649</v>
      </c>
      <c r="B641" t="s">
        <v>3781</v>
      </c>
      <c r="C641" t="s">
        <v>3782</v>
      </c>
      <c r="D641" t="s">
        <v>3783</v>
      </c>
      <c r="E641" t="s">
        <v>2283</v>
      </c>
      <c r="F641" t="s">
        <v>1522</v>
      </c>
      <c r="G641" t="s">
        <v>1698</v>
      </c>
      <c r="H641" t="s">
        <v>1524</v>
      </c>
      <c r="I641" t="s">
        <v>1694</v>
      </c>
      <c r="J641" t="s">
        <v>1116</v>
      </c>
      <c r="K641" t="s">
        <v>40</v>
      </c>
      <c r="L641" s="32"/>
      <c r="M64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@PART[Size1to0ServiceModule]:AFTER[SquadExpansion] // SM-6A Service Module
	{
}</v>
      </c>
      <c r="N641" s="36">
        <f>_xlfn.XLOOKUP(_xlfn.CONCAT(O641,P641),Templates!$G$1:$G$2037,Templates!$A$1:$A$2037,"Not Found",0,1)</f>
        <v>0</v>
      </c>
      <c r="O641" s="34"/>
      <c r="P641" s="34"/>
      <c r="Q641" s="35"/>
      <c r="R641" s="49"/>
      <c r="S641" s="33"/>
      <c r="T641" s="33"/>
      <c r="U641" s="33"/>
      <c r="V641" s="33"/>
      <c r="W641" s="33"/>
      <c r="X641" s="33"/>
      <c r="Y641" s="33"/>
      <c r="Z641" s="33"/>
      <c r="AA641" s="33"/>
      <c r="AB641" s="33"/>
      <c r="AC641" s="33"/>
      <c r="AD641" s="33"/>
      <c r="AE641" s="33"/>
      <c r="AF641" s="33"/>
      <c r="AG641" s="33"/>
      <c r="AH641" s="33"/>
      <c r="AI64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41" s="33"/>
      <c r="AK641" s="33"/>
      <c r="AL641" s="33"/>
      <c r="AM641" s="33"/>
      <c r="AN641" s="33"/>
      <c r="AO641" s="33"/>
      <c r="AP641" s="33"/>
      <c r="AQ641" s="33"/>
      <c r="AR641" s="33"/>
      <c r="AS641" s="33"/>
      <c r="AT641" s="33"/>
      <c r="AU641" s="33"/>
      <c r="AV64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4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41" s="56" t="str">
        <f>_xlfn.CONCAT(IF(Parts[[#This Row],[title]]&lt;&gt;"",_xlfn.CONCAT(CHAR(10),"@PART[",Parts[[#This Row],[name]],"]:NEEDS[!002_CommunityPartsTitles]:AFTER[",Parts[[#This Row],[mod]],"] // ",_xlfn.CONCAT(S641," (",D641,")"),CHAR(10),"{",CHAR(10),"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4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41" s="41" t="str">
        <f>_xlfn.CONCAT(IF(Parts[[#This Row],[title]]&lt;&gt;"",_xlfn.CONCAT("#LOC_KTT_",A641,"_",C641,"_Title = ",Parts[[#This Row],[title]],CHAR(10)),""),IF(Parts[[#This Row],[engineName]]&lt;&gt;"",_xlfn.CONCAT("#LOC_KTT_",Parts[[#This Row],[mod]],"_",Parts[[#This Row],[name]],"_EngineName = ",Parts[[#This Row],[engineName]]),""))</f>
        <v/>
      </c>
      <c r="BA641" s="39" t="e">
        <f ca="1">MIN(Parts[[#This Row],[techTier]]+1,MAX(INDIRECT(O641)))</f>
        <v>#REF!</v>
      </c>
      <c r="BB641" s="39" t="e">
        <f ca="1">MIN(Parts[[#This Row],[techTier]]+2,MAX(INDIRECT(O641)))</f>
        <v>#REF!</v>
      </c>
      <c r="BC641" s="55" t="str">
        <f>RIGHT(LEFT(Parts[[#This Row],[folder]],FIND(CHAR(1),SUBSTITUTE(Parts[[#This Row],[folder]],"/",CHAR(1),LEN(Parts[[#This Row],[folder]])-LEN(SUBSTITUTE(Parts[[#This Row],[folder]],"/",""))))-1),FIND(CHAR(1),SUBSTITUTE(Parts[[#This Row],[folder]],"/",CHAR(1),LEN(Parts[[#This Row],[folder]])-LEN(SUBSTITUTE(Parts[[#This Row],[folder]],"/",""))))-41)</f>
        <v>SquadExpansion/MakingHistory/Parts/Payload</v>
      </c>
    </row>
    <row r="642" spans="1:55" ht="29.5" x14ac:dyDescent="0.35">
      <c r="A642" t="s">
        <v>3649</v>
      </c>
      <c r="B642" t="s">
        <v>3784</v>
      </c>
      <c r="C642" t="s">
        <v>3785</v>
      </c>
      <c r="D642" t="s">
        <v>3786</v>
      </c>
      <c r="E642" t="s">
        <v>2283</v>
      </c>
      <c r="F642" t="s">
        <v>1522</v>
      </c>
      <c r="G642" t="s">
        <v>1698</v>
      </c>
      <c r="H642" t="s">
        <v>1524</v>
      </c>
      <c r="I642" t="s">
        <v>1568</v>
      </c>
      <c r="J642" t="s">
        <v>1117</v>
      </c>
      <c r="K642" t="s">
        <v>40</v>
      </c>
      <c r="L642" s="32"/>
      <c r="M64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@PART[ServiceModule18]:AFTER[SquadExpansion] // SM-18 Service Module
	{
}</v>
      </c>
      <c r="N642" s="36">
        <f>_xlfn.XLOOKUP(_xlfn.CONCAT(O642,P642),Templates!$G$1:$G$2037,Templates!$A$1:$A$2037,"Not Found",0,1)</f>
        <v>0</v>
      </c>
      <c r="O642" s="34"/>
      <c r="P642" s="34"/>
      <c r="Q642" s="35"/>
      <c r="R642" s="49"/>
      <c r="S642" s="33"/>
      <c r="T642" s="33"/>
      <c r="U642" s="33"/>
      <c r="V642" s="33"/>
      <c r="W642" s="33"/>
      <c r="X642" s="33"/>
      <c r="Y642" s="33"/>
      <c r="Z642" s="33"/>
      <c r="AA642" s="33"/>
      <c r="AB642" s="33"/>
      <c r="AC642" s="33"/>
      <c r="AD642" s="33"/>
      <c r="AE642" s="33"/>
      <c r="AF642" s="33"/>
      <c r="AG642" s="33"/>
      <c r="AH642" s="33"/>
      <c r="AI64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42" s="33"/>
      <c r="AK642" s="33"/>
      <c r="AL642" s="33"/>
      <c r="AM642" s="33"/>
      <c r="AN642" s="33"/>
      <c r="AO642" s="33"/>
      <c r="AP642" s="33"/>
      <c r="AQ642" s="33"/>
      <c r="AR642" s="33"/>
      <c r="AS642" s="33"/>
      <c r="AT642" s="33"/>
      <c r="AU642" s="33"/>
      <c r="AV64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4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42" s="56" t="str">
        <f>_xlfn.CONCAT(IF(Parts[[#This Row],[title]]&lt;&gt;"",_xlfn.CONCAT(CHAR(10),"@PART[",Parts[[#This Row],[name]],"]:NEEDS[!002_CommunityPartsTitles]:AFTER[",Parts[[#This Row],[mod]],"] // ",_xlfn.CONCAT(S642," (",D642,")"),CHAR(10),"{",CHAR(10),"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4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42" s="41" t="str">
        <f>_xlfn.CONCAT(IF(Parts[[#This Row],[title]]&lt;&gt;"",_xlfn.CONCAT("#LOC_KTT_",A642,"_",C642,"_Title = ",Parts[[#This Row],[title]],CHAR(10)),""),IF(Parts[[#This Row],[engineName]]&lt;&gt;"",_xlfn.CONCAT("#LOC_KTT_",Parts[[#This Row],[mod]],"_",Parts[[#This Row],[name]],"_EngineName = ",Parts[[#This Row],[engineName]]),""))</f>
        <v/>
      </c>
      <c r="BA642" s="39" t="e">
        <f ca="1">MIN(Parts[[#This Row],[techTier]]+1,MAX(INDIRECT(O642)))</f>
        <v>#REF!</v>
      </c>
      <c r="BB642" s="39" t="e">
        <f ca="1">MIN(Parts[[#This Row],[techTier]]+2,MAX(INDIRECT(O642)))</f>
        <v>#REF!</v>
      </c>
      <c r="BC642" s="55" t="str">
        <f>RIGHT(LEFT(Parts[[#This Row],[folder]],FIND(CHAR(1),SUBSTITUTE(Parts[[#This Row],[folder]],"/",CHAR(1),LEN(Parts[[#This Row],[folder]])-LEN(SUBSTITUTE(Parts[[#This Row],[folder]],"/",""))))-1),FIND(CHAR(1),SUBSTITUTE(Parts[[#This Row],[folder]],"/",CHAR(1),LEN(Parts[[#This Row],[folder]])-LEN(SUBSTITUTE(Parts[[#This Row],[folder]],"/",""))))-41)</f>
        <v>SquadExpansion/MakingHistory/Parts/Payload</v>
      </c>
    </row>
    <row r="643" spans="1:55" ht="29.5" x14ac:dyDescent="0.35">
      <c r="A643" t="s">
        <v>3649</v>
      </c>
      <c r="B643" t="s">
        <v>3787</v>
      </c>
      <c r="C643" t="s">
        <v>3788</v>
      </c>
      <c r="D643" t="s">
        <v>3789</v>
      </c>
      <c r="E643" t="s">
        <v>2283</v>
      </c>
      <c r="F643" t="s">
        <v>1522</v>
      </c>
      <c r="G643" t="s">
        <v>3090</v>
      </c>
      <c r="H643" t="s">
        <v>1535</v>
      </c>
      <c r="I643" t="s">
        <v>537</v>
      </c>
      <c r="J643" t="s">
        <v>1118</v>
      </c>
      <c r="K643" t="s">
        <v>91</v>
      </c>
      <c r="L643" s="32"/>
      <c r="M64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@PART[ServiceModule25]:AFTER[SquadExpansion] // SM-25 Service Module
	{
}</v>
      </c>
      <c r="N643" s="36">
        <f>_xlfn.XLOOKUP(_xlfn.CONCAT(O643,P643),Templates!$G$1:$G$2037,Templates!$A$1:$A$2037,"Not Found",0,1)</f>
        <v>0</v>
      </c>
      <c r="O643" s="34"/>
      <c r="P643" s="34"/>
      <c r="Q643" s="35"/>
      <c r="R643" s="49"/>
      <c r="S643" s="33"/>
      <c r="T643" s="33"/>
      <c r="U643" s="33"/>
      <c r="V643" s="33"/>
      <c r="W643" s="33"/>
      <c r="X643" s="33"/>
      <c r="Y643" s="33"/>
      <c r="Z643" s="33"/>
      <c r="AA643" s="33"/>
      <c r="AB643" s="33"/>
      <c r="AC643" s="33"/>
      <c r="AD643" s="33"/>
      <c r="AE643" s="33"/>
      <c r="AF643" s="33"/>
      <c r="AG643" s="33"/>
      <c r="AH643" s="33"/>
      <c r="AI64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43" s="33"/>
      <c r="AK643" s="33"/>
      <c r="AL643" s="33"/>
      <c r="AM643" s="33"/>
      <c r="AN643" s="33"/>
      <c r="AO643" s="33"/>
      <c r="AP643" s="33"/>
      <c r="AQ643" s="33"/>
      <c r="AR643" s="33"/>
      <c r="AS643" s="33"/>
      <c r="AT643" s="33"/>
      <c r="AU643" s="33"/>
      <c r="AV64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4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43" s="56" t="str">
        <f>_xlfn.CONCAT(IF(Parts[[#This Row],[title]]&lt;&gt;"",_xlfn.CONCAT(CHAR(10),"@PART[",Parts[[#This Row],[name]],"]:NEEDS[!002_CommunityPartsTitles]:AFTER[",Parts[[#This Row],[mod]],"] // ",_xlfn.CONCAT(S643," (",D643,")"),CHAR(10),"{",CHAR(10),"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4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43" s="41" t="str">
        <f>_xlfn.CONCAT(IF(Parts[[#This Row],[title]]&lt;&gt;"",_xlfn.CONCAT("#LOC_KTT_",A643,"_",C643,"_Title = ",Parts[[#This Row],[title]],CHAR(10)),""),IF(Parts[[#This Row],[engineName]]&lt;&gt;"",_xlfn.CONCAT("#LOC_KTT_",Parts[[#This Row],[mod]],"_",Parts[[#This Row],[name]],"_EngineName = ",Parts[[#This Row],[engineName]]),""))</f>
        <v/>
      </c>
      <c r="BA643" s="39" t="e">
        <f ca="1">MIN(Parts[[#This Row],[techTier]]+1,MAX(INDIRECT(O643)))</f>
        <v>#REF!</v>
      </c>
      <c r="BB643" s="39" t="e">
        <f ca="1">MIN(Parts[[#This Row],[techTier]]+2,MAX(INDIRECT(O643)))</f>
        <v>#REF!</v>
      </c>
      <c r="BC643" s="55" t="str">
        <f>RIGHT(LEFT(Parts[[#This Row],[folder]],FIND(CHAR(1),SUBSTITUTE(Parts[[#This Row],[folder]],"/",CHAR(1),LEN(Parts[[#This Row],[folder]])-LEN(SUBSTITUTE(Parts[[#This Row],[folder]],"/",""))))-1),FIND(CHAR(1),SUBSTITUTE(Parts[[#This Row],[folder]],"/",CHAR(1),LEN(Parts[[#This Row],[folder]])-LEN(SUBSTITUTE(Parts[[#This Row],[folder]],"/",""))))-41)</f>
        <v>SquadExpansion/MakingHistory/Parts/Payload</v>
      </c>
    </row>
    <row r="644" spans="1:55" ht="29.5" x14ac:dyDescent="0.35">
      <c r="A644" t="s">
        <v>3649</v>
      </c>
      <c r="B644" t="s">
        <v>3790</v>
      </c>
      <c r="C644" t="s">
        <v>3791</v>
      </c>
      <c r="D644" t="s">
        <v>3792</v>
      </c>
      <c r="E644" t="s">
        <v>1898</v>
      </c>
      <c r="F644" t="s">
        <v>1544</v>
      </c>
      <c r="G644" t="s">
        <v>536</v>
      </c>
      <c r="H644" t="s">
        <v>1540</v>
      </c>
      <c r="I644" t="s">
        <v>1899</v>
      </c>
      <c r="J644" t="s">
        <v>1116</v>
      </c>
      <c r="K644" t="s">
        <v>0</v>
      </c>
      <c r="L644" s="32"/>
      <c r="M64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@PART[kv1Pod]:AFTER[SquadExpansion] // KV-1 'Onion' Reentry Module
	{
}</v>
      </c>
      <c r="N644" s="36">
        <f>_xlfn.XLOOKUP(_xlfn.CONCAT(O644,P644),Templates!$G$1:$G$2037,Templates!$A$1:$A$2037,"Not Found",0,1)</f>
        <v>0</v>
      </c>
      <c r="O644" s="34"/>
      <c r="P644" s="34"/>
      <c r="Q644" s="35"/>
      <c r="R644" s="49"/>
      <c r="S644" s="33"/>
      <c r="T644" s="33"/>
      <c r="U644" s="33"/>
      <c r="V644" s="33"/>
      <c r="W644" s="33"/>
      <c r="X644" s="33"/>
      <c r="Y644" s="33"/>
      <c r="Z644" s="33"/>
      <c r="AA644" s="33"/>
      <c r="AB644" s="33"/>
      <c r="AC644" s="33"/>
      <c r="AD644" s="33"/>
      <c r="AE644" s="33"/>
      <c r="AF644" s="33"/>
      <c r="AG644" s="33"/>
      <c r="AH644" s="33"/>
      <c r="AI64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44" s="33"/>
      <c r="AK644" s="33"/>
      <c r="AL644" s="33"/>
      <c r="AM644" s="33"/>
      <c r="AN644" s="33"/>
      <c r="AO644" s="33"/>
      <c r="AP644" s="33"/>
      <c r="AQ644" s="33"/>
      <c r="AR644" s="33"/>
      <c r="AS644" s="33"/>
      <c r="AT644" s="33"/>
      <c r="AU644" s="33"/>
      <c r="AV64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4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44" s="56" t="str">
        <f>_xlfn.CONCAT(IF(Parts[[#This Row],[title]]&lt;&gt;"",_xlfn.CONCAT(CHAR(10),"@PART[",Parts[[#This Row],[name]],"]:NEEDS[!002_CommunityPartsTitles]:AFTER[",Parts[[#This Row],[mod]],"] // ",_xlfn.CONCAT(S644," (",D644,")"),CHAR(10),"{",CHAR(10),"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4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44" s="41" t="str">
        <f>_xlfn.CONCAT(IF(Parts[[#This Row],[title]]&lt;&gt;"",_xlfn.CONCAT("#LOC_KTT_",A644,"_",C644,"_Title = ",Parts[[#This Row],[title]],CHAR(10)),""),IF(Parts[[#This Row],[engineName]]&lt;&gt;"",_xlfn.CONCAT("#LOC_KTT_",Parts[[#This Row],[mod]],"_",Parts[[#This Row],[name]],"_EngineName = ",Parts[[#This Row],[engineName]]),""))</f>
        <v/>
      </c>
      <c r="BA644" s="39" t="e">
        <f ca="1">MIN(Parts[[#This Row],[techTier]]+1,MAX(INDIRECT(O644)))</f>
        <v>#REF!</v>
      </c>
      <c r="BB644" s="39" t="e">
        <f ca="1">MIN(Parts[[#This Row],[techTier]]+2,MAX(INDIRECT(O644)))</f>
        <v>#REF!</v>
      </c>
      <c r="BC644" s="55" t="str">
        <f>RIGHT(LEFT(Parts[[#This Row],[folder]],FIND(CHAR(1),SUBSTITUTE(Parts[[#This Row],[folder]],"/",CHAR(1),LEN(Parts[[#This Row],[folder]])-LEN(SUBSTITUTE(Parts[[#This Row],[folder]],"/",""))))-1),FIND(CHAR(1),SUBSTITUTE(Parts[[#This Row],[folder]],"/",CHAR(1),LEN(Parts[[#This Row],[folder]])-LEN(SUBSTITUTE(Parts[[#This Row],[folder]],"/",""))))-41)</f>
        <v>SquadExpansion/MakingHistory/Parts/Pods</v>
      </c>
    </row>
    <row r="645" spans="1:55" ht="29.5" x14ac:dyDescent="0.35">
      <c r="A645" t="s">
        <v>3649</v>
      </c>
      <c r="B645" t="s">
        <v>3793</v>
      </c>
      <c r="C645" t="s">
        <v>3794</v>
      </c>
      <c r="D645" t="s">
        <v>3795</v>
      </c>
      <c r="E645" t="s">
        <v>1898</v>
      </c>
      <c r="F645" t="s">
        <v>1544</v>
      </c>
      <c r="G645" t="s">
        <v>1698</v>
      </c>
      <c r="H645" t="s">
        <v>1550</v>
      </c>
      <c r="I645" t="s">
        <v>539</v>
      </c>
      <c r="J645" t="s">
        <v>1116</v>
      </c>
      <c r="K645" t="s">
        <v>18</v>
      </c>
      <c r="L645" s="32"/>
      <c r="M64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@PART[kv2Pod]:AFTER[SquadExpansion] // KV-2 âPeaâ Reentry Module
	{
}</v>
      </c>
      <c r="N645" s="36">
        <f>_xlfn.XLOOKUP(_xlfn.CONCAT(O645,P645),Templates!$G$1:$G$2037,Templates!$A$1:$A$2037,"Not Found",0,1)</f>
        <v>0</v>
      </c>
      <c r="O645" s="34"/>
      <c r="P645" s="34"/>
      <c r="Q645" s="35"/>
      <c r="R645" s="49"/>
      <c r="S645" s="33"/>
      <c r="T645" s="33"/>
      <c r="U645" s="33"/>
      <c r="V645" s="33"/>
      <c r="W645" s="33"/>
      <c r="X645" s="33"/>
      <c r="Y645" s="33"/>
      <c r="Z645" s="33"/>
      <c r="AA645" s="33"/>
      <c r="AB645" s="33"/>
      <c r="AC645" s="33"/>
      <c r="AD645" s="33"/>
      <c r="AE645" s="33"/>
      <c r="AF645" s="33"/>
      <c r="AG645" s="33"/>
      <c r="AH645" s="33"/>
      <c r="AI64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45" s="33"/>
      <c r="AK645" s="33"/>
      <c r="AL645" s="33"/>
      <c r="AM645" s="33"/>
      <c r="AN645" s="33"/>
      <c r="AO645" s="33"/>
      <c r="AP645" s="33"/>
      <c r="AQ645" s="33"/>
      <c r="AR645" s="33"/>
      <c r="AS645" s="33"/>
      <c r="AT645" s="33"/>
      <c r="AU645" s="33"/>
      <c r="AV64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4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45" s="56" t="str">
        <f>_xlfn.CONCAT(IF(Parts[[#This Row],[title]]&lt;&gt;"",_xlfn.CONCAT(CHAR(10),"@PART[",Parts[[#This Row],[name]],"]:NEEDS[!002_CommunityPartsTitles]:AFTER[",Parts[[#This Row],[mod]],"] // ",_xlfn.CONCAT(S645," (",D645,")"),CHAR(10),"{",CHAR(10),"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4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45" s="41" t="str">
        <f>_xlfn.CONCAT(IF(Parts[[#This Row],[title]]&lt;&gt;"",_xlfn.CONCAT("#LOC_KTT_",A645,"_",C645,"_Title = ",Parts[[#This Row],[title]],CHAR(10)),""),IF(Parts[[#This Row],[engineName]]&lt;&gt;"",_xlfn.CONCAT("#LOC_KTT_",Parts[[#This Row],[mod]],"_",Parts[[#This Row],[name]],"_EngineName = ",Parts[[#This Row],[engineName]]),""))</f>
        <v/>
      </c>
      <c r="BA645" s="39" t="e">
        <f ca="1">MIN(Parts[[#This Row],[techTier]]+1,MAX(INDIRECT(O645)))</f>
        <v>#REF!</v>
      </c>
      <c r="BB645" s="39" t="e">
        <f ca="1">MIN(Parts[[#This Row],[techTier]]+2,MAX(INDIRECT(O645)))</f>
        <v>#REF!</v>
      </c>
      <c r="BC645" s="55" t="str">
        <f>RIGHT(LEFT(Parts[[#This Row],[folder]],FIND(CHAR(1),SUBSTITUTE(Parts[[#This Row],[folder]],"/",CHAR(1),LEN(Parts[[#This Row],[folder]])-LEN(SUBSTITUTE(Parts[[#This Row],[folder]],"/",""))))-1),FIND(CHAR(1),SUBSTITUTE(Parts[[#This Row],[folder]],"/",CHAR(1),LEN(Parts[[#This Row],[folder]])-LEN(SUBSTITUTE(Parts[[#This Row],[folder]],"/",""))))-41)</f>
        <v>SquadExpansion/MakingHistory/Parts/Pods</v>
      </c>
    </row>
    <row r="646" spans="1:55" ht="29.5" x14ac:dyDescent="0.35">
      <c r="A646" t="s">
        <v>3649</v>
      </c>
      <c r="B646" t="s">
        <v>3796</v>
      </c>
      <c r="C646" t="s">
        <v>3797</v>
      </c>
      <c r="D646" t="s">
        <v>3798</v>
      </c>
      <c r="E646" t="s">
        <v>1898</v>
      </c>
      <c r="F646" t="s">
        <v>1544</v>
      </c>
      <c r="G646" t="s">
        <v>2309</v>
      </c>
      <c r="H646" t="s">
        <v>1698</v>
      </c>
      <c r="I646" t="s">
        <v>1906</v>
      </c>
      <c r="J646" t="s">
        <v>1116</v>
      </c>
      <c r="K646" t="s">
        <v>32</v>
      </c>
      <c r="L646" s="32"/>
      <c r="M64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@PART[kv3Pod]:AFTER[SquadExpansion] // KV-3 'Pomegranate' Reentry Module
	{
}</v>
      </c>
      <c r="N646" s="36">
        <f>_xlfn.XLOOKUP(_xlfn.CONCAT(O646,P646),Templates!$G$1:$G$2037,Templates!$A$1:$A$2037,"Not Found",0,1)</f>
        <v>0</v>
      </c>
      <c r="O646" s="34"/>
      <c r="P646" s="34"/>
      <c r="Q646" s="35"/>
      <c r="R646" s="49"/>
      <c r="S646" s="33"/>
      <c r="T646" s="33"/>
      <c r="U646" s="33"/>
      <c r="V646" s="33"/>
      <c r="W646" s="33"/>
      <c r="X646" s="33"/>
      <c r="Y646" s="33"/>
      <c r="Z646" s="33"/>
      <c r="AA646" s="33"/>
      <c r="AB646" s="33"/>
      <c r="AC646" s="33"/>
      <c r="AD646" s="33"/>
      <c r="AE646" s="33"/>
      <c r="AF646" s="33"/>
      <c r="AG646" s="33"/>
      <c r="AH646" s="33"/>
      <c r="AI64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46" s="33"/>
      <c r="AK646" s="33"/>
      <c r="AL646" s="33"/>
      <c r="AM646" s="33"/>
      <c r="AN646" s="33"/>
      <c r="AO646" s="33"/>
      <c r="AP646" s="33"/>
      <c r="AQ646" s="33"/>
      <c r="AR646" s="33"/>
      <c r="AS646" s="33"/>
      <c r="AT646" s="33"/>
      <c r="AU646" s="33"/>
      <c r="AV64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4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46" s="56" t="str">
        <f>_xlfn.CONCAT(IF(Parts[[#This Row],[title]]&lt;&gt;"",_xlfn.CONCAT(CHAR(10),"@PART[",Parts[[#This Row],[name]],"]:NEEDS[!002_CommunityPartsTitles]:AFTER[",Parts[[#This Row],[mod]],"] // ",_xlfn.CONCAT(S646," (",D646,")"),CHAR(10),"{",CHAR(10),"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4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46" s="41" t="str">
        <f>_xlfn.CONCAT(IF(Parts[[#This Row],[title]]&lt;&gt;"",_xlfn.CONCAT("#LOC_KTT_",A646,"_",C646,"_Title = ",Parts[[#This Row],[title]],CHAR(10)),""),IF(Parts[[#This Row],[engineName]]&lt;&gt;"",_xlfn.CONCAT("#LOC_KTT_",Parts[[#This Row],[mod]],"_",Parts[[#This Row],[name]],"_EngineName = ",Parts[[#This Row],[engineName]]),""))</f>
        <v/>
      </c>
      <c r="BA646" s="39" t="e">
        <f ca="1">MIN(Parts[[#This Row],[techTier]]+1,MAX(INDIRECT(O646)))</f>
        <v>#REF!</v>
      </c>
      <c r="BB646" s="39" t="e">
        <f ca="1">MIN(Parts[[#This Row],[techTier]]+2,MAX(INDIRECT(O646)))</f>
        <v>#REF!</v>
      </c>
      <c r="BC646" s="55" t="str">
        <f>RIGHT(LEFT(Parts[[#This Row],[folder]],FIND(CHAR(1),SUBSTITUTE(Parts[[#This Row],[folder]],"/",CHAR(1),LEN(Parts[[#This Row],[folder]])-LEN(SUBSTITUTE(Parts[[#This Row],[folder]],"/",""))))-1),FIND(CHAR(1),SUBSTITUTE(Parts[[#This Row],[folder]],"/",CHAR(1),LEN(Parts[[#This Row],[folder]])-LEN(SUBSTITUTE(Parts[[#This Row],[folder]],"/",""))))-41)</f>
        <v>SquadExpansion/MakingHistory/Parts/Pods</v>
      </c>
    </row>
    <row r="647" spans="1:55" ht="29.5" x14ac:dyDescent="0.35">
      <c r="A647" t="s">
        <v>3649</v>
      </c>
      <c r="B647" t="s">
        <v>3799</v>
      </c>
      <c r="C647" t="s">
        <v>3800</v>
      </c>
      <c r="D647" t="s">
        <v>3801</v>
      </c>
      <c r="E647" t="s">
        <v>1458</v>
      </c>
      <c r="F647" t="s">
        <v>1544</v>
      </c>
      <c r="G647" t="s">
        <v>2309</v>
      </c>
      <c r="H647" t="s">
        <v>1822</v>
      </c>
      <c r="I647" t="s">
        <v>1916</v>
      </c>
      <c r="J647" t="s">
        <v>1117</v>
      </c>
      <c r="K647" t="s">
        <v>32</v>
      </c>
      <c r="L647" s="32"/>
      <c r="M64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@PART[Mk2Pod]:AFTER[SquadExpansion] // Mk2 Command Pod
	{
}</v>
      </c>
      <c r="N647" s="36">
        <f>_xlfn.XLOOKUP(_xlfn.CONCAT(O647,P647),Templates!$G$1:$G$2037,Templates!$A$1:$A$2037,"Not Found",0,1)</f>
        <v>0</v>
      </c>
      <c r="O647" s="34"/>
      <c r="P647" s="34"/>
      <c r="Q647" s="35"/>
      <c r="R647" s="49"/>
      <c r="S647" s="33"/>
      <c r="T647" s="33"/>
      <c r="U647" s="33"/>
      <c r="V647" s="33"/>
      <c r="W647" s="33"/>
      <c r="X647" s="33"/>
      <c r="Y647" s="33"/>
      <c r="Z647" s="33"/>
      <c r="AA647" s="33"/>
      <c r="AB647" s="33"/>
      <c r="AC647" s="33"/>
      <c r="AD647" s="33"/>
      <c r="AE647" s="33"/>
      <c r="AF647" s="33"/>
      <c r="AG647" s="33"/>
      <c r="AH647" s="33"/>
      <c r="AI64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47" s="33"/>
      <c r="AK647" s="33"/>
      <c r="AL647" s="33"/>
      <c r="AM647" s="33"/>
      <c r="AN647" s="33"/>
      <c r="AO647" s="33"/>
      <c r="AP647" s="33"/>
      <c r="AQ647" s="33"/>
      <c r="AR647" s="33"/>
      <c r="AS647" s="33"/>
      <c r="AT647" s="33"/>
      <c r="AU647" s="33"/>
      <c r="AV64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4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47" s="56" t="str">
        <f>_xlfn.CONCAT(IF(Parts[[#This Row],[title]]&lt;&gt;"",_xlfn.CONCAT(CHAR(10),"@PART[",Parts[[#This Row],[name]],"]:NEEDS[!002_CommunityPartsTitles]:AFTER[",Parts[[#This Row],[mod]],"] // ",_xlfn.CONCAT(S647," (",D647,")"),CHAR(10),"{",CHAR(10),"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4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47" s="41" t="str">
        <f>_xlfn.CONCAT(IF(Parts[[#This Row],[title]]&lt;&gt;"",_xlfn.CONCAT("#LOC_KTT_",A647,"_",C647,"_Title = ",Parts[[#This Row],[title]],CHAR(10)),""),IF(Parts[[#This Row],[engineName]]&lt;&gt;"",_xlfn.CONCAT("#LOC_KTT_",Parts[[#This Row],[mod]],"_",Parts[[#This Row],[name]],"_EngineName = ",Parts[[#This Row],[engineName]]),""))</f>
        <v/>
      </c>
      <c r="BA647" s="39" t="e">
        <f ca="1">MIN(Parts[[#This Row],[techTier]]+1,MAX(INDIRECT(O647)))</f>
        <v>#REF!</v>
      </c>
      <c r="BB647" s="39" t="e">
        <f ca="1">MIN(Parts[[#This Row],[techTier]]+2,MAX(INDIRECT(O647)))</f>
        <v>#REF!</v>
      </c>
      <c r="BC647" s="55" t="str">
        <f>RIGHT(LEFT(Parts[[#This Row],[folder]],FIND(CHAR(1),SUBSTITUTE(Parts[[#This Row],[folder]],"/",CHAR(1),LEN(Parts[[#This Row],[folder]])-LEN(SUBSTITUTE(Parts[[#This Row],[folder]],"/",""))))-1),FIND(CHAR(1),SUBSTITUTE(Parts[[#This Row],[folder]],"/",CHAR(1),LEN(Parts[[#This Row],[folder]])-LEN(SUBSTITUTE(Parts[[#This Row],[folder]],"/",""))))-41)</f>
        <v>SquadExpansion/MakingHistory/Parts/Pods</v>
      </c>
    </row>
    <row r="648" spans="1:55" ht="29.5" x14ac:dyDescent="0.35">
      <c r="A648" t="s">
        <v>3649</v>
      </c>
      <c r="B648" t="s">
        <v>3802</v>
      </c>
      <c r="C648" t="s">
        <v>3803</v>
      </c>
      <c r="D648" t="s">
        <v>3804</v>
      </c>
      <c r="E648" t="s">
        <v>2701</v>
      </c>
      <c r="F648" t="s">
        <v>1544</v>
      </c>
      <c r="G648" t="s">
        <v>2705</v>
      </c>
      <c r="H648" t="s">
        <v>1709</v>
      </c>
      <c r="I648" t="s">
        <v>2706</v>
      </c>
      <c r="J648" t="s">
        <v>3805</v>
      </c>
      <c r="K648" t="s">
        <v>69</v>
      </c>
      <c r="L648" s="32"/>
      <c r="M64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@PART[MEMLander]:AFTER[SquadExpansion] // Munar Excursion Module (M.E.M.)
	{
}</v>
      </c>
      <c r="N648" s="36">
        <f>_xlfn.XLOOKUP(_xlfn.CONCAT(O648,P648),Templates!$G$1:$G$2037,Templates!$A$1:$A$2037,"Not Found",0,1)</f>
        <v>0</v>
      </c>
      <c r="O648" s="34"/>
      <c r="P648" s="34"/>
      <c r="Q648" s="35"/>
      <c r="R648" s="49"/>
      <c r="S648" s="33"/>
      <c r="T648" s="33"/>
      <c r="U648" s="33"/>
      <c r="V648" s="33"/>
      <c r="W648" s="33"/>
      <c r="X648" s="33"/>
      <c r="Y648" s="33"/>
      <c r="Z648" s="33"/>
      <c r="AA648" s="33"/>
      <c r="AB648" s="33"/>
      <c r="AC648" s="33"/>
      <c r="AD648" s="33"/>
      <c r="AE648" s="33"/>
      <c r="AF648" s="33"/>
      <c r="AG648" s="33"/>
      <c r="AH648" s="33"/>
      <c r="AI64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48" s="33"/>
      <c r="AK648" s="33"/>
      <c r="AL648" s="33"/>
      <c r="AM648" s="33"/>
      <c r="AN648" s="33"/>
      <c r="AO648" s="33"/>
      <c r="AP648" s="33"/>
      <c r="AQ648" s="33"/>
      <c r="AR648" s="33"/>
      <c r="AS648" s="33"/>
      <c r="AT648" s="33"/>
      <c r="AU648" s="33"/>
      <c r="AV64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4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48" s="56" t="str">
        <f>_xlfn.CONCAT(IF(Parts[[#This Row],[title]]&lt;&gt;"",_xlfn.CONCAT(CHAR(10),"@PART[",Parts[[#This Row],[name]],"]:NEEDS[!002_CommunityPartsTitles]:AFTER[",Parts[[#This Row],[mod]],"] // ",_xlfn.CONCAT(S648," (",D648,")"),CHAR(10),"{",CHAR(10),"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4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48" s="41" t="str">
        <f>_xlfn.CONCAT(IF(Parts[[#This Row],[title]]&lt;&gt;"",_xlfn.CONCAT("#LOC_KTT_",A648,"_",C648,"_Title = ",Parts[[#This Row],[title]],CHAR(10)),""),IF(Parts[[#This Row],[engineName]]&lt;&gt;"",_xlfn.CONCAT("#LOC_KTT_",Parts[[#This Row],[mod]],"_",Parts[[#This Row],[name]],"_EngineName = ",Parts[[#This Row],[engineName]]),""))</f>
        <v/>
      </c>
      <c r="BA648" s="39" t="e">
        <f ca="1">MIN(Parts[[#This Row],[techTier]]+1,MAX(INDIRECT(O648)))</f>
        <v>#REF!</v>
      </c>
      <c r="BB648" s="39" t="e">
        <f ca="1">MIN(Parts[[#This Row],[techTier]]+2,MAX(INDIRECT(O648)))</f>
        <v>#REF!</v>
      </c>
      <c r="BC648" s="55" t="str">
        <f>RIGHT(LEFT(Parts[[#This Row],[folder]],FIND(CHAR(1),SUBSTITUTE(Parts[[#This Row],[folder]],"/",CHAR(1),LEN(Parts[[#This Row],[folder]])-LEN(SUBSTITUTE(Parts[[#This Row],[folder]],"/",""))))-1),FIND(CHAR(1),SUBSTITUTE(Parts[[#This Row],[folder]],"/",CHAR(1),LEN(Parts[[#This Row],[folder]])-LEN(SUBSTITUTE(Parts[[#This Row],[folder]],"/",""))))-41)</f>
        <v>SquadExpansion/MakingHistory/Parts/Pods</v>
      </c>
    </row>
    <row r="649" spans="1:55" ht="29.5" x14ac:dyDescent="0.35">
      <c r="A649" t="s">
        <v>3649</v>
      </c>
      <c r="B649" t="s">
        <v>3806</v>
      </c>
      <c r="C649" t="s">
        <v>3807</v>
      </c>
      <c r="D649" t="s">
        <v>2029</v>
      </c>
      <c r="E649" t="s">
        <v>2029</v>
      </c>
      <c r="F649" t="s">
        <v>2029</v>
      </c>
      <c r="G649" t="s">
        <v>2029</v>
      </c>
      <c r="H649" t="s">
        <v>2029</v>
      </c>
      <c r="I649" t="s">
        <v>2029</v>
      </c>
      <c r="J649" t="s">
        <v>2029</v>
      </c>
      <c r="K649" t="s">
        <v>2029</v>
      </c>
      <c r="L649" s="32"/>
      <c r="M64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@PART[kerbalEVAfemaleVintage]:AFTER[SquadExpansion] // 
	{
}</v>
      </c>
      <c r="N649" s="36">
        <f>_xlfn.XLOOKUP(_xlfn.CONCAT(O649,P649),Templates!$G$1:$G$2037,Templates!$A$1:$A$2037,"Not Found",0,1)</f>
        <v>0</v>
      </c>
      <c r="O649" s="34"/>
      <c r="P649" s="34"/>
      <c r="Q649" s="35"/>
      <c r="R649" s="49"/>
      <c r="S649" s="33"/>
      <c r="T649" s="33"/>
      <c r="U649" s="33"/>
      <c r="V649" s="33"/>
      <c r="W649" s="33"/>
      <c r="X649" s="33"/>
      <c r="Y649" s="33"/>
      <c r="Z649" s="33"/>
      <c r="AA649" s="33"/>
      <c r="AB649" s="33"/>
      <c r="AC649" s="33"/>
      <c r="AD649" s="33"/>
      <c r="AE649" s="33"/>
      <c r="AF649" s="33"/>
      <c r="AG649" s="33"/>
      <c r="AH649" s="33"/>
      <c r="AI64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49" s="33"/>
      <c r="AK649" s="33"/>
      <c r="AL649" s="33"/>
      <c r="AM649" s="33"/>
      <c r="AN649" s="33"/>
      <c r="AO649" s="33"/>
      <c r="AP649" s="33"/>
      <c r="AQ649" s="33"/>
      <c r="AR649" s="33"/>
      <c r="AS649" s="33"/>
      <c r="AT649" s="33"/>
      <c r="AU649" s="33"/>
      <c r="AV64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4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49" s="56" t="str">
        <f>_xlfn.CONCAT(IF(Parts[[#This Row],[title]]&lt;&gt;"",_xlfn.CONCAT(CHAR(10),"@PART[",Parts[[#This Row],[name]],"]:NEEDS[!002_CommunityPartsTitles]:AFTER[",Parts[[#This Row],[mod]],"] // ",_xlfn.CONCAT(S649," (",D649,")"),CHAR(10),"{",CHAR(10),"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4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49" s="41" t="str">
        <f>_xlfn.CONCAT(IF(Parts[[#This Row],[title]]&lt;&gt;"",_xlfn.CONCAT("#LOC_KTT_",A649,"_",C649,"_Title = ",Parts[[#This Row],[title]],CHAR(10)),""),IF(Parts[[#This Row],[engineName]]&lt;&gt;"",_xlfn.CONCAT("#LOC_KTT_",Parts[[#This Row],[mod]],"_",Parts[[#This Row],[name]],"_EngineName = ",Parts[[#This Row],[engineName]]),""))</f>
        <v/>
      </c>
      <c r="BA649" s="39" t="e">
        <f ca="1">MIN(Parts[[#This Row],[techTier]]+1,MAX(INDIRECT(O649)))</f>
        <v>#REF!</v>
      </c>
      <c r="BB649" s="39" t="e">
        <f ca="1">MIN(Parts[[#This Row],[techTier]]+2,MAX(INDIRECT(O649)))</f>
        <v>#REF!</v>
      </c>
      <c r="BC649" s="55" t="str">
        <f>RIGHT(LEFT(Parts[[#This Row],[folder]],FIND(CHAR(1),SUBSTITUTE(Parts[[#This Row],[folder]],"/",CHAR(1),LEN(Parts[[#This Row],[folder]])-LEN(SUBSTITUTE(Parts[[#This Row],[folder]],"/",""))))-1),FIND(CHAR(1),SUBSTITUTE(Parts[[#This Row],[folder]],"/",CHAR(1),LEN(Parts[[#This Row],[folder]])-LEN(SUBSTITUTE(Parts[[#This Row],[folder]],"/",""))))-41)</f>
        <v>SquadExpansion/MakingHistory/Parts/Prebuilt</v>
      </c>
    </row>
    <row r="650" spans="1:55" ht="29.5" x14ac:dyDescent="0.35">
      <c r="A650" t="s">
        <v>3649</v>
      </c>
      <c r="B650" t="s">
        <v>3808</v>
      </c>
      <c r="C650" t="s">
        <v>3809</v>
      </c>
      <c r="D650" t="s">
        <v>2029</v>
      </c>
      <c r="E650" t="s">
        <v>2029</v>
      </c>
      <c r="F650" t="s">
        <v>2029</v>
      </c>
      <c r="G650" t="s">
        <v>2029</v>
      </c>
      <c r="H650" t="s">
        <v>2029</v>
      </c>
      <c r="I650" t="s">
        <v>2029</v>
      </c>
      <c r="J650" t="s">
        <v>2029</v>
      </c>
      <c r="K650" t="s">
        <v>2029</v>
      </c>
      <c r="L650" s="32"/>
      <c r="M65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@PART[kerbalEVAVintage]:AFTER[SquadExpansion] // 
	{
}</v>
      </c>
      <c r="N650" s="36">
        <f>_xlfn.XLOOKUP(_xlfn.CONCAT(O650,P650),Templates!$G$1:$G$2037,Templates!$A$1:$A$2037,"Not Found",0,1)</f>
        <v>0</v>
      </c>
      <c r="O650" s="34"/>
      <c r="P650" s="34"/>
      <c r="Q650" s="35"/>
      <c r="R650" s="49"/>
      <c r="S650" s="33"/>
      <c r="T650" s="33"/>
      <c r="U650" s="33"/>
      <c r="V650" s="33"/>
      <c r="W650" s="33"/>
      <c r="X650" s="33"/>
      <c r="Y650" s="33"/>
      <c r="Z650" s="33"/>
      <c r="AA650" s="33"/>
      <c r="AB650" s="33"/>
      <c r="AC650" s="33"/>
      <c r="AD650" s="33"/>
      <c r="AE650" s="33"/>
      <c r="AF650" s="33"/>
      <c r="AG650" s="33"/>
      <c r="AH650" s="33"/>
      <c r="AI65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50" s="33"/>
      <c r="AK650" s="33"/>
      <c r="AL650" s="33"/>
      <c r="AM650" s="33"/>
      <c r="AN650" s="33"/>
      <c r="AO650" s="33"/>
      <c r="AP650" s="33"/>
      <c r="AQ650" s="33"/>
      <c r="AR650" s="33"/>
      <c r="AS650" s="33"/>
      <c r="AT650" s="33"/>
      <c r="AU650" s="33"/>
      <c r="AV65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5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50" s="56" t="str">
        <f>_xlfn.CONCAT(IF(Parts[[#This Row],[title]]&lt;&gt;"",_xlfn.CONCAT(CHAR(10),"@PART[",Parts[[#This Row],[name]],"]:NEEDS[!002_CommunityPartsTitles]:AFTER[",Parts[[#This Row],[mod]],"] // ",_xlfn.CONCAT(S650," (",D650,")"),CHAR(10),"{",CHAR(10),"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5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50" s="41" t="str">
        <f>_xlfn.CONCAT(IF(Parts[[#This Row],[title]]&lt;&gt;"",_xlfn.CONCAT("#LOC_KTT_",A650,"_",C650,"_Title = ",Parts[[#This Row],[title]],CHAR(10)),""),IF(Parts[[#This Row],[engineName]]&lt;&gt;"",_xlfn.CONCAT("#LOC_KTT_",Parts[[#This Row],[mod]],"_",Parts[[#This Row],[name]],"_EngineName = ",Parts[[#This Row],[engineName]]),""))</f>
        <v/>
      </c>
      <c r="BA650" s="39" t="e">
        <f ca="1">MIN(Parts[[#This Row],[techTier]]+1,MAX(INDIRECT(O650)))</f>
        <v>#REF!</v>
      </c>
      <c r="BB650" s="39" t="e">
        <f ca="1">MIN(Parts[[#This Row],[techTier]]+2,MAX(INDIRECT(O650)))</f>
        <v>#REF!</v>
      </c>
      <c r="BC650" s="55" t="str">
        <f>RIGHT(LEFT(Parts[[#This Row],[folder]],FIND(CHAR(1),SUBSTITUTE(Parts[[#This Row],[folder]],"/",CHAR(1),LEN(Parts[[#This Row],[folder]])-LEN(SUBSTITUTE(Parts[[#This Row],[folder]],"/",""))))-1),FIND(CHAR(1),SUBSTITUTE(Parts[[#This Row],[folder]],"/",CHAR(1),LEN(Parts[[#This Row],[folder]])-LEN(SUBSTITUTE(Parts[[#This Row],[folder]],"/",""))))-41)</f>
        <v>SquadExpansion/MakingHistory/Parts/Prebuilt</v>
      </c>
    </row>
    <row r="651" spans="1:55" ht="29.5" x14ac:dyDescent="0.35">
      <c r="A651" t="s">
        <v>3649</v>
      </c>
      <c r="B651" t="s">
        <v>3810</v>
      </c>
      <c r="C651" t="s">
        <v>3811</v>
      </c>
      <c r="D651" t="s">
        <v>3812</v>
      </c>
      <c r="E651" t="s">
        <v>3321</v>
      </c>
      <c r="F651" t="s">
        <v>1755</v>
      </c>
      <c r="G651" t="s">
        <v>1545</v>
      </c>
      <c r="H651" t="s">
        <v>556</v>
      </c>
      <c r="I651" t="s">
        <v>1624</v>
      </c>
      <c r="J651" t="s">
        <v>2000</v>
      </c>
      <c r="K651" t="s">
        <v>89</v>
      </c>
      <c r="L651" s="32"/>
      <c r="M65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@PART[EquiTriangle0]:AFTER[SquadExpansion] // SP-T06 Structural Panel
	{
}</v>
      </c>
      <c r="N651" s="36">
        <f>_xlfn.XLOOKUP(_xlfn.CONCAT(O651,P651),Templates!$G$1:$G$2037,Templates!$A$1:$A$2037,"Not Found",0,1)</f>
        <v>0</v>
      </c>
      <c r="O651" s="34"/>
      <c r="P651" s="34"/>
      <c r="Q651" s="35"/>
      <c r="R651" s="49"/>
      <c r="S651" s="33"/>
      <c r="T651" s="33"/>
      <c r="U651" s="33"/>
      <c r="V651" s="33"/>
      <c r="W651" s="33"/>
      <c r="X651" s="33"/>
      <c r="Y651" s="33"/>
      <c r="Z651" s="33"/>
      <c r="AA651" s="33"/>
      <c r="AB651" s="33"/>
      <c r="AC651" s="33"/>
      <c r="AD651" s="33"/>
      <c r="AE651" s="33"/>
      <c r="AF651" s="33"/>
      <c r="AG651" s="33"/>
      <c r="AH651" s="33"/>
      <c r="AI65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51" s="33"/>
      <c r="AK651" s="33"/>
      <c r="AL651" s="33"/>
      <c r="AM651" s="33"/>
      <c r="AN651" s="33"/>
      <c r="AO651" s="33"/>
      <c r="AP651" s="33"/>
      <c r="AQ651" s="33"/>
      <c r="AR651" s="33"/>
      <c r="AS651" s="33"/>
      <c r="AT651" s="33"/>
      <c r="AU651" s="33"/>
      <c r="AV65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5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51" s="56" t="str">
        <f>_xlfn.CONCAT(IF(Parts[[#This Row],[title]]&lt;&gt;"",_xlfn.CONCAT(CHAR(10),"@PART[",Parts[[#This Row],[name]],"]:NEEDS[!002_CommunityPartsTitles]:AFTER[",Parts[[#This Row],[mod]],"] // ",_xlfn.CONCAT(S651," (",D651,")"),CHAR(10),"{",CHAR(10),"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5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51" s="41" t="str">
        <f>_xlfn.CONCAT(IF(Parts[[#This Row],[title]]&lt;&gt;"",_xlfn.CONCAT("#LOC_KTT_",A651,"_",C651,"_Title = ",Parts[[#This Row],[title]],CHAR(10)),""),IF(Parts[[#This Row],[engineName]]&lt;&gt;"",_xlfn.CONCAT("#LOC_KTT_",Parts[[#This Row],[mod]],"_",Parts[[#This Row],[name]],"_EngineName = ",Parts[[#This Row],[engineName]]),""))</f>
        <v/>
      </c>
      <c r="BA651" s="39" t="e">
        <f ca="1">MIN(Parts[[#This Row],[techTier]]+1,MAX(INDIRECT(O651)))</f>
        <v>#REF!</v>
      </c>
      <c r="BB651" s="39" t="e">
        <f ca="1">MIN(Parts[[#This Row],[techTier]]+2,MAX(INDIRECT(O651)))</f>
        <v>#REF!</v>
      </c>
      <c r="BC651" s="55"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52" spans="1:55" ht="29.5" x14ac:dyDescent="0.35">
      <c r="A652" t="s">
        <v>3649</v>
      </c>
      <c r="B652" t="s">
        <v>3813</v>
      </c>
      <c r="C652" t="s">
        <v>3814</v>
      </c>
      <c r="D652" t="s">
        <v>3815</v>
      </c>
      <c r="E652" t="s">
        <v>3321</v>
      </c>
      <c r="F652" t="s">
        <v>1755</v>
      </c>
      <c r="G652" t="s">
        <v>2511</v>
      </c>
      <c r="H652" t="s">
        <v>1981</v>
      </c>
      <c r="I652" t="s">
        <v>1611</v>
      </c>
      <c r="J652" t="s">
        <v>2173</v>
      </c>
      <c r="K652" t="s">
        <v>89</v>
      </c>
      <c r="L652" s="32"/>
      <c r="M65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@PART[EquiTriangle1]:AFTER[SquadExpansion] // SP-T12 Structural Panel
	{
}</v>
      </c>
      <c r="N652" s="36">
        <f>_xlfn.XLOOKUP(_xlfn.CONCAT(O652,P652),Templates!$G$1:$G$2037,Templates!$A$1:$A$2037,"Not Found",0,1)</f>
        <v>0</v>
      </c>
      <c r="O652" s="34"/>
      <c r="P652" s="34"/>
      <c r="Q652" s="35"/>
      <c r="R652" s="49"/>
      <c r="S652" s="33"/>
      <c r="T652" s="33"/>
      <c r="U652" s="33"/>
      <c r="V652" s="33"/>
      <c r="W652" s="33"/>
      <c r="X652" s="33"/>
      <c r="Y652" s="33"/>
      <c r="Z652" s="33"/>
      <c r="AA652" s="33"/>
      <c r="AB652" s="33"/>
      <c r="AC652" s="33"/>
      <c r="AD652" s="33"/>
      <c r="AE652" s="33"/>
      <c r="AF652" s="33"/>
      <c r="AG652" s="33"/>
      <c r="AH652" s="33"/>
      <c r="AI65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52" s="33"/>
      <c r="AK652" s="33"/>
      <c r="AL652" s="33"/>
      <c r="AM652" s="33"/>
      <c r="AN652" s="33"/>
      <c r="AO652" s="33"/>
      <c r="AP652" s="33"/>
      <c r="AQ652" s="33"/>
      <c r="AR652" s="33"/>
      <c r="AS652" s="33"/>
      <c r="AT652" s="33"/>
      <c r="AU652" s="33"/>
      <c r="AV65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5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52" s="56" t="str">
        <f>_xlfn.CONCAT(IF(Parts[[#This Row],[title]]&lt;&gt;"",_xlfn.CONCAT(CHAR(10),"@PART[",Parts[[#This Row],[name]],"]:NEEDS[!002_CommunityPartsTitles]:AFTER[",Parts[[#This Row],[mod]],"] // ",_xlfn.CONCAT(S652," (",D652,")"),CHAR(10),"{",CHAR(10),"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5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52" s="41" t="str">
        <f>_xlfn.CONCAT(IF(Parts[[#This Row],[title]]&lt;&gt;"",_xlfn.CONCAT("#LOC_KTT_",A652,"_",C652,"_Title = ",Parts[[#This Row],[title]],CHAR(10)),""),IF(Parts[[#This Row],[engineName]]&lt;&gt;"",_xlfn.CONCAT("#LOC_KTT_",Parts[[#This Row],[mod]],"_",Parts[[#This Row],[name]],"_EngineName = ",Parts[[#This Row],[engineName]]),""))</f>
        <v/>
      </c>
      <c r="BA652" s="39" t="e">
        <f ca="1">MIN(Parts[[#This Row],[techTier]]+1,MAX(INDIRECT(O652)))</f>
        <v>#REF!</v>
      </c>
      <c r="BB652" s="39" t="e">
        <f ca="1">MIN(Parts[[#This Row],[techTier]]+2,MAX(INDIRECT(O652)))</f>
        <v>#REF!</v>
      </c>
      <c r="BC652" s="55"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53" spans="1:55" ht="29.5" x14ac:dyDescent="0.35">
      <c r="A653" t="s">
        <v>3649</v>
      </c>
      <c r="B653" t="s">
        <v>3816</v>
      </c>
      <c r="C653" t="s">
        <v>3817</v>
      </c>
      <c r="D653" t="s">
        <v>3818</v>
      </c>
      <c r="E653" t="s">
        <v>3321</v>
      </c>
      <c r="F653" t="s">
        <v>1755</v>
      </c>
      <c r="G653" t="s">
        <v>2095</v>
      </c>
      <c r="H653" t="s">
        <v>1604</v>
      </c>
      <c r="I653" t="s">
        <v>3819</v>
      </c>
      <c r="J653" t="s">
        <v>2014</v>
      </c>
      <c r="K653" t="s">
        <v>89</v>
      </c>
      <c r="L653" s="32"/>
      <c r="M65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@PART[EquiTriangle1p5]:AFTER[SquadExpansion] // SP-T18 Structural Panel
	{
}</v>
      </c>
      <c r="N653" s="36">
        <f>_xlfn.XLOOKUP(_xlfn.CONCAT(O653,P653),Templates!$G$1:$G$2037,Templates!$A$1:$A$2037,"Not Found",0,1)</f>
        <v>0</v>
      </c>
      <c r="O653" s="34"/>
      <c r="P653" s="34"/>
      <c r="Q653" s="35"/>
      <c r="R653" s="49"/>
      <c r="S653" s="33"/>
      <c r="T653" s="33"/>
      <c r="U653" s="33"/>
      <c r="V653" s="33"/>
      <c r="W653" s="33"/>
      <c r="X653" s="33"/>
      <c r="Y653" s="33"/>
      <c r="Z653" s="33"/>
      <c r="AA653" s="33"/>
      <c r="AB653" s="33"/>
      <c r="AC653" s="33"/>
      <c r="AD653" s="33"/>
      <c r="AE653" s="33"/>
      <c r="AF653" s="33"/>
      <c r="AG653" s="33"/>
      <c r="AH653" s="33"/>
      <c r="AI65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53" s="33"/>
      <c r="AK653" s="33"/>
      <c r="AL653" s="33"/>
      <c r="AM653" s="33"/>
      <c r="AN653" s="33"/>
      <c r="AO653" s="33"/>
      <c r="AP653" s="33"/>
      <c r="AQ653" s="33"/>
      <c r="AR653" s="33"/>
      <c r="AS653" s="33"/>
      <c r="AT653" s="33"/>
      <c r="AU653" s="33"/>
      <c r="AV65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5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53" s="56" t="str">
        <f>_xlfn.CONCAT(IF(Parts[[#This Row],[title]]&lt;&gt;"",_xlfn.CONCAT(CHAR(10),"@PART[",Parts[[#This Row],[name]],"]:NEEDS[!002_CommunityPartsTitles]:AFTER[",Parts[[#This Row],[mod]],"] // ",_xlfn.CONCAT(S653," (",D653,")"),CHAR(10),"{",CHAR(10),"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5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53" s="41" t="str">
        <f>_xlfn.CONCAT(IF(Parts[[#This Row],[title]]&lt;&gt;"",_xlfn.CONCAT("#LOC_KTT_",A653,"_",C653,"_Title = ",Parts[[#This Row],[title]],CHAR(10)),""),IF(Parts[[#This Row],[engineName]]&lt;&gt;"",_xlfn.CONCAT("#LOC_KTT_",Parts[[#This Row],[mod]],"_",Parts[[#This Row],[name]],"_EngineName = ",Parts[[#This Row],[engineName]]),""))</f>
        <v/>
      </c>
      <c r="BA653" s="39" t="e">
        <f ca="1">MIN(Parts[[#This Row],[techTier]]+1,MAX(INDIRECT(O653)))</f>
        <v>#REF!</v>
      </c>
      <c r="BB653" s="39" t="e">
        <f ca="1">MIN(Parts[[#This Row],[techTier]]+2,MAX(INDIRECT(O653)))</f>
        <v>#REF!</v>
      </c>
      <c r="BC653" s="55"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54" spans="1:55" ht="29.5" x14ac:dyDescent="0.35">
      <c r="A654" t="s">
        <v>3649</v>
      </c>
      <c r="B654" t="s">
        <v>3820</v>
      </c>
      <c r="C654" t="s">
        <v>3821</v>
      </c>
      <c r="D654" t="s">
        <v>3822</v>
      </c>
      <c r="E654" t="s">
        <v>3321</v>
      </c>
      <c r="F654" t="s">
        <v>1755</v>
      </c>
      <c r="G654" t="s">
        <v>2852</v>
      </c>
      <c r="H654" t="s">
        <v>1977</v>
      </c>
      <c r="I654" t="s">
        <v>1568</v>
      </c>
      <c r="J654" t="s">
        <v>2124</v>
      </c>
      <c r="K654" t="s">
        <v>89</v>
      </c>
      <c r="L654" s="32"/>
      <c r="M65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@PART[EquiTriangle2]:AFTER[SquadExpansion] // SP-T25 Structural Panel
	{
}</v>
      </c>
      <c r="N654" s="36">
        <f>_xlfn.XLOOKUP(_xlfn.CONCAT(O654,P654),Templates!$G$1:$G$2037,Templates!$A$1:$A$2037,"Not Found",0,1)</f>
        <v>0</v>
      </c>
      <c r="O654" s="34"/>
      <c r="P654" s="34"/>
      <c r="Q654" s="35"/>
      <c r="R654" s="49"/>
      <c r="S654" s="33"/>
      <c r="T654" s="33"/>
      <c r="U654" s="33"/>
      <c r="V654" s="33"/>
      <c r="W654" s="33"/>
      <c r="X654" s="33"/>
      <c r="Y654" s="33"/>
      <c r="Z654" s="33"/>
      <c r="AA654" s="33"/>
      <c r="AB654" s="33"/>
      <c r="AC654" s="33"/>
      <c r="AD654" s="33"/>
      <c r="AE654" s="33"/>
      <c r="AF654" s="33"/>
      <c r="AG654" s="33"/>
      <c r="AH654" s="33"/>
      <c r="AI65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54" s="33"/>
      <c r="AK654" s="33"/>
      <c r="AL654" s="33"/>
      <c r="AM654" s="33"/>
      <c r="AN654" s="33"/>
      <c r="AO654" s="33"/>
      <c r="AP654" s="33"/>
      <c r="AQ654" s="33"/>
      <c r="AR654" s="33"/>
      <c r="AS654" s="33"/>
      <c r="AT654" s="33"/>
      <c r="AU654" s="33"/>
      <c r="AV65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5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54" s="56" t="str">
        <f>_xlfn.CONCAT(IF(Parts[[#This Row],[title]]&lt;&gt;"",_xlfn.CONCAT(CHAR(10),"@PART[",Parts[[#This Row],[name]],"]:NEEDS[!002_CommunityPartsTitles]:AFTER[",Parts[[#This Row],[mod]],"] // ",_xlfn.CONCAT(S654," (",D654,")"),CHAR(10),"{",CHAR(10),"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5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54" s="41" t="str">
        <f>_xlfn.CONCAT(IF(Parts[[#This Row],[title]]&lt;&gt;"",_xlfn.CONCAT("#LOC_KTT_",A654,"_",C654,"_Title = ",Parts[[#This Row],[title]],CHAR(10)),""),IF(Parts[[#This Row],[engineName]]&lt;&gt;"",_xlfn.CONCAT("#LOC_KTT_",Parts[[#This Row],[mod]],"_",Parts[[#This Row],[name]],"_EngineName = ",Parts[[#This Row],[engineName]]),""))</f>
        <v/>
      </c>
      <c r="BA654" s="39" t="e">
        <f ca="1">MIN(Parts[[#This Row],[techTier]]+1,MAX(INDIRECT(O654)))</f>
        <v>#REF!</v>
      </c>
      <c r="BB654" s="39" t="e">
        <f ca="1">MIN(Parts[[#This Row],[techTier]]+2,MAX(INDIRECT(O654)))</f>
        <v>#REF!</v>
      </c>
      <c r="BC654" s="55"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55" spans="1:55" ht="29.5" x14ac:dyDescent="0.35">
      <c r="A655" t="s">
        <v>3649</v>
      </c>
      <c r="B655" t="s">
        <v>3823</v>
      </c>
      <c r="C655" t="s">
        <v>3824</v>
      </c>
      <c r="D655" t="s">
        <v>3825</v>
      </c>
      <c r="E655" t="s">
        <v>3321</v>
      </c>
      <c r="F655" t="s">
        <v>1755</v>
      </c>
      <c r="G655" t="s">
        <v>2916</v>
      </c>
      <c r="H655" t="s">
        <v>1423</v>
      </c>
      <c r="I655" t="s">
        <v>1605</v>
      </c>
      <c r="J655" t="s">
        <v>2000</v>
      </c>
      <c r="K655" t="s">
        <v>89</v>
      </c>
      <c r="L655" s="32"/>
      <c r="M65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@PART[Panel0]:AFTER[SquadExpansion] // SP-S06 Structural Panel
	{
}</v>
      </c>
      <c r="N655" s="36">
        <f>_xlfn.XLOOKUP(_xlfn.CONCAT(O655,P655),Templates!$G$1:$G$2037,Templates!$A$1:$A$2037,"Not Found",0,1)</f>
        <v>0</v>
      </c>
      <c r="O655" s="34"/>
      <c r="P655" s="34"/>
      <c r="Q655" s="35"/>
      <c r="R655" s="49"/>
      <c r="S655" s="33"/>
      <c r="T655" s="33"/>
      <c r="U655" s="33"/>
      <c r="V655" s="33"/>
      <c r="W655" s="33"/>
      <c r="X655" s="33"/>
      <c r="Y655" s="33"/>
      <c r="Z655" s="33"/>
      <c r="AA655" s="33"/>
      <c r="AB655" s="33"/>
      <c r="AC655" s="33"/>
      <c r="AD655" s="33"/>
      <c r="AE655" s="33"/>
      <c r="AF655" s="33"/>
      <c r="AG655" s="33"/>
      <c r="AH655" s="33"/>
      <c r="AI65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55" s="33"/>
      <c r="AK655" s="33"/>
      <c r="AL655" s="33"/>
      <c r="AM655" s="33"/>
      <c r="AN655" s="33"/>
      <c r="AO655" s="33"/>
      <c r="AP655" s="33"/>
      <c r="AQ655" s="33"/>
      <c r="AR655" s="33"/>
      <c r="AS655" s="33"/>
      <c r="AT655" s="33"/>
      <c r="AU655" s="33"/>
      <c r="AV65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5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55" s="56" t="str">
        <f>_xlfn.CONCAT(IF(Parts[[#This Row],[title]]&lt;&gt;"",_xlfn.CONCAT(CHAR(10),"@PART[",Parts[[#This Row],[name]],"]:NEEDS[!002_CommunityPartsTitles]:AFTER[",Parts[[#This Row],[mod]],"] // ",_xlfn.CONCAT(S655," (",D655,")"),CHAR(10),"{",CHAR(10),"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5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55" s="41" t="str">
        <f>_xlfn.CONCAT(IF(Parts[[#This Row],[title]]&lt;&gt;"",_xlfn.CONCAT("#LOC_KTT_",A655,"_",C655,"_Title = ",Parts[[#This Row],[title]],CHAR(10)),""),IF(Parts[[#This Row],[engineName]]&lt;&gt;"",_xlfn.CONCAT("#LOC_KTT_",Parts[[#This Row],[mod]],"_",Parts[[#This Row],[name]],"_EngineName = ",Parts[[#This Row],[engineName]]),""))</f>
        <v/>
      </c>
      <c r="BA655" s="39" t="e">
        <f ca="1">MIN(Parts[[#This Row],[techTier]]+1,MAX(INDIRECT(O655)))</f>
        <v>#REF!</v>
      </c>
      <c r="BB655" s="39" t="e">
        <f ca="1">MIN(Parts[[#This Row],[techTier]]+2,MAX(INDIRECT(O655)))</f>
        <v>#REF!</v>
      </c>
      <c r="BC655" s="55"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56" spans="1:55" ht="29.5" x14ac:dyDescent="0.35">
      <c r="A656" t="s">
        <v>3649</v>
      </c>
      <c r="B656" t="s">
        <v>3826</v>
      </c>
      <c r="C656" t="s">
        <v>3827</v>
      </c>
      <c r="D656" t="s">
        <v>3828</v>
      </c>
      <c r="E656" t="s">
        <v>3321</v>
      </c>
      <c r="F656" t="s">
        <v>1755</v>
      </c>
      <c r="G656" t="s">
        <v>2150</v>
      </c>
      <c r="H656" t="s">
        <v>1954</v>
      </c>
      <c r="I656" t="s">
        <v>1694</v>
      </c>
      <c r="J656" t="s">
        <v>2173</v>
      </c>
      <c r="K656" t="s">
        <v>89</v>
      </c>
      <c r="L656" s="32"/>
      <c r="M65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@PART[Panel1]:AFTER[SquadExpansion] // SP-S12 Structural Panel
	{
}</v>
      </c>
      <c r="N656" s="36">
        <f>_xlfn.XLOOKUP(_xlfn.CONCAT(O656,P656),Templates!$G$1:$G$2037,Templates!$A$1:$A$2037,"Not Found",0,1)</f>
        <v>0</v>
      </c>
      <c r="O656" s="34"/>
      <c r="P656" s="34"/>
      <c r="Q656" s="35"/>
      <c r="R656" s="49"/>
      <c r="S656" s="33"/>
      <c r="T656" s="33"/>
      <c r="U656" s="33"/>
      <c r="V656" s="33"/>
      <c r="W656" s="33"/>
      <c r="X656" s="33"/>
      <c r="Y656" s="33"/>
      <c r="Z656" s="33"/>
      <c r="AA656" s="33"/>
      <c r="AB656" s="33"/>
      <c r="AC656" s="33"/>
      <c r="AD656" s="33"/>
      <c r="AE656" s="33"/>
      <c r="AF656" s="33"/>
      <c r="AG656" s="33"/>
      <c r="AH656" s="33"/>
      <c r="AI65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56" s="33"/>
      <c r="AK656" s="33"/>
      <c r="AL656" s="33"/>
      <c r="AM656" s="33"/>
      <c r="AN656" s="33"/>
      <c r="AO656" s="33"/>
      <c r="AP656" s="33"/>
      <c r="AQ656" s="33"/>
      <c r="AR656" s="33"/>
      <c r="AS656" s="33"/>
      <c r="AT656" s="33"/>
      <c r="AU656" s="33"/>
      <c r="AV65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5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56" s="56" t="str">
        <f>_xlfn.CONCAT(IF(Parts[[#This Row],[title]]&lt;&gt;"",_xlfn.CONCAT(CHAR(10),"@PART[",Parts[[#This Row],[name]],"]:NEEDS[!002_CommunityPartsTitles]:AFTER[",Parts[[#This Row],[mod]],"] // ",_xlfn.CONCAT(S656," (",D656,")"),CHAR(10),"{",CHAR(10),"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5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56" s="41" t="str">
        <f>_xlfn.CONCAT(IF(Parts[[#This Row],[title]]&lt;&gt;"",_xlfn.CONCAT("#LOC_KTT_",A656,"_",C656,"_Title = ",Parts[[#This Row],[title]],CHAR(10)),""),IF(Parts[[#This Row],[engineName]]&lt;&gt;"",_xlfn.CONCAT("#LOC_KTT_",Parts[[#This Row],[mod]],"_",Parts[[#This Row],[name]],"_EngineName = ",Parts[[#This Row],[engineName]]),""))</f>
        <v/>
      </c>
      <c r="BA656" s="39" t="e">
        <f ca="1">MIN(Parts[[#This Row],[techTier]]+1,MAX(INDIRECT(O656)))</f>
        <v>#REF!</v>
      </c>
      <c r="BB656" s="39" t="e">
        <f ca="1">MIN(Parts[[#This Row],[techTier]]+2,MAX(INDIRECT(O656)))</f>
        <v>#REF!</v>
      </c>
      <c r="BC656" s="55"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57" spans="1:55" ht="29.5" x14ac:dyDescent="0.35">
      <c r="A657" t="s">
        <v>3649</v>
      </c>
      <c r="B657" t="s">
        <v>3829</v>
      </c>
      <c r="C657" t="s">
        <v>3830</v>
      </c>
      <c r="D657" t="s">
        <v>3831</v>
      </c>
      <c r="E657" t="s">
        <v>3321</v>
      </c>
      <c r="F657" t="s">
        <v>1755</v>
      </c>
      <c r="G657" t="s">
        <v>3420</v>
      </c>
      <c r="H657" t="s">
        <v>1977</v>
      </c>
      <c r="I657" t="s">
        <v>2411</v>
      </c>
      <c r="J657" t="s">
        <v>2014</v>
      </c>
      <c r="K657" t="s">
        <v>89</v>
      </c>
      <c r="L657" s="32"/>
      <c r="M65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@PART[Panel1p5]:AFTER[SquadExpansion] // SP-S18 Structural Panel
	{
}</v>
      </c>
      <c r="N657" s="36">
        <f>_xlfn.XLOOKUP(_xlfn.CONCAT(O657,P657),Templates!$G$1:$G$2037,Templates!$A$1:$A$2037,"Not Found",0,1)</f>
        <v>0</v>
      </c>
      <c r="O657" s="34"/>
      <c r="P657" s="34"/>
      <c r="Q657" s="35"/>
      <c r="R657" s="49"/>
      <c r="S657" s="33"/>
      <c r="T657" s="33"/>
      <c r="U657" s="33"/>
      <c r="V657" s="33"/>
      <c r="W657" s="33"/>
      <c r="X657" s="33"/>
      <c r="Y657" s="33"/>
      <c r="Z657" s="33"/>
      <c r="AA657" s="33"/>
      <c r="AB657" s="33"/>
      <c r="AC657" s="33"/>
      <c r="AD657" s="33"/>
      <c r="AE657" s="33"/>
      <c r="AF657" s="33"/>
      <c r="AG657" s="33"/>
      <c r="AH657" s="33"/>
      <c r="AI65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57" s="33"/>
      <c r="AK657" s="33"/>
      <c r="AL657" s="33"/>
      <c r="AM657" s="33"/>
      <c r="AN657" s="33"/>
      <c r="AO657" s="33"/>
      <c r="AP657" s="33"/>
      <c r="AQ657" s="33"/>
      <c r="AR657" s="33"/>
      <c r="AS657" s="33"/>
      <c r="AT657" s="33"/>
      <c r="AU657" s="33"/>
      <c r="AV65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5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57" s="56" t="str">
        <f>_xlfn.CONCAT(IF(Parts[[#This Row],[title]]&lt;&gt;"",_xlfn.CONCAT(CHAR(10),"@PART[",Parts[[#This Row],[name]],"]:NEEDS[!002_CommunityPartsTitles]:AFTER[",Parts[[#This Row],[mod]],"] // ",_xlfn.CONCAT(S657," (",D657,")"),CHAR(10),"{",CHAR(10),"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5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57" s="41" t="str">
        <f>_xlfn.CONCAT(IF(Parts[[#This Row],[title]]&lt;&gt;"",_xlfn.CONCAT("#LOC_KTT_",A657,"_",C657,"_Title = ",Parts[[#This Row],[title]],CHAR(10)),""),IF(Parts[[#This Row],[engineName]]&lt;&gt;"",_xlfn.CONCAT("#LOC_KTT_",Parts[[#This Row],[mod]],"_",Parts[[#This Row],[name]],"_EngineName = ",Parts[[#This Row],[engineName]]),""))</f>
        <v/>
      </c>
      <c r="BA657" s="39" t="e">
        <f ca="1">MIN(Parts[[#This Row],[techTier]]+1,MAX(INDIRECT(O657)))</f>
        <v>#REF!</v>
      </c>
      <c r="BB657" s="39" t="e">
        <f ca="1">MIN(Parts[[#This Row],[techTier]]+2,MAX(INDIRECT(O657)))</f>
        <v>#REF!</v>
      </c>
      <c r="BC657" s="55"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58" spans="1:55" ht="29.5" x14ac:dyDescent="0.35">
      <c r="A658" t="s">
        <v>3649</v>
      </c>
      <c r="B658" t="s">
        <v>3832</v>
      </c>
      <c r="C658" t="s">
        <v>3833</v>
      </c>
      <c r="D658" t="s">
        <v>3834</v>
      </c>
      <c r="E658" t="s">
        <v>3321</v>
      </c>
      <c r="F658" t="s">
        <v>1755</v>
      </c>
      <c r="G658" t="s">
        <v>3166</v>
      </c>
      <c r="H658" t="s">
        <v>3338</v>
      </c>
      <c r="I658" t="s">
        <v>1557</v>
      </c>
      <c r="J658" t="s">
        <v>2124</v>
      </c>
      <c r="K658" t="s">
        <v>89</v>
      </c>
      <c r="L658" s="32"/>
      <c r="M65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@PART[Panel2]:AFTER[SquadExpansion] // SP-S25 Structural Panel
	{
}</v>
      </c>
      <c r="N658" s="36">
        <f>_xlfn.XLOOKUP(_xlfn.CONCAT(O658,P658),Templates!$G$1:$G$2037,Templates!$A$1:$A$2037,"Not Found",0,1)</f>
        <v>0</v>
      </c>
      <c r="O658" s="34"/>
      <c r="P658" s="34"/>
      <c r="Q658" s="35"/>
      <c r="R658" s="49"/>
      <c r="S658" s="33"/>
      <c r="T658" s="33"/>
      <c r="U658" s="33"/>
      <c r="V658" s="33"/>
      <c r="W658" s="33"/>
      <c r="X658" s="33"/>
      <c r="Y658" s="33"/>
      <c r="Z658" s="33"/>
      <c r="AA658" s="33"/>
      <c r="AB658" s="33"/>
      <c r="AC658" s="33"/>
      <c r="AD658" s="33"/>
      <c r="AE658" s="33"/>
      <c r="AF658" s="33"/>
      <c r="AG658" s="33"/>
      <c r="AH658" s="33"/>
      <c r="AI65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58" s="33"/>
      <c r="AK658" s="33"/>
      <c r="AL658" s="33"/>
      <c r="AM658" s="33"/>
      <c r="AN658" s="33"/>
      <c r="AO658" s="33"/>
      <c r="AP658" s="33"/>
      <c r="AQ658" s="33"/>
      <c r="AR658" s="33"/>
      <c r="AS658" s="33"/>
      <c r="AT658" s="33"/>
      <c r="AU658" s="33"/>
      <c r="AV65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5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58" s="56" t="str">
        <f>_xlfn.CONCAT(IF(Parts[[#This Row],[title]]&lt;&gt;"",_xlfn.CONCAT(CHAR(10),"@PART[",Parts[[#This Row],[name]],"]:NEEDS[!002_CommunityPartsTitles]:AFTER[",Parts[[#This Row],[mod]],"] // ",_xlfn.CONCAT(S658," (",D658,")"),CHAR(10),"{",CHAR(10),"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5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58" s="41" t="str">
        <f>_xlfn.CONCAT(IF(Parts[[#This Row],[title]]&lt;&gt;"",_xlfn.CONCAT("#LOC_KTT_",A658,"_",C658,"_Title = ",Parts[[#This Row],[title]],CHAR(10)),""),IF(Parts[[#This Row],[engineName]]&lt;&gt;"",_xlfn.CONCAT("#LOC_KTT_",Parts[[#This Row],[mod]],"_",Parts[[#This Row],[name]],"_EngineName = ",Parts[[#This Row],[engineName]]),""))</f>
        <v/>
      </c>
      <c r="BA658" s="39" t="e">
        <f ca="1">MIN(Parts[[#This Row],[techTier]]+1,MAX(INDIRECT(O658)))</f>
        <v>#REF!</v>
      </c>
      <c r="BB658" s="39" t="e">
        <f ca="1">MIN(Parts[[#This Row],[techTier]]+2,MAX(INDIRECT(O658)))</f>
        <v>#REF!</v>
      </c>
      <c r="BC658" s="55"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59" spans="1:55" ht="29.5" x14ac:dyDescent="0.35">
      <c r="A659" t="s">
        <v>3649</v>
      </c>
      <c r="B659" t="s">
        <v>3835</v>
      </c>
      <c r="C659" t="s">
        <v>3836</v>
      </c>
      <c r="D659" t="s">
        <v>3837</v>
      </c>
      <c r="E659" t="s">
        <v>3321</v>
      </c>
      <c r="F659" t="s">
        <v>1755</v>
      </c>
      <c r="G659" t="s">
        <v>1545</v>
      </c>
      <c r="H659" t="s">
        <v>556</v>
      </c>
      <c r="I659" t="s">
        <v>1624</v>
      </c>
      <c r="J659" t="s">
        <v>2000</v>
      </c>
      <c r="K659" t="s">
        <v>89</v>
      </c>
      <c r="L659" s="32"/>
      <c r="M65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@PART[Triangle0]:AFTER[SquadExpansion] // SP-R06 Structural Panel
	{
}</v>
      </c>
      <c r="N659" s="36">
        <f>_xlfn.XLOOKUP(_xlfn.CONCAT(O659,P659),Templates!$G$1:$G$2037,Templates!$A$1:$A$2037,"Not Found",0,1)</f>
        <v>0</v>
      </c>
      <c r="O659" s="34"/>
      <c r="P659" s="34"/>
      <c r="Q659" s="35"/>
      <c r="R659" s="49"/>
      <c r="S659" s="33"/>
      <c r="T659" s="33"/>
      <c r="U659" s="33"/>
      <c r="V659" s="33"/>
      <c r="W659" s="33"/>
      <c r="X659" s="33"/>
      <c r="Y659" s="33"/>
      <c r="Z659" s="33"/>
      <c r="AA659" s="33"/>
      <c r="AB659" s="33"/>
      <c r="AC659" s="33"/>
      <c r="AD659" s="33"/>
      <c r="AE659" s="33"/>
      <c r="AF659" s="33"/>
      <c r="AG659" s="33"/>
      <c r="AH659" s="33"/>
      <c r="AI65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59" s="33"/>
      <c r="AK659" s="33"/>
      <c r="AL659" s="33"/>
      <c r="AM659" s="33"/>
      <c r="AN659" s="33"/>
      <c r="AO659" s="33"/>
      <c r="AP659" s="33"/>
      <c r="AQ659" s="33"/>
      <c r="AR659" s="33"/>
      <c r="AS659" s="33"/>
      <c r="AT659" s="33"/>
      <c r="AU659" s="33"/>
      <c r="AV65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5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59" s="56" t="str">
        <f>_xlfn.CONCAT(IF(Parts[[#This Row],[title]]&lt;&gt;"",_xlfn.CONCAT(CHAR(10),"@PART[",Parts[[#This Row],[name]],"]:NEEDS[!002_CommunityPartsTitles]:AFTER[",Parts[[#This Row],[mod]],"] // ",_xlfn.CONCAT(S659," (",D659,")"),CHAR(10),"{",CHAR(10),"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5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59" s="41" t="str">
        <f>_xlfn.CONCAT(IF(Parts[[#This Row],[title]]&lt;&gt;"",_xlfn.CONCAT("#LOC_KTT_",A659,"_",C659,"_Title = ",Parts[[#This Row],[title]],CHAR(10)),""),IF(Parts[[#This Row],[engineName]]&lt;&gt;"",_xlfn.CONCAT("#LOC_KTT_",Parts[[#This Row],[mod]],"_",Parts[[#This Row],[name]],"_EngineName = ",Parts[[#This Row],[engineName]]),""))</f>
        <v/>
      </c>
      <c r="BA659" s="39" t="e">
        <f ca="1">MIN(Parts[[#This Row],[techTier]]+1,MAX(INDIRECT(O659)))</f>
        <v>#REF!</v>
      </c>
      <c r="BB659" s="39" t="e">
        <f ca="1">MIN(Parts[[#This Row],[techTier]]+2,MAX(INDIRECT(O659)))</f>
        <v>#REF!</v>
      </c>
      <c r="BC659" s="55"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60" spans="1:55" ht="29.5" x14ac:dyDescent="0.35">
      <c r="A660" t="s">
        <v>3649</v>
      </c>
      <c r="B660" t="s">
        <v>3838</v>
      </c>
      <c r="C660" t="s">
        <v>3839</v>
      </c>
      <c r="D660" t="s">
        <v>3840</v>
      </c>
      <c r="E660" t="s">
        <v>3321</v>
      </c>
      <c r="F660" t="s">
        <v>1755</v>
      </c>
      <c r="G660" t="s">
        <v>2511</v>
      </c>
      <c r="H660" t="s">
        <v>1981</v>
      </c>
      <c r="I660" t="s">
        <v>1611</v>
      </c>
      <c r="J660" t="s">
        <v>2173</v>
      </c>
      <c r="K660" t="s">
        <v>89</v>
      </c>
      <c r="L660" s="32"/>
      <c r="M66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@PART[Triangle1]:AFTER[SquadExpansion] // SP-R12 Structural Panel
	{
}</v>
      </c>
      <c r="N660" s="36">
        <f>_xlfn.XLOOKUP(_xlfn.CONCAT(O660,P660),Templates!$G$1:$G$2037,Templates!$A$1:$A$2037,"Not Found",0,1)</f>
        <v>0</v>
      </c>
      <c r="O660" s="34"/>
      <c r="P660" s="34"/>
      <c r="Q660" s="35"/>
      <c r="R660" s="49"/>
      <c r="S660" s="33"/>
      <c r="T660" s="33"/>
      <c r="U660" s="33"/>
      <c r="V660" s="33"/>
      <c r="W660" s="33"/>
      <c r="X660" s="33"/>
      <c r="Y660" s="33"/>
      <c r="Z660" s="33"/>
      <c r="AA660" s="33"/>
      <c r="AB660" s="33"/>
      <c r="AC660" s="33"/>
      <c r="AD660" s="33"/>
      <c r="AE660" s="33"/>
      <c r="AF660" s="33"/>
      <c r="AG660" s="33"/>
      <c r="AH660" s="33"/>
      <c r="AI66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60" s="33"/>
      <c r="AK660" s="33"/>
      <c r="AL660" s="33"/>
      <c r="AM660" s="33"/>
      <c r="AN660" s="33"/>
      <c r="AO660" s="33"/>
      <c r="AP660" s="33"/>
      <c r="AQ660" s="33"/>
      <c r="AR660" s="33"/>
      <c r="AS660" s="33"/>
      <c r="AT660" s="33"/>
      <c r="AU660" s="33"/>
      <c r="AV66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6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60" s="56" t="str">
        <f>_xlfn.CONCAT(IF(Parts[[#This Row],[title]]&lt;&gt;"",_xlfn.CONCAT(CHAR(10),"@PART[",Parts[[#This Row],[name]],"]:NEEDS[!002_CommunityPartsTitles]:AFTER[",Parts[[#This Row],[mod]],"] // ",_xlfn.CONCAT(S660," (",D660,")"),CHAR(10),"{",CHAR(10),"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6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60" s="41" t="str">
        <f>_xlfn.CONCAT(IF(Parts[[#This Row],[title]]&lt;&gt;"",_xlfn.CONCAT("#LOC_KTT_",A660,"_",C660,"_Title = ",Parts[[#This Row],[title]],CHAR(10)),""),IF(Parts[[#This Row],[engineName]]&lt;&gt;"",_xlfn.CONCAT("#LOC_KTT_",Parts[[#This Row],[mod]],"_",Parts[[#This Row],[name]],"_EngineName = ",Parts[[#This Row],[engineName]]),""))</f>
        <v/>
      </c>
      <c r="BA660" s="39" t="e">
        <f ca="1">MIN(Parts[[#This Row],[techTier]]+1,MAX(INDIRECT(O660)))</f>
        <v>#REF!</v>
      </c>
      <c r="BB660" s="39" t="e">
        <f ca="1">MIN(Parts[[#This Row],[techTier]]+2,MAX(INDIRECT(O660)))</f>
        <v>#REF!</v>
      </c>
      <c r="BC660" s="55"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61" spans="1:55" ht="29.5" x14ac:dyDescent="0.35">
      <c r="A661" t="s">
        <v>3649</v>
      </c>
      <c r="B661" t="s">
        <v>3841</v>
      </c>
      <c r="C661" t="s">
        <v>3842</v>
      </c>
      <c r="D661" t="s">
        <v>3843</v>
      </c>
      <c r="E661" t="s">
        <v>3321</v>
      </c>
      <c r="F661" t="s">
        <v>1755</v>
      </c>
      <c r="G661" t="s">
        <v>2095</v>
      </c>
      <c r="H661" t="s">
        <v>1604</v>
      </c>
      <c r="I661" t="s">
        <v>3819</v>
      </c>
      <c r="J661" t="s">
        <v>2014</v>
      </c>
      <c r="K661" t="s">
        <v>89</v>
      </c>
      <c r="L661" s="32"/>
      <c r="M66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@PART[Triangle1p5]:AFTER[SquadExpansion] // SP-R18 Structural Panel
	{
}</v>
      </c>
      <c r="N661" s="36">
        <f>_xlfn.XLOOKUP(_xlfn.CONCAT(O661,P661),Templates!$G$1:$G$2037,Templates!$A$1:$A$2037,"Not Found",0,1)</f>
        <v>0</v>
      </c>
      <c r="O661" s="34"/>
      <c r="P661" s="34"/>
      <c r="Q661" s="35"/>
      <c r="R661" s="49"/>
      <c r="S661" s="33"/>
      <c r="T661" s="33"/>
      <c r="U661" s="33"/>
      <c r="V661" s="33"/>
      <c r="W661" s="33"/>
      <c r="X661" s="33"/>
      <c r="Y661" s="33"/>
      <c r="Z661" s="33"/>
      <c r="AA661" s="33"/>
      <c r="AB661" s="33"/>
      <c r="AC661" s="33"/>
      <c r="AD661" s="33"/>
      <c r="AE661" s="33"/>
      <c r="AF661" s="33"/>
      <c r="AG661" s="33"/>
      <c r="AH661" s="33"/>
      <c r="AI66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61" s="33"/>
      <c r="AK661" s="33"/>
      <c r="AL661" s="33"/>
      <c r="AM661" s="33"/>
      <c r="AN661" s="33"/>
      <c r="AO661" s="33"/>
      <c r="AP661" s="33"/>
      <c r="AQ661" s="33"/>
      <c r="AR661" s="33"/>
      <c r="AS661" s="33"/>
      <c r="AT661" s="33"/>
      <c r="AU661" s="33"/>
      <c r="AV66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6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61" s="56" t="str">
        <f>_xlfn.CONCAT(IF(Parts[[#This Row],[title]]&lt;&gt;"",_xlfn.CONCAT(CHAR(10),"@PART[",Parts[[#This Row],[name]],"]:NEEDS[!002_CommunityPartsTitles]:AFTER[",Parts[[#This Row],[mod]],"] // ",_xlfn.CONCAT(S661," (",D661,")"),CHAR(10),"{",CHAR(10),"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6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61" s="41" t="str">
        <f>_xlfn.CONCAT(IF(Parts[[#This Row],[title]]&lt;&gt;"",_xlfn.CONCAT("#LOC_KTT_",A661,"_",C661,"_Title = ",Parts[[#This Row],[title]],CHAR(10)),""),IF(Parts[[#This Row],[engineName]]&lt;&gt;"",_xlfn.CONCAT("#LOC_KTT_",Parts[[#This Row],[mod]],"_",Parts[[#This Row],[name]],"_EngineName = ",Parts[[#This Row],[engineName]]),""))</f>
        <v/>
      </c>
      <c r="BA661" s="39" t="e">
        <f ca="1">MIN(Parts[[#This Row],[techTier]]+1,MAX(INDIRECT(O661)))</f>
        <v>#REF!</v>
      </c>
      <c r="BB661" s="39" t="e">
        <f ca="1">MIN(Parts[[#This Row],[techTier]]+2,MAX(INDIRECT(O661)))</f>
        <v>#REF!</v>
      </c>
      <c r="BC661" s="55"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62" spans="1:55" ht="29.5" x14ac:dyDescent="0.35">
      <c r="A662" t="s">
        <v>3649</v>
      </c>
      <c r="B662" t="s">
        <v>3844</v>
      </c>
      <c r="C662" t="s">
        <v>3845</v>
      </c>
      <c r="D662" t="s">
        <v>3846</v>
      </c>
      <c r="E662" t="s">
        <v>3321</v>
      </c>
      <c r="F662" t="s">
        <v>1755</v>
      </c>
      <c r="G662" t="s">
        <v>2852</v>
      </c>
      <c r="H662" t="s">
        <v>1977</v>
      </c>
      <c r="I662" t="s">
        <v>1568</v>
      </c>
      <c r="J662" t="s">
        <v>2124</v>
      </c>
      <c r="K662" t="s">
        <v>89</v>
      </c>
      <c r="L662" s="32"/>
      <c r="M66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@PART[Triangle2]:AFTER[SquadExpansion] // SP-R25 Structural Panel
	{
}</v>
      </c>
      <c r="N662" s="36">
        <f>_xlfn.XLOOKUP(_xlfn.CONCAT(O662,P662),Templates!$G$1:$G$2037,Templates!$A$1:$A$2037,"Not Found",0,1)</f>
        <v>0</v>
      </c>
      <c r="O662" s="34"/>
      <c r="P662" s="34"/>
      <c r="Q662" s="35"/>
      <c r="R662" s="49"/>
      <c r="S662" s="33"/>
      <c r="T662" s="33"/>
      <c r="U662" s="33"/>
      <c r="V662" s="33"/>
      <c r="W662" s="33"/>
      <c r="X662" s="33"/>
      <c r="Y662" s="33"/>
      <c r="Z662" s="33"/>
      <c r="AA662" s="33"/>
      <c r="AB662" s="33"/>
      <c r="AC662" s="33"/>
      <c r="AD662" s="33"/>
      <c r="AE662" s="33"/>
      <c r="AF662" s="33"/>
      <c r="AG662" s="33"/>
      <c r="AH662" s="33"/>
      <c r="AI66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62" s="33"/>
      <c r="AK662" s="33"/>
      <c r="AL662" s="33"/>
      <c r="AM662" s="33"/>
      <c r="AN662" s="33"/>
      <c r="AO662" s="33"/>
      <c r="AP662" s="33"/>
      <c r="AQ662" s="33"/>
      <c r="AR662" s="33"/>
      <c r="AS662" s="33"/>
      <c r="AT662" s="33"/>
      <c r="AU662" s="33"/>
      <c r="AV66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6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62" s="56" t="str">
        <f>_xlfn.CONCAT(IF(Parts[[#This Row],[title]]&lt;&gt;"",_xlfn.CONCAT(CHAR(10),"@PART[",Parts[[#This Row],[name]],"]:NEEDS[!002_CommunityPartsTitles]:AFTER[",Parts[[#This Row],[mod]],"] // ",_xlfn.CONCAT(S662," (",D662,")"),CHAR(10),"{",CHAR(10),"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6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62" s="41" t="str">
        <f>_xlfn.CONCAT(IF(Parts[[#This Row],[title]]&lt;&gt;"",_xlfn.CONCAT("#LOC_KTT_",A662,"_",C662,"_Title = ",Parts[[#This Row],[title]],CHAR(10)),""),IF(Parts[[#This Row],[engineName]]&lt;&gt;"",_xlfn.CONCAT("#LOC_KTT_",Parts[[#This Row],[mod]],"_",Parts[[#This Row],[name]],"_EngineName = ",Parts[[#This Row],[engineName]]),""))</f>
        <v/>
      </c>
      <c r="BA662" s="39" t="e">
        <f ca="1">MIN(Parts[[#This Row],[techTier]]+1,MAX(INDIRECT(O662)))</f>
        <v>#REF!</v>
      </c>
      <c r="BB662" s="39" t="e">
        <f ca="1">MIN(Parts[[#This Row],[techTier]]+2,MAX(INDIRECT(O662)))</f>
        <v>#REF!</v>
      </c>
      <c r="BC662" s="55"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63" spans="1:55" ht="29.5" x14ac:dyDescent="0.35">
      <c r="A663" t="s">
        <v>3649</v>
      </c>
      <c r="B663" t="s">
        <v>3847</v>
      </c>
      <c r="C663" t="s">
        <v>3848</v>
      </c>
      <c r="D663" t="s">
        <v>3849</v>
      </c>
      <c r="E663" t="s">
        <v>2004</v>
      </c>
      <c r="F663" t="s">
        <v>1755</v>
      </c>
      <c r="G663" t="s">
        <v>1698</v>
      </c>
      <c r="H663" t="s">
        <v>1524</v>
      </c>
      <c r="I663" t="s">
        <v>1694</v>
      </c>
      <c r="J663" t="s">
        <v>1116</v>
      </c>
      <c r="K663" t="s">
        <v>40</v>
      </c>
      <c r="L663" s="32"/>
      <c r="M66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@PART[Tube1]:AFTER[SquadExpansion] // T-12 Structural Tube
	{
}</v>
      </c>
      <c r="N663" s="36">
        <f>_xlfn.XLOOKUP(_xlfn.CONCAT(O663,P663),Templates!$G$1:$G$2037,Templates!$A$1:$A$2037,"Not Found",0,1)</f>
        <v>0</v>
      </c>
      <c r="O663" s="34"/>
      <c r="P663" s="34"/>
      <c r="Q663" s="35"/>
      <c r="R663" s="49"/>
      <c r="S663" s="33"/>
      <c r="T663" s="33"/>
      <c r="U663" s="33"/>
      <c r="V663" s="33"/>
      <c r="W663" s="33"/>
      <c r="X663" s="33"/>
      <c r="Y663" s="33"/>
      <c r="Z663" s="33"/>
      <c r="AA663" s="33"/>
      <c r="AB663" s="33"/>
      <c r="AC663" s="33"/>
      <c r="AD663" s="33"/>
      <c r="AE663" s="33"/>
      <c r="AF663" s="33"/>
      <c r="AG663" s="33"/>
      <c r="AH663" s="33"/>
      <c r="AI66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63" s="33"/>
      <c r="AK663" s="33"/>
      <c r="AL663" s="33"/>
      <c r="AM663" s="33"/>
      <c r="AN663" s="33"/>
      <c r="AO663" s="33"/>
      <c r="AP663" s="33"/>
      <c r="AQ663" s="33"/>
      <c r="AR663" s="33"/>
      <c r="AS663" s="33"/>
      <c r="AT663" s="33"/>
      <c r="AU663" s="33"/>
      <c r="AV66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6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63" s="56" t="str">
        <f>_xlfn.CONCAT(IF(Parts[[#This Row],[title]]&lt;&gt;"",_xlfn.CONCAT(CHAR(10),"@PART[",Parts[[#This Row],[name]],"]:NEEDS[!002_CommunityPartsTitles]:AFTER[",Parts[[#This Row],[mod]],"] // ",_xlfn.CONCAT(S663," (",D663,")"),CHAR(10),"{",CHAR(10),"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6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63" s="41" t="str">
        <f>_xlfn.CONCAT(IF(Parts[[#This Row],[title]]&lt;&gt;"",_xlfn.CONCAT("#LOC_KTT_",A663,"_",C663,"_Title = ",Parts[[#This Row],[title]],CHAR(10)),""),IF(Parts[[#This Row],[engineName]]&lt;&gt;"",_xlfn.CONCAT("#LOC_KTT_",Parts[[#This Row],[mod]],"_",Parts[[#This Row],[name]],"_EngineName = ",Parts[[#This Row],[engineName]]),""))</f>
        <v/>
      </c>
      <c r="BA663" s="39" t="e">
        <f ca="1">MIN(Parts[[#This Row],[techTier]]+1,MAX(INDIRECT(O663)))</f>
        <v>#REF!</v>
      </c>
      <c r="BB663" s="39" t="e">
        <f ca="1">MIN(Parts[[#This Row],[techTier]]+2,MAX(INDIRECT(O663)))</f>
        <v>#REF!</v>
      </c>
      <c r="BC663" s="55"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64" spans="1:55" ht="29.5" x14ac:dyDescent="0.35">
      <c r="A664" t="s">
        <v>3649</v>
      </c>
      <c r="B664" t="s">
        <v>3850</v>
      </c>
      <c r="C664" t="s">
        <v>3851</v>
      </c>
      <c r="D664" t="s">
        <v>3852</v>
      </c>
      <c r="E664" t="s">
        <v>2004</v>
      </c>
      <c r="F664" t="s">
        <v>1755</v>
      </c>
      <c r="G664" t="s">
        <v>1698</v>
      </c>
      <c r="H664" t="s">
        <v>1524</v>
      </c>
      <c r="I664" t="s">
        <v>1694</v>
      </c>
      <c r="J664" t="s">
        <v>1117</v>
      </c>
      <c r="K664" t="s">
        <v>40</v>
      </c>
      <c r="L664" s="32"/>
      <c r="M66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@PART[Tube1p5]:AFTER[SquadExpansion] // T-18 Structural Tube
	{
}</v>
      </c>
      <c r="N664" s="36">
        <f>_xlfn.XLOOKUP(_xlfn.CONCAT(O664,P664),Templates!$G$1:$G$2037,Templates!$A$1:$A$2037,"Not Found",0,1)</f>
        <v>0</v>
      </c>
      <c r="O664" s="34"/>
      <c r="P664" s="34"/>
      <c r="Q664" s="35"/>
      <c r="R664" s="49"/>
      <c r="S664" s="33"/>
      <c r="T664" s="33"/>
      <c r="U664" s="33"/>
      <c r="V664" s="33"/>
      <c r="W664" s="33"/>
      <c r="X664" s="33"/>
      <c r="Y664" s="33"/>
      <c r="Z664" s="33"/>
      <c r="AA664" s="33"/>
      <c r="AB664" s="33"/>
      <c r="AC664" s="33"/>
      <c r="AD664" s="33"/>
      <c r="AE664" s="33"/>
      <c r="AF664" s="33"/>
      <c r="AG664" s="33"/>
      <c r="AH664" s="33"/>
      <c r="AI66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64" s="33"/>
      <c r="AK664" s="33"/>
      <c r="AL664" s="33"/>
      <c r="AM664" s="33"/>
      <c r="AN664" s="33"/>
      <c r="AO664" s="33"/>
      <c r="AP664" s="33"/>
      <c r="AQ664" s="33"/>
      <c r="AR664" s="33"/>
      <c r="AS664" s="33"/>
      <c r="AT664" s="33"/>
      <c r="AU664" s="33"/>
      <c r="AV66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6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64" s="56" t="str">
        <f>_xlfn.CONCAT(IF(Parts[[#This Row],[title]]&lt;&gt;"",_xlfn.CONCAT(CHAR(10),"@PART[",Parts[[#This Row],[name]],"]:NEEDS[!002_CommunityPartsTitles]:AFTER[",Parts[[#This Row],[mod]],"] // ",_xlfn.CONCAT(S664," (",D664,")"),CHAR(10),"{",CHAR(10),"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6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64" s="41" t="str">
        <f>_xlfn.CONCAT(IF(Parts[[#This Row],[title]]&lt;&gt;"",_xlfn.CONCAT("#LOC_KTT_",A664,"_",C664,"_Title = ",Parts[[#This Row],[title]],CHAR(10)),""),IF(Parts[[#This Row],[engineName]]&lt;&gt;"",_xlfn.CONCAT("#LOC_KTT_",Parts[[#This Row],[mod]],"_",Parts[[#This Row],[name]],"_EngineName = ",Parts[[#This Row],[engineName]]),""))</f>
        <v/>
      </c>
      <c r="BA664" s="39" t="e">
        <f ca="1">MIN(Parts[[#This Row],[techTier]]+1,MAX(INDIRECT(O664)))</f>
        <v>#REF!</v>
      </c>
      <c r="BB664" s="39" t="e">
        <f ca="1">MIN(Parts[[#This Row],[techTier]]+2,MAX(INDIRECT(O664)))</f>
        <v>#REF!</v>
      </c>
      <c r="BC664" s="55"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65" spans="1:55" ht="29.5" x14ac:dyDescent="0.35">
      <c r="A665" t="s">
        <v>3649</v>
      </c>
      <c r="B665" t="s">
        <v>3853</v>
      </c>
      <c r="C665" t="s">
        <v>3854</v>
      </c>
      <c r="D665" t="s">
        <v>3855</v>
      </c>
      <c r="E665" t="s">
        <v>2004</v>
      </c>
      <c r="F665" t="s">
        <v>1755</v>
      </c>
      <c r="G665" t="s">
        <v>1698</v>
      </c>
      <c r="H665" t="s">
        <v>1524</v>
      </c>
      <c r="I665" t="s">
        <v>1694</v>
      </c>
      <c r="J665" t="s">
        <v>1118</v>
      </c>
      <c r="K665" t="s">
        <v>63</v>
      </c>
      <c r="L665" s="32"/>
      <c r="M66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@PART[Tube2]:AFTER[SquadExpansion] // T-25 Structural Tube
	{
}</v>
      </c>
      <c r="N665" s="36">
        <f>_xlfn.XLOOKUP(_xlfn.CONCAT(O665,P665),Templates!$G$1:$G$2037,Templates!$A$1:$A$2037,"Not Found",0,1)</f>
        <v>0</v>
      </c>
      <c r="O665" s="34"/>
      <c r="P665" s="34"/>
      <c r="Q665" s="35"/>
      <c r="R665" s="49"/>
      <c r="S665" s="33"/>
      <c r="T665" s="33"/>
      <c r="U665" s="33"/>
      <c r="V665" s="33"/>
      <c r="W665" s="33"/>
      <c r="X665" s="33"/>
      <c r="Y665" s="33"/>
      <c r="Z665" s="33"/>
      <c r="AA665" s="33"/>
      <c r="AB665" s="33"/>
      <c r="AC665" s="33"/>
      <c r="AD665" s="33"/>
      <c r="AE665" s="33"/>
      <c r="AF665" s="33"/>
      <c r="AG665" s="33"/>
      <c r="AH665" s="33"/>
      <c r="AI66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65" s="33"/>
      <c r="AK665" s="33"/>
      <c r="AL665" s="33"/>
      <c r="AM665" s="33"/>
      <c r="AN665" s="33"/>
      <c r="AO665" s="33"/>
      <c r="AP665" s="33"/>
      <c r="AQ665" s="33"/>
      <c r="AR665" s="33"/>
      <c r="AS665" s="33"/>
      <c r="AT665" s="33"/>
      <c r="AU665" s="33"/>
      <c r="AV66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6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65" s="56" t="str">
        <f>_xlfn.CONCAT(IF(Parts[[#This Row],[title]]&lt;&gt;"",_xlfn.CONCAT(CHAR(10),"@PART[",Parts[[#This Row],[name]],"]:NEEDS[!002_CommunityPartsTitles]:AFTER[",Parts[[#This Row],[mod]],"] // ",_xlfn.CONCAT(S665," (",D665,")"),CHAR(10),"{",CHAR(10),"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6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65" s="41" t="str">
        <f>_xlfn.CONCAT(IF(Parts[[#This Row],[title]]&lt;&gt;"",_xlfn.CONCAT("#LOC_KTT_",A665,"_",C665,"_Title = ",Parts[[#This Row],[title]],CHAR(10)),""),IF(Parts[[#This Row],[engineName]]&lt;&gt;"",_xlfn.CONCAT("#LOC_KTT_",Parts[[#This Row],[mod]],"_",Parts[[#This Row],[name]],"_EngineName = ",Parts[[#This Row],[engineName]]),""))</f>
        <v/>
      </c>
      <c r="BA665" s="39" t="e">
        <f ca="1">MIN(Parts[[#This Row],[techTier]]+1,MAX(INDIRECT(O665)))</f>
        <v>#REF!</v>
      </c>
      <c r="BB665" s="39" t="e">
        <f ca="1">MIN(Parts[[#This Row],[techTier]]+2,MAX(INDIRECT(O665)))</f>
        <v>#REF!</v>
      </c>
      <c r="BC665" s="55"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66" spans="1:55" ht="29.5" x14ac:dyDescent="0.35">
      <c r="A666" t="s">
        <v>3649</v>
      </c>
      <c r="B666" t="s">
        <v>3856</v>
      </c>
      <c r="C666" t="s">
        <v>3857</v>
      </c>
      <c r="D666" t="s">
        <v>3858</v>
      </c>
      <c r="E666" t="s">
        <v>2004</v>
      </c>
      <c r="F666" t="s">
        <v>1755</v>
      </c>
      <c r="G666" t="s">
        <v>1698</v>
      </c>
      <c r="H666" t="s">
        <v>1524</v>
      </c>
      <c r="I666" t="s">
        <v>1694</v>
      </c>
      <c r="J666" t="s">
        <v>1119</v>
      </c>
      <c r="K666" t="s">
        <v>89</v>
      </c>
      <c r="L666" s="32"/>
      <c r="M66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@PART[Tube3]:AFTER[SquadExpansion] // T-37 Structural Tube
	{
}</v>
      </c>
      <c r="N666" s="36">
        <f>_xlfn.XLOOKUP(_xlfn.CONCAT(O666,P666),Templates!$G$1:$G$2037,Templates!$A$1:$A$2037,"Not Found",0,1)</f>
        <v>0</v>
      </c>
      <c r="O666" s="34"/>
      <c r="P666" s="34"/>
      <c r="Q666" s="35"/>
      <c r="R666" s="49"/>
      <c r="S666" s="33"/>
      <c r="T666" s="33"/>
      <c r="U666" s="33"/>
      <c r="V666" s="33"/>
      <c r="W666" s="33"/>
      <c r="X666" s="33"/>
      <c r="Y666" s="33"/>
      <c r="Z666" s="33"/>
      <c r="AA666" s="33"/>
      <c r="AB666" s="33"/>
      <c r="AC666" s="33"/>
      <c r="AD666" s="33"/>
      <c r="AE666" s="33"/>
      <c r="AF666" s="33"/>
      <c r="AG666" s="33"/>
      <c r="AH666" s="33"/>
      <c r="AI66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66" s="33"/>
      <c r="AK666" s="33"/>
      <c r="AL666" s="33"/>
      <c r="AM666" s="33"/>
      <c r="AN666" s="33"/>
      <c r="AO666" s="33"/>
      <c r="AP666" s="33"/>
      <c r="AQ666" s="33"/>
      <c r="AR666" s="33"/>
      <c r="AS666" s="33"/>
      <c r="AT666" s="33"/>
      <c r="AU666" s="33"/>
      <c r="AV66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6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66" s="56" t="str">
        <f>_xlfn.CONCAT(IF(Parts[[#This Row],[title]]&lt;&gt;"",_xlfn.CONCAT(CHAR(10),"@PART[",Parts[[#This Row],[name]],"]:NEEDS[!002_CommunityPartsTitles]:AFTER[",Parts[[#This Row],[mod]],"] // ",_xlfn.CONCAT(S666," (",D666,")"),CHAR(10),"{",CHAR(10),"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6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66" s="41" t="str">
        <f>_xlfn.CONCAT(IF(Parts[[#This Row],[title]]&lt;&gt;"",_xlfn.CONCAT("#LOC_KTT_",A666,"_",C666,"_Title = ",Parts[[#This Row],[title]],CHAR(10)),""),IF(Parts[[#This Row],[engineName]]&lt;&gt;"",_xlfn.CONCAT("#LOC_KTT_",Parts[[#This Row],[mod]],"_",Parts[[#This Row],[name]],"_EngineName = ",Parts[[#This Row],[engineName]]),""))</f>
        <v/>
      </c>
      <c r="BA666" s="39" t="e">
        <f ca="1">MIN(Parts[[#This Row],[techTier]]+1,MAX(INDIRECT(O666)))</f>
        <v>#REF!</v>
      </c>
      <c r="BB666" s="39" t="e">
        <f ca="1">MIN(Parts[[#This Row],[techTier]]+2,MAX(INDIRECT(O666)))</f>
        <v>#REF!</v>
      </c>
      <c r="BC666" s="55"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67" spans="1:55" ht="29.5" x14ac:dyDescent="0.35">
      <c r="A667" t="s">
        <v>3649</v>
      </c>
      <c r="B667" t="s">
        <v>3859</v>
      </c>
      <c r="C667" t="s">
        <v>3860</v>
      </c>
      <c r="D667" t="s">
        <v>3861</v>
      </c>
      <c r="E667" t="s">
        <v>2004</v>
      </c>
      <c r="F667" t="s">
        <v>1755</v>
      </c>
      <c r="G667" t="s">
        <v>1698</v>
      </c>
      <c r="H667" t="s">
        <v>1524</v>
      </c>
      <c r="I667" t="s">
        <v>1694</v>
      </c>
      <c r="J667" t="s">
        <v>1120</v>
      </c>
      <c r="K667" t="s">
        <v>129</v>
      </c>
      <c r="L667" s="32"/>
      <c r="M66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@PART[Tube4]:AFTER[SquadExpansion] // T-50 Structural Tube
	{
}</v>
      </c>
      <c r="N667" s="36">
        <f>_xlfn.XLOOKUP(_xlfn.CONCAT(O667,P667),Templates!$G$1:$G$2037,Templates!$A$1:$A$2037,"Not Found",0,1)</f>
        <v>0</v>
      </c>
      <c r="O667" s="34"/>
      <c r="P667" s="34"/>
      <c r="Q667" s="35"/>
      <c r="R667" s="49"/>
      <c r="S667" s="33"/>
      <c r="T667" s="33"/>
      <c r="U667" s="33"/>
      <c r="V667" s="33"/>
      <c r="W667" s="33"/>
      <c r="X667" s="33"/>
      <c r="Y667" s="33"/>
      <c r="Z667" s="33"/>
      <c r="AA667" s="33"/>
      <c r="AB667" s="33"/>
      <c r="AC667" s="33"/>
      <c r="AD667" s="33"/>
      <c r="AE667" s="33"/>
      <c r="AF667" s="33"/>
      <c r="AG667" s="33"/>
      <c r="AH667" s="33"/>
      <c r="AI66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67" s="33"/>
      <c r="AK667" s="33"/>
      <c r="AL667" s="33"/>
      <c r="AM667" s="33"/>
      <c r="AN667" s="33"/>
      <c r="AO667" s="33"/>
      <c r="AP667" s="33"/>
      <c r="AQ667" s="33"/>
      <c r="AR667" s="33"/>
      <c r="AS667" s="33"/>
      <c r="AT667" s="33"/>
      <c r="AU667" s="33"/>
      <c r="AV66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6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67" s="56" t="str">
        <f>_xlfn.CONCAT(IF(Parts[[#This Row],[title]]&lt;&gt;"",_xlfn.CONCAT(CHAR(10),"@PART[",Parts[[#This Row],[name]],"]:NEEDS[!002_CommunityPartsTitles]:AFTER[",Parts[[#This Row],[mod]],"] // ",_xlfn.CONCAT(S667," (",D667,")"),CHAR(10),"{",CHAR(10),"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6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67" s="41" t="str">
        <f>_xlfn.CONCAT(IF(Parts[[#This Row],[title]]&lt;&gt;"",_xlfn.CONCAT("#LOC_KTT_",A667,"_",C667,"_Title = ",Parts[[#This Row],[title]],CHAR(10)),""),IF(Parts[[#This Row],[engineName]]&lt;&gt;"",_xlfn.CONCAT("#LOC_KTT_",Parts[[#This Row],[mod]],"_",Parts[[#This Row],[name]],"_EngineName = ",Parts[[#This Row],[engineName]]),""))</f>
        <v/>
      </c>
      <c r="BA667" s="39" t="e">
        <f ca="1">MIN(Parts[[#This Row],[techTier]]+1,MAX(INDIRECT(O667)))</f>
        <v>#REF!</v>
      </c>
      <c r="BB667" s="39" t="e">
        <f ca="1">MIN(Parts[[#This Row],[techTier]]+2,MAX(INDIRECT(O667)))</f>
        <v>#REF!</v>
      </c>
      <c r="BC667" s="55" t="str">
        <f>RIGHT(LEFT(Parts[[#This Row],[folder]],FIND(CHAR(1),SUBSTITUTE(Parts[[#This Row],[folder]],"/",CHAR(1),LEN(Parts[[#This Row],[folder]])-LEN(SUBSTITUTE(Parts[[#This Row],[folder]],"/",""))))-1),FIND(CHAR(1),SUBSTITUTE(Parts[[#This Row],[folder]],"/",CHAR(1),LEN(Parts[[#This Row],[folder]])-LEN(SUBSTITUTE(Parts[[#This Row],[folder]],"/",""))))-41)</f>
        <v>SquadExpansion/MakingHistory/Parts/Structural</v>
      </c>
    </row>
    <row r="668" spans="1:55" ht="29.5" x14ac:dyDescent="0.35">
      <c r="A668" t="s">
        <v>3649</v>
      </c>
      <c r="B668" t="s">
        <v>3862</v>
      </c>
      <c r="C668" t="s">
        <v>3863</v>
      </c>
      <c r="D668" t="s">
        <v>1875</v>
      </c>
      <c r="E668" t="s">
        <v>1876</v>
      </c>
      <c r="F668" t="s">
        <v>1081</v>
      </c>
      <c r="G668" t="s">
        <v>1693</v>
      </c>
      <c r="H668" t="s">
        <v>1535</v>
      </c>
      <c r="I668" t="s">
        <v>1557</v>
      </c>
      <c r="J668" t="s">
        <v>1117</v>
      </c>
      <c r="K668" t="s">
        <v>44</v>
      </c>
      <c r="L668" s="32"/>
      <c r="M66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@PART[HeatShield1p5]:AFTER[SquadExpansion] // Heat Shield (1.875m)
	{
}</v>
      </c>
      <c r="N668" s="36">
        <f>_xlfn.XLOOKUP(_xlfn.CONCAT(O668,P668),Templates!$G$1:$G$2037,Templates!$A$1:$A$2037,"Not Found",0,1)</f>
        <v>0</v>
      </c>
      <c r="O668" s="34"/>
      <c r="P668" s="34"/>
      <c r="Q668" s="35"/>
      <c r="R668" s="49"/>
      <c r="S668" s="33"/>
      <c r="T668" s="33"/>
      <c r="U668" s="33"/>
      <c r="V668" s="33"/>
      <c r="W668" s="33"/>
      <c r="X668" s="33"/>
      <c r="Y668" s="33"/>
      <c r="Z668" s="33"/>
      <c r="AA668" s="33"/>
      <c r="AB668" s="33"/>
      <c r="AC668" s="33"/>
      <c r="AD668" s="33"/>
      <c r="AE668" s="33"/>
      <c r="AF668" s="33"/>
      <c r="AG668" s="33"/>
      <c r="AH668" s="33"/>
      <c r="AI66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68" s="33"/>
      <c r="AK668" s="33"/>
      <c r="AL668" s="33"/>
      <c r="AM668" s="33"/>
      <c r="AN668" s="33"/>
      <c r="AO668" s="33"/>
      <c r="AP668" s="33"/>
      <c r="AQ668" s="33"/>
      <c r="AR668" s="33"/>
      <c r="AS668" s="33"/>
      <c r="AT668" s="33"/>
      <c r="AU668" s="33"/>
      <c r="AV66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6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68" s="56" t="str">
        <f>_xlfn.CONCAT(IF(Parts[[#This Row],[title]]&lt;&gt;"",_xlfn.CONCAT(CHAR(10),"@PART[",Parts[[#This Row],[name]],"]:NEEDS[!002_CommunityPartsTitles]:AFTER[",Parts[[#This Row],[mod]],"] // ",_xlfn.CONCAT(S668," (",D668,")"),CHAR(10),"{",CHAR(10),"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6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68" s="41" t="str">
        <f>_xlfn.CONCAT(IF(Parts[[#This Row],[title]]&lt;&gt;"",_xlfn.CONCAT("#LOC_KTT_",A668,"_",C668,"_Title = ",Parts[[#This Row],[title]],CHAR(10)),""),IF(Parts[[#This Row],[engineName]]&lt;&gt;"",_xlfn.CONCAT("#LOC_KTT_",Parts[[#This Row],[mod]],"_",Parts[[#This Row],[name]],"_EngineName = ",Parts[[#This Row],[engineName]]),""))</f>
        <v/>
      </c>
      <c r="BA668" s="39" t="e">
        <f ca="1">MIN(Parts[[#This Row],[techTier]]+1,MAX(INDIRECT(O668)))</f>
        <v>#REF!</v>
      </c>
      <c r="BB668" s="39" t="e">
        <f ca="1">MIN(Parts[[#This Row],[techTier]]+2,MAX(INDIRECT(O668)))</f>
        <v>#REF!</v>
      </c>
      <c r="BC668" s="55" t="str">
        <f>RIGHT(LEFT(Parts[[#This Row],[folder]],FIND(CHAR(1),SUBSTITUTE(Parts[[#This Row],[folder]],"/",CHAR(1),LEN(Parts[[#This Row],[folder]])-LEN(SUBSTITUTE(Parts[[#This Row],[folder]],"/",""))))-1),FIND(CHAR(1),SUBSTITUTE(Parts[[#This Row],[folder]],"/",CHAR(1),LEN(Parts[[#This Row],[folder]])-LEN(SUBSTITUTE(Parts[[#This Row],[folder]],"/",""))))-41)</f>
        <v>SquadExpansion/MakingHistory/Parts/Thermal</v>
      </c>
    </row>
    <row r="669" spans="1:55" ht="29.5" x14ac:dyDescent="0.35">
      <c r="A669" t="s">
        <v>3649</v>
      </c>
      <c r="B669" t="s">
        <v>3864</v>
      </c>
      <c r="C669" t="s">
        <v>3865</v>
      </c>
      <c r="D669" t="s">
        <v>3866</v>
      </c>
      <c r="E669" t="s">
        <v>2004</v>
      </c>
      <c r="F669" t="s">
        <v>1098</v>
      </c>
      <c r="G669" t="s">
        <v>1642</v>
      </c>
      <c r="H669" t="s">
        <v>551</v>
      </c>
      <c r="I669" t="s">
        <v>3867</v>
      </c>
      <c r="J669" t="s">
        <v>3868</v>
      </c>
      <c r="K669" t="s">
        <v>40</v>
      </c>
      <c r="L669" s="32"/>
      <c r="M66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@PART[flagPartSize1p5]:AFTER[SquadExpansion] // RFP-1.5 Flag (1.875m)
	{
}</v>
      </c>
      <c r="N669" s="36">
        <f>_xlfn.XLOOKUP(_xlfn.CONCAT(O669,P669),Templates!$G$1:$G$2037,Templates!$A$1:$A$2037,"Not Found",0,1)</f>
        <v>0</v>
      </c>
      <c r="O669" s="34"/>
      <c r="P669" s="34"/>
      <c r="Q669" s="35"/>
      <c r="R669" s="49"/>
      <c r="S669" s="33"/>
      <c r="T669" s="33"/>
      <c r="U669" s="33"/>
      <c r="V669" s="33"/>
      <c r="W669" s="33"/>
      <c r="X669" s="33"/>
      <c r="Y669" s="33"/>
      <c r="Z669" s="33"/>
      <c r="AA669" s="33"/>
      <c r="AB669" s="33"/>
      <c r="AC669" s="33"/>
      <c r="AD669" s="33"/>
      <c r="AE669" s="33"/>
      <c r="AF669" s="33"/>
      <c r="AG669" s="33"/>
      <c r="AH669" s="33"/>
      <c r="AI66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69" s="33"/>
      <c r="AK669" s="33"/>
      <c r="AL669" s="33"/>
      <c r="AM669" s="33"/>
      <c r="AN669" s="33"/>
      <c r="AO669" s="33"/>
      <c r="AP669" s="33"/>
      <c r="AQ669" s="33"/>
      <c r="AR669" s="33"/>
      <c r="AS669" s="33"/>
      <c r="AT669" s="33"/>
      <c r="AU669" s="33"/>
      <c r="AV66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6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69" s="56" t="str">
        <f>_xlfn.CONCAT(IF(Parts[[#This Row],[title]]&lt;&gt;"",_xlfn.CONCAT(CHAR(10),"@PART[",Parts[[#This Row],[name]],"]:NEEDS[!002_CommunityPartsTitles]:AFTER[",Parts[[#This Row],[mod]],"] // ",_xlfn.CONCAT(S669," (",D669,")"),CHAR(10),"{",CHAR(10),"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6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69" s="41" t="str">
        <f>_xlfn.CONCAT(IF(Parts[[#This Row],[title]]&lt;&gt;"",_xlfn.CONCAT("#LOC_KTT_",A669,"_",C669,"_Title = ",Parts[[#This Row],[title]],CHAR(10)),""),IF(Parts[[#This Row],[engineName]]&lt;&gt;"",_xlfn.CONCAT("#LOC_KTT_",Parts[[#This Row],[mod]],"_",Parts[[#This Row],[name]],"_EngineName = ",Parts[[#This Row],[engineName]]),""))</f>
        <v/>
      </c>
      <c r="BA669" s="39" t="e">
        <f ca="1">MIN(Parts[[#This Row],[techTier]]+1,MAX(INDIRECT(O669)))</f>
        <v>#REF!</v>
      </c>
      <c r="BB669" s="39" t="e">
        <f ca="1">MIN(Parts[[#This Row],[techTier]]+2,MAX(INDIRECT(O669)))</f>
        <v>#REF!</v>
      </c>
      <c r="BC669" s="55" t="str">
        <f>RIGHT(LEFT(Parts[[#This Row],[folder]],FIND(CHAR(1),SUBSTITUTE(Parts[[#This Row],[folder]],"/",CHAR(1),LEN(Parts[[#This Row],[folder]])-LEN(SUBSTITUTE(Parts[[#This Row],[folder]],"/",""))))-1),FIND(CHAR(1),SUBSTITUTE(Parts[[#This Row],[folder]],"/",CHAR(1),LEN(Parts[[#This Row],[folder]])-LEN(SUBSTITUTE(Parts[[#This Row],[folder]],"/",""))))-41)</f>
        <v>SquadExpansion/MakingHistory/Parts/Utility/flags/flagSize1p5</v>
      </c>
    </row>
    <row r="670" spans="1:55" ht="29.5" x14ac:dyDescent="0.35">
      <c r="A670" t="s">
        <v>3649</v>
      </c>
      <c r="B670" t="s">
        <v>3869</v>
      </c>
      <c r="C670" t="s">
        <v>3870</v>
      </c>
      <c r="D670" t="s">
        <v>3871</v>
      </c>
      <c r="E670" t="s">
        <v>2004</v>
      </c>
      <c r="F670" t="s">
        <v>1098</v>
      </c>
      <c r="G670" t="s">
        <v>1550</v>
      </c>
      <c r="H670" t="s">
        <v>2441</v>
      </c>
      <c r="I670" t="s">
        <v>3872</v>
      </c>
      <c r="J670" t="s">
        <v>3873</v>
      </c>
      <c r="K670" t="s">
        <v>129</v>
      </c>
      <c r="L670" s="32"/>
      <c r="M67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@PART[flagPartSize4]:AFTER[SquadExpansion] // RFP-4 Flag (5m)
	{
}</v>
      </c>
      <c r="N670" s="36">
        <f>_xlfn.XLOOKUP(_xlfn.CONCAT(O670,P670),Templates!$G$1:$G$2037,Templates!$A$1:$A$2037,"Not Found",0,1)</f>
        <v>0</v>
      </c>
      <c r="O670" s="34"/>
      <c r="P670" s="34"/>
      <c r="Q670" s="35"/>
      <c r="R670" s="49"/>
      <c r="S670" s="33"/>
      <c r="T670" s="33"/>
      <c r="U670" s="33"/>
      <c r="V670" s="33"/>
      <c r="W670" s="33"/>
      <c r="X670" s="33"/>
      <c r="Y670" s="33"/>
      <c r="Z670" s="33"/>
      <c r="AA670" s="33"/>
      <c r="AB670" s="33"/>
      <c r="AC670" s="33"/>
      <c r="AD670" s="33"/>
      <c r="AE670" s="33"/>
      <c r="AF670" s="33"/>
      <c r="AG670" s="33"/>
      <c r="AH670" s="33"/>
      <c r="AI67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70" s="33"/>
      <c r="AK670" s="33"/>
      <c r="AL670" s="33"/>
      <c r="AM670" s="33"/>
      <c r="AN670" s="33"/>
      <c r="AO670" s="33"/>
      <c r="AP670" s="33"/>
      <c r="AQ670" s="33"/>
      <c r="AR670" s="33"/>
      <c r="AS670" s="33"/>
      <c r="AT670" s="33"/>
      <c r="AU670" s="33"/>
      <c r="AV67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7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70" s="56" t="str">
        <f>_xlfn.CONCAT(IF(Parts[[#This Row],[title]]&lt;&gt;"",_xlfn.CONCAT(CHAR(10),"@PART[",Parts[[#This Row],[name]],"]:NEEDS[!002_CommunityPartsTitles]:AFTER[",Parts[[#This Row],[mod]],"] // ",_xlfn.CONCAT(S670," (",D670,")"),CHAR(10),"{",CHAR(10),"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7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70" s="41" t="str">
        <f>_xlfn.CONCAT(IF(Parts[[#This Row],[title]]&lt;&gt;"",_xlfn.CONCAT("#LOC_KTT_",A670,"_",C670,"_Title = ",Parts[[#This Row],[title]],CHAR(10)),""),IF(Parts[[#This Row],[engineName]]&lt;&gt;"",_xlfn.CONCAT("#LOC_KTT_",Parts[[#This Row],[mod]],"_",Parts[[#This Row],[name]],"_EngineName = ",Parts[[#This Row],[engineName]]),""))</f>
        <v/>
      </c>
      <c r="BA670" s="39" t="e">
        <f ca="1">MIN(Parts[[#This Row],[techTier]]+1,MAX(INDIRECT(O670)))</f>
        <v>#REF!</v>
      </c>
      <c r="BB670" s="39" t="e">
        <f ca="1">MIN(Parts[[#This Row],[techTier]]+2,MAX(INDIRECT(O670)))</f>
        <v>#REF!</v>
      </c>
      <c r="BC670" s="55" t="str">
        <f>RIGHT(LEFT(Parts[[#This Row],[folder]],FIND(CHAR(1),SUBSTITUTE(Parts[[#This Row],[folder]],"/",CHAR(1),LEN(Parts[[#This Row],[folder]])-LEN(SUBSTITUTE(Parts[[#This Row],[folder]],"/",""))))-1),FIND(CHAR(1),SUBSTITUTE(Parts[[#This Row],[folder]],"/",CHAR(1),LEN(Parts[[#This Row],[folder]])-LEN(SUBSTITUTE(Parts[[#This Row],[folder]],"/",""))))-41)</f>
        <v>SquadExpansion/MakingHistory/Parts/Utility/flags/flagSize4</v>
      </c>
    </row>
    <row r="671" spans="1:55" ht="29.5" x14ac:dyDescent="0.35">
      <c r="A671" t="s">
        <v>3649</v>
      </c>
      <c r="B671" t="s">
        <v>3874</v>
      </c>
      <c r="C671" t="s">
        <v>3875</v>
      </c>
      <c r="D671" t="s">
        <v>3876</v>
      </c>
      <c r="E671" t="s">
        <v>2409</v>
      </c>
      <c r="F671" t="s">
        <v>1510</v>
      </c>
      <c r="G671" t="s">
        <v>1648</v>
      </c>
      <c r="H671" t="s">
        <v>3877</v>
      </c>
      <c r="I671" t="s">
        <v>1611</v>
      </c>
      <c r="J671" t="s">
        <v>2000</v>
      </c>
      <c r="K671" t="s">
        <v>91</v>
      </c>
      <c r="L671" s="32"/>
      <c r="M67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@PART[FanShroud_01]:AFTER[SquadExpansion] // S-062 Fan Shroud
	{
}</v>
      </c>
      <c r="N671" s="36">
        <f>_xlfn.XLOOKUP(_xlfn.CONCAT(O671,P671),Templates!$G$1:$G$2037,Templates!$A$1:$A$2037,"Not Found",0,1)</f>
        <v>0</v>
      </c>
      <c r="O671" s="34"/>
      <c r="P671" s="34"/>
      <c r="Q671" s="35"/>
      <c r="R671" s="49"/>
      <c r="S671" s="33"/>
      <c r="T671" s="33"/>
      <c r="U671" s="33"/>
      <c r="V671" s="33"/>
      <c r="W671" s="33"/>
      <c r="X671" s="33"/>
      <c r="Y671" s="33"/>
      <c r="Z671" s="33"/>
      <c r="AA671" s="33"/>
      <c r="AB671" s="33"/>
      <c r="AC671" s="33"/>
      <c r="AD671" s="33"/>
      <c r="AE671" s="33"/>
      <c r="AF671" s="33"/>
      <c r="AG671" s="33"/>
      <c r="AH671" s="33"/>
      <c r="AI67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71" s="33"/>
      <c r="AK671" s="33"/>
      <c r="AL671" s="33"/>
      <c r="AM671" s="33"/>
      <c r="AN671" s="33"/>
      <c r="AO671" s="33"/>
      <c r="AP671" s="33"/>
      <c r="AQ671" s="33"/>
      <c r="AR671" s="33"/>
      <c r="AS671" s="33"/>
      <c r="AT671" s="33"/>
      <c r="AU671" s="33"/>
      <c r="AV67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7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71" s="56" t="str">
        <f>_xlfn.CONCAT(IF(Parts[[#This Row],[title]]&lt;&gt;"",_xlfn.CONCAT(CHAR(10),"@PART[",Parts[[#This Row],[name]],"]:NEEDS[!002_CommunityPartsTitles]:AFTER[",Parts[[#This Row],[mod]],"] // ",_xlfn.CONCAT(S671," (",D671,")"),CHAR(10),"{",CHAR(10),"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7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71" s="41" t="str">
        <f>_xlfn.CONCAT(IF(Parts[[#This Row],[title]]&lt;&gt;"",_xlfn.CONCAT("#LOC_KTT_",A671,"_",C671,"_Title = ",Parts[[#This Row],[title]],CHAR(10)),""),IF(Parts[[#This Row],[engineName]]&lt;&gt;"",_xlfn.CONCAT("#LOC_KTT_",Parts[[#This Row],[mod]],"_",Parts[[#This Row],[name]],"_EngineName = ",Parts[[#This Row],[engineName]]),""))</f>
        <v/>
      </c>
      <c r="BA671" s="39" t="e">
        <f ca="1">MIN(Parts[[#This Row],[techTier]]+1,MAX(INDIRECT(O671)))</f>
        <v>#REF!</v>
      </c>
      <c r="BB671" s="39" t="e">
        <f ca="1">MIN(Parts[[#This Row],[techTier]]+2,MAX(INDIRECT(O671)))</f>
        <v>#REF!</v>
      </c>
      <c r="BC671" s="55" t="str">
        <f>RIGHT(LEFT(Parts[[#This Row],[folder]],FIND(CHAR(1),SUBSTITUTE(Parts[[#This Row],[folder]],"/",CHAR(1),LEN(Parts[[#This Row],[folder]])-LEN(SUBSTITUTE(Parts[[#This Row],[folder]],"/",""))))-1),FIND(CHAR(1),SUBSTITUTE(Parts[[#This Row],[folder]],"/",CHAR(1),LEN(Parts[[#This Row],[folder]])-LEN(SUBSTITUTE(Parts[[#This Row],[folder]],"/",""))))-41)</f>
        <v>SquadExpansion/Serenity/Parts/Aero</v>
      </c>
    </row>
    <row r="672" spans="1:55" ht="29.5" x14ac:dyDescent="0.35">
      <c r="A672" t="s">
        <v>3649</v>
      </c>
      <c r="B672" t="s">
        <v>3878</v>
      </c>
      <c r="C672" t="s">
        <v>3879</v>
      </c>
      <c r="D672" t="s">
        <v>3880</v>
      </c>
      <c r="E672" t="s">
        <v>2409</v>
      </c>
      <c r="F672" t="s">
        <v>1510</v>
      </c>
      <c r="G672" t="s">
        <v>1704</v>
      </c>
      <c r="H672" t="s">
        <v>3881</v>
      </c>
      <c r="I672" t="s">
        <v>1728</v>
      </c>
      <c r="J672" t="s">
        <v>2173</v>
      </c>
      <c r="K672" t="s">
        <v>131</v>
      </c>
      <c r="L672" s="32"/>
      <c r="M67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@PART[FanShroud_02]:AFTER[SquadExpansion] // S-12 Fan Shroud
	{
}</v>
      </c>
      <c r="N672" s="36">
        <f>_xlfn.XLOOKUP(_xlfn.CONCAT(O672,P672),Templates!$G$1:$G$2037,Templates!$A$1:$A$2037,"Not Found",0,1)</f>
        <v>0</v>
      </c>
      <c r="O672" s="34"/>
      <c r="P672" s="34"/>
      <c r="Q672" s="35"/>
      <c r="R672" s="49"/>
      <c r="S672" s="33"/>
      <c r="T672" s="33"/>
      <c r="U672" s="33"/>
      <c r="V672" s="33"/>
      <c r="W672" s="33"/>
      <c r="X672" s="33"/>
      <c r="Y672" s="33"/>
      <c r="Z672" s="33"/>
      <c r="AA672" s="33"/>
      <c r="AB672" s="33"/>
      <c r="AC672" s="33"/>
      <c r="AD672" s="33"/>
      <c r="AE672" s="33"/>
      <c r="AF672" s="33"/>
      <c r="AG672" s="33"/>
      <c r="AH672" s="33"/>
      <c r="AI67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72" s="33"/>
      <c r="AK672" s="33"/>
      <c r="AL672" s="33"/>
      <c r="AM672" s="33"/>
      <c r="AN672" s="33"/>
      <c r="AO672" s="33"/>
      <c r="AP672" s="33"/>
      <c r="AQ672" s="33"/>
      <c r="AR672" s="33"/>
      <c r="AS672" s="33"/>
      <c r="AT672" s="33"/>
      <c r="AU672" s="33"/>
      <c r="AV67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7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72" s="56" t="str">
        <f>_xlfn.CONCAT(IF(Parts[[#This Row],[title]]&lt;&gt;"",_xlfn.CONCAT(CHAR(10),"@PART[",Parts[[#This Row],[name]],"]:NEEDS[!002_CommunityPartsTitles]:AFTER[",Parts[[#This Row],[mod]],"] // ",_xlfn.CONCAT(S672," (",D672,")"),CHAR(10),"{",CHAR(10),"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7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72" s="41" t="str">
        <f>_xlfn.CONCAT(IF(Parts[[#This Row],[title]]&lt;&gt;"",_xlfn.CONCAT("#LOC_KTT_",A672,"_",C672,"_Title = ",Parts[[#This Row],[title]],CHAR(10)),""),IF(Parts[[#This Row],[engineName]]&lt;&gt;"",_xlfn.CONCAT("#LOC_KTT_",Parts[[#This Row],[mod]],"_",Parts[[#This Row],[name]],"_EngineName = ",Parts[[#This Row],[engineName]]),""))</f>
        <v/>
      </c>
      <c r="BA672" s="39" t="e">
        <f ca="1">MIN(Parts[[#This Row],[techTier]]+1,MAX(INDIRECT(O672)))</f>
        <v>#REF!</v>
      </c>
      <c r="BB672" s="39" t="e">
        <f ca="1">MIN(Parts[[#This Row],[techTier]]+2,MAX(INDIRECT(O672)))</f>
        <v>#REF!</v>
      </c>
      <c r="BC672" s="55" t="str">
        <f>RIGHT(LEFT(Parts[[#This Row],[folder]],FIND(CHAR(1),SUBSTITUTE(Parts[[#This Row],[folder]],"/",CHAR(1),LEN(Parts[[#This Row],[folder]])-LEN(SUBSTITUTE(Parts[[#This Row],[folder]],"/",""))))-1),FIND(CHAR(1),SUBSTITUTE(Parts[[#This Row],[folder]],"/",CHAR(1),LEN(Parts[[#This Row],[folder]])-LEN(SUBSTITUTE(Parts[[#This Row],[folder]],"/",""))))-41)</f>
        <v>SquadExpansion/Serenity/Parts/Aero</v>
      </c>
    </row>
    <row r="673" spans="1:55" ht="29.5" x14ac:dyDescent="0.35">
      <c r="A673" t="s">
        <v>3649</v>
      </c>
      <c r="B673" t="s">
        <v>3882</v>
      </c>
      <c r="C673" t="s">
        <v>3883</v>
      </c>
      <c r="D673" t="s">
        <v>3884</v>
      </c>
      <c r="E673" t="s">
        <v>2409</v>
      </c>
      <c r="F673" t="s">
        <v>1510</v>
      </c>
      <c r="G673" t="s">
        <v>3885</v>
      </c>
      <c r="H673" t="s">
        <v>3681</v>
      </c>
      <c r="I673" t="s">
        <v>3886</v>
      </c>
      <c r="J673" t="s">
        <v>2124</v>
      </c>
      <c r="K673" t="s">
        <v>131</v>
      </c>
      <c r="L673" s="32"/>
      <c r="M67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@PART[FanShroud_03]:AFTER[SquadExpansion] // S-25 Fan Shroud
	{
}</v>
      </c>
      <c r="N673" s="36">
        <f>_xlfn.XLOOKUP(_xlfn.CONCAT(O673,P673),Templates!$G$1:$G$2037,Templates!$A$1:$A$2037,"Not Found",0,1)</f>
        <v>0</v>
      </c>
      <c r="O673" s="34"/>
      <c r="P673" s="34"/>
      <c r="Q673" s="35"/>
      <c r="R673" s="49"/>
      <c r="S673" s="33"/>
      <c r="T673" s="33"/>
      <c r="U673" s="33"/>
      <c r="V673" s="33"/>
      <c r="W673" s="33"/>
      <c r="X673" s="33"/>
      <c r="Y673" s="33"/>
      <c r="Z673" s="33"/>
      <c r="AA673" s="33"/>
      <c r="AB673" s="33"/>
      <c r="AC673" s="33"/>
      <c r="AD673" s="33"/>
      <c r="AE673" s="33"/>
      <c r="AF673" s="33"/>
      <c r="AG673" s="33"/>
      <c r="AH673" s="33"/>
      <c r="AI67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73" s="33"/>
      <c r="AK673" s="33"/>
      <c r="AL673" s="33"/>
      <c r="AM673" s="33"/>
      <c r="AN673" s="33"/>
      <c r="AO673" s="33"/>
      <c r="AP673" s="33"/>
      <c r="AQ673" s="33"/>
      <c r="AR673" s="33"/>
      <c r="AS673" s="33"/>
      <c r="AT673" s="33"/>
      <c r="AU673" s="33"/>
      <c r="AV67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7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73" s="56" t="str">
        <f>_xlfn.CONCAT(IF(Parts[[#This Row],[title]]&lt;&gt;"",_xlfn.CONCAT(CHAR(10),"@PART[",Parts[[#This Row],[name]],"]:NEEDS[!002_CommunityPartsTitles]:AFTER[",Parts[[#This Row],[mod]],"] // ",_xlfn.CONCAT(S673," (",D673,")"),CHAR(10),"{",CHAR(10),"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7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73" s="41" t="str">
        <f>_xlfn.CONCAT(IF(Parts[[#This Row],[title]]&lt;&gt;"",_xlfn.CONCAT("#LOC_KTT_",A673,"_",C673,"_Title = ",Parts[[#This Row],[title]],CHAR(10)),""),IF(Parts[[#This Row],[engineName]]&lt;&gt;"",_xlfn.CONCAT("#LOC_KTT_",Parts[[#This Row],[mod]],"_",Parts[[#This Row],[name]],"_EngineName = ",Parts[[#This Row],[engineName]]),""))</f>
        <v/>
      </c>
      <c r="BA673" s="39" t="e">
        <f ca="1">MIN(Parts[[#This Row],[techTier]]+1,MAX(INDIRECT(O673)))</f>
        <v>#REF!</v>
      </c>
      <c r="BB673" s="39" t="e">
        <f ca="1">MIN(Parts[[#This Row],[techTier]]+2,MAX(INDIRECT(O673)))</f>
        <v>#REF!</v>
      </c>
      <c r="BC673" s="55" t="str">
        <f>RIGHT(LEFT(Parts[[#This Row],[folder]],FIND(CHAR(1),SUBSTITUTE(Parts[[#This Row],[folder]],"/",CHAR(1),LEN(Parts[[#This Row],[folder]])-LEN(SUBSTITUTE(Parts[[#This Row],[folder]],"/",""))))-1),FIND(CHAR(1),SUBSTITUTE(Parts[[#This Row],[folder]],"/",CHAR(1),LEN(Parts[[#This Row],[folder]])-LEN(SUBSTITUTE(Parts[[#This Row],[folder]],"/",""))))-41)</f>
        <v>SquadExpansion/Serenity/Parts/Aero</v>
      </c>
    </row>
    <row r="674" spans="1:55" ht="29.5" x14ac:dyDescent="0.35">
      <c r="A674" t="s">
        <v>3649</v>
      </c>
      <c r="B674" t="s">
        <v>3887</v>
      </c>
      <c r="C674" t="s">
        <v>3888</v>
      </c>
      <c r="D674" t="s">
        <v>3889</v>
      </c>
      <c r="E674" t="s">
        <v>1458</v>
      </c>
      <c r="F674" t="s">
        <v>1510</v>
      </c>
      <c r="G674" t="s">
        <v>1529</v>
      </c>
      <c r="H674" t="s">
        <v>3498</v>
      </c>
      <c r="I674" t="s">
        <v>3349</v>
      </c>
      <c r="J674" t="s">
        <v>1115</v>
      </c>
      <c r="K674" t="s">
        <v>43</v>
      </c>
      <c r="L674" s="32"/>
      <c r="M67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@PART[noseconeTiny]:AFTER[SquadExpansion] // Tiny Nosecone
	{
}</v>
      </c>
      <c r="N674" s="36">
        <f>_xlfn.XLOOKUP(_xlfn.CONCAT(O674,P674),Templates!$G$1:$G$2037,Templates!$A$1:$A$2037,"Not Found",0,1)</f>
        <v>0</v>
      </c>
      <c r="O674" s="34"/>
      <c r="P674" s="34"/>
      <c r="Q674" s="35"/>
      <c r="R674" s="49"/>
      <c r="S674" s="33"/>
      <c r="T674" s="33"/>
      <c r="U674" s="33"/>
      <c r="V674" s="33"/>
      <c r="W674" s="33"/>
      <c r="X674" s="33"/>
      <c r="Y674" s="33"/>
      <c r="Z674" s="33"/>
      <c r="AA674" s="33"/>
      <c r="AB674" s="33"/>
      <c r="AC674" s="33"/>
      <c r="AD674" s="33"/>
      <c r="AE674" s="33"/>
      <c r="AF674" s="33"/>
      <c r="AG674" s="33"/>
      <c r="AH674" s="33"/>
      <c r="AI67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74" s="33"/>
      <c r="AK674" s="33"/>
      <c r="AL674" s="33"/>
      <c r="AM674" s="33"/>
      <c r="AN674" s="33"/>
      <c r="AO674" s="33"/>
      <c r="AP674" s="33"/>
      <c r="AQ674" s="33"/>
      <c r="AR674" s="33"/>
      <c r="AS674" s="33"/>
      <c r="AT674" s="33"/>
      <c r="AU674" s="33"/>
      <c r="AV67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7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74" s="56" t="str">
        <f>_xlfn.CONCAT(IF(Parts[[#This Row],[title]]&lt;&gt;"",_xlfn.CONCAT(CHAR(10),"@PART[",Parts[[#This Row],[name]],"]:NEEDS[!002_CommunityPartsTitles]:AFTER[",Parts[[#This Row],[mod]],"] // ",_xlfn.CONCAT(S674," (",D674,")"),CHAR(10),"{",CHAR(10),"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7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74" s="41" t="str">
        <f>_xlfn.CONCAT(IF(Parts[[#This Row],[title]]&lt;&gt;"",_xlfn.CONCAT("#LOC_KTT_",A674,"_",C674,"_Title = ",Parts[[#This Row],[title]],CHAR(10)),""),IF(Parts[[#This Row],[engineName]]&lt;&gt;"",_xlfn.CONCAT("#LOC_KTT_",Parts[[#This Row],[mod]],"_",Parts[[#This Row],[name]],"_EngineName = ",Parts[[#This Row],[engineName]]),""))</f>
        <v/>
      </c>
      <c r="BA674" s="39" t="e">
        <f ca="1">MIN(Parts[[#This Row],[techTier]]+1,MAX(INDIRECT(O674)))</f>
        <v>#REF!</v>
      </c>
      <c r="BB674" s="39" t="e">
        <f ca="1">MIN(Parts[[#This Row],[techTier]]+2,MAX(INDIRECT(O674)))</f>
        <v>#REF!</v>
      </c>
      <c r="BC674" s="55" t="str">
        <f>RIGHT(LEFT(Parts[[#This Row],[folder]],FIND(CHAR(1),SUBSTITUTE(Parts[[#This Row],[folder]],"/",CHAR(1),LEN(Parts[[#This Row],[folder]])-LEN(SUBSTITUTE(Parts[[#This Row],[folder]],"/",""))))-1),FIND(CHAR(1),SUBSTITUTE(Parts[[#This Row],[folder]],"/",CHAR(1),LEN(Parts[[#This Row],[folder]])-LEN(SUBSTITUTE(Parts[[#This Row],[folder]],"/",""))))-41)</f>
        <v>SquadExpansion/Serenity/Parts/Aero</v>
      </c>
    </row>
    <row r="675" spans="1:55" ht="29.5" x14ac:dyDescent="0.35">
      <c r="A675" t="s">
        <v>3649</v>
      </c>
      <c r="B675" t="s">
        <v>3890</v>
      </c>
      <c r="C675" t="s">
        <v>3891</v>
      </c>
      <c r="D675" t="s">
        <v>3892</v>
      </c>
      <c r="E675" t="s">
        <v>1458</v>
      </c>
      <c r="F675" t="s">
        <v>1510</v>
      </c>
      <c r="G675" t="s">
        <v>1817</v>
      </c>
      <c r="H675" t="s">
        <v>1576</v>
      </c>
      <c r="I675" t="s">
        <v>2629</v>
      </c>
      <c r="J675" t="s">
        <v>1115</v>
      </c>
      <c r="K675" t="s">
        <v>43</v>
      </c>
      <c r="L675" s="32"/>
      <c r="M67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@PART[noseconeVS]:AFTER[SquadExpansion] // Very Small Nosecone
	{
}</v>
      </c>
      <c r="N675" s="36">
        <f>_xlfn.XLOOKUP(_xlfn.CONCAT(O675,P675),Templates!$G$1:$G$2037,Templates!$A$1:$A$2037,"Not Found",0,1)</f>
        <v>0</v>
      </c>
      <c r="O675" s="34"/>
      <c r="P675" s="34"/>
      <c r="Q675" s="35"/>
      <c r="R675" s="49"/>
      <c r="S675" s="33"/>
      <c r="T675" s="33"/>
      <c r="U675" s="33"/>
      <c r="V675" s="33"/>
      <c r="W675" s="33"/>
      <c r="X675" s="33"/>
      <c r="Y675" s="33"/>
      <c r="Z675" s="33"/>
      <c r="AA675" s="33"/>
      <c r="AB675" s="33"/>
      <c r="AC675" s="33"/>
      <c r="AD675" s="33"/>
      <c r="AE675" s="33"/>
      <c r="AF675" s="33"/>
      <c r="AG675" s="33"/>
      <c r="AH675" s="33"/>
      <c r="AI67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75" s="33"/>
      <c r="AK675" s="33"/>
      <c r="AL675" s="33"/>
      <c r="AM675" s="33"/>
      <c r="AN675" s="33"/>
      <c r="AO675" s="33"/>
      <c r="AP675" s="33"/>
      <c r="AQ675" s="33"/>
      <c r="AR675" s="33"/>
      <c r="AS675" s="33"/>
      <c r="AT675" s="33"/>
      <c r="AU675" s="33"/>
      <c r="AV67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7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75" s="56" t="str">
        <f>_xlfn.CONCAT(IF(Parts[[#This Row],[title]]&lt;&gt;"",_xlfn.CONCAT(CHAR(10),"@PART[",Parts[[#This Row],[name]],"]:NEEDS[!002_CommunityPartsTitles]:AFTER[",Parts[[#This Row],[mod]],"] // ",_xlfn.CONCAT(S675," (",D675,")"),CHAR(10),"{",CHAR(10),"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7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75" s="41" t="str">
        <f>_xlfn.CONCAT(IF(Parts[[#This Row],[title]]&lt;&gt;"",_xlfn.CONCAT("#LOC_KTT_",A675,"_",C675,"_Title = ",Parts[[#This Row],[title]],CHAR(10)),""),IF(Parts[[#This Row],[engineName]]&lt;&gt;"",_xlfn.CONCAT("#LOC_KTT_",Parts[[#This Row],[mod]],"_",Parts[[#This Row],[name]],"_EngineName = ",Parts[[#This Row],[engineName]]),""))</f>
        <v/>
      </c>
      <c r="BA675" s="39" t="e">
        <f ca="1">MIN(Parts[[#This Row],[techTier]]+1,MAX(INDIRECT(O675)))</f>
        <v>#REF!</v>
      </c>
      <c r="BB675" s="39" t="e">
        <f ca="1">MIN(Parts[[#This Row],[techTier]]+2,MAX(INDIRECT(O675)))</f>
        <v>#REF!</v>
      </c>
      <c r="BC675" s="55" t="str">
        <f>RIGHT(LEFT(Parts[[#This Row],[folder]],FIND(CHAR(1),SUBSTITUTE(Parts[[#This Row],[folder]],"/",CHAR(1),LEN(Parts[[#This Row],[folder]])-LEN(SUBSTITUTE(Parts[[#This Row],[folder]],"/",""))))-1),FIND(CHAR(1),SUBSTITUTE(Parts[[#This Row],[folder]],"/",CHAR(1),LEN(Parts[[#This Row],[folder]])-LEN(SUBSTITUTE(Parts[[#This Row],[folder]],"/",""))))-41)</f>
        <v>SquadExpansion/Serenity/Parts/Aero</v>
      </c>
    </row>
    <row r="676" spans="1:55" ht="29.5" x14ac:dyDescent="0.35">
      <c r="A676" t="s">
        <v>3649</v>
      </c>
      <c r="B676" t="s">
        <v>3893</v>
      </c>
      <c r="C676" t="s">
        <v>3894</v>
      </c>
      <c r="D676" t="s">
        <v>3895</v>
      </c>
      <c r="E676" t="s">
        <v>1898</v>
      </c>
      <c r="F676" t="s">
        <v>2615</v>
      </c>
      <c r="G676" t="s">
        <v>1698</v>
      </c>
      <c r="H676" t="s">
        <v>2135</v>
      </c>
      <c r="I676" t="s">
        <v>1628</v>
      </c>
      <c r="J676" t="s">
        <v>2029</v>
      </c>
      <c r="K676" t="s">
        <v>49</v>
      </c>
      <c r="L676" s="32"/>
      <c r="M67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@PART[DeployedCentralStation]:AFTER[SquadExpansion] // Probodobodyne Experiment Control Station
	{
}</v>
      </c>
      <c r="N676" s="36">
        <f>_xlfn.XLOOKUP(_xlfn.CONCAT(O676,P676),Templates!$G$1:$G$2037,Templates!$A$1:$A$2037,"Not Found",0,1)</f>
        <v>0</v>
      </c>
      <c r="O676" s="34"/>
      <c r="P676" s="34"/>
      <c r="Q676" s="35"/>
      <c r="R676" s="49"/>
      <c r="S676" s="33"/>
      <c r="T676" s="33"/>
      <c r="U676" s="33"/>
      <c r="V676" s="33"/>
      <c r="W676" s="33"/>
      <c r="X676" s="33"/>
      <c r="Y676" s="33"/>
      <c r="Z676" s="33"/>
      <c r="AA676" s="33"/>
      <c r="AB676" s="33"/>
      <c r="AC676" s="33"/>
      <c r="AD676" s="33"/>
      <c r="AE676" s="33"/>
      <c r="AF676" s="33"/>
      <c r="AG676" s="33"/>
      <c r="AH676" s="33"/>
      <c r="AI67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76" s="33"/>
      <c r="AK676" s="33"/>
      <c r="AL676" s="33"/>
      <c r="AM676" s="33"/>
      <c r="AN676" s="33"/>
      <c r="AO676" s="33"/>
      <c r="AP676" s="33"/>
      <c r="AQ676" s="33"/>
      <c r="AR676" s="33"/>
      <c r="AS676" s="33"/>
      <c r="AT676" s="33"/>
      <c r="AU676" s="33"/>
      <c r="AV67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7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76" s="56" t="str">
        <f>_xlfn.CONCAT(IF(Parts[[#This Row],[title]]&lt;&gt;"",_xlfn.CONCAT(CHAR(10),"@PART[",Parts[[#This Row],[name]],"]:NEEDS[!002_CommunityPartsTitles]:AFTER[",Parts[[#This Row],[mod]],"] // ",_xlfn.CONCAT(S676," (",D676,")"),CHAR(10),"{",CHAR(10),"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7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76" s="41" t="str">
        <f>_xlfn.CONCAT(IF(Parts[[#This Row],[title]]&lt;&gt;"",_xlfn.CONCAT("#LOC_KTT_",A676,"_",C676,"_Title = ",Parts[[#This Row],[title]],CHAR(10)),""),IF(Parts[[#This Row],[engineName]]&lt;&gt;"",_xlfn.CONCAT("#LOC_KTT_",Parts[[#This Row],[mod]],"_",Parts[[#This Row],[name]],"_EngineName = ",Parts[[#This Row],[engineName]]),""))</f>
        <v/>
      </c>
      <c r="BA676" s="39" t="e">
        <f ca="1">MIN(Parts[[#This Row],[techTier]]+1,MAX(INDIRECT(O676)))</f>
        <v>#REF!</v>
      </c>
      <c r="BB676" s="39" t="e">
        <f ca="1">MIN(Parts[[#This Row],[techTier]]+2,MAX(INDIRECT(O676)))</f>
        <v>#REF!</v>
      </c>
      <c r="BC676" s="55" t="str">
        <f>RIGHT(LEFT(Parts[[#This Row],[folder]],FIND(CHAR(1),SUBSTITUTE(Parts[[#This Row],[folder]],"/",CHAR(1),LEN(Parts[[#This Row],[folder]])-LEN(SUBSTITUTE(Parts[[#This Row],[folder]],"/",""))))-1),FIND(CHAR(1),SUBSTITUTE(Parts[[#This Row],[folder]],"/",CHAR(1),LEN(Parts[[#This Row],[folder]])-LEN(SUBSTITUTE(Parts[[#This Row],[folder]],"/",""))))-41)</f>
        <v>SquadExpansion/Serenity/Parts/DeployedScience</v>
      </c>
    </row>
    <row r="677" spans="1:55" ht="29.5" x14ac:dyDescent="0.35">
      <c r="A677" t="s">
        <v>3649</v>
      </c>
      <c r="B677" t="s">
        <v>3896</v>
      </c>
      <c r="C677" t="s">
        <v>3897</v>
      </c>
      <c r="D677" t="s">
        <v>3898</v>
      </c>
      <c r="E677" t="s">
        <v>2283</v>
      </c>
      <c r="F677" t="s">
        <v>2615</v>
      </c>
      <c r="G677" t="s">
        <v>1709</v>
      </c>
      <c r="H677" t="s">
        <v>1562</v>
      </c>
      <c r="I677" t="s">
        <v>1611</v>
      </c>
      <c r="J677" t="s">
        <v>2029</v>
      </c>
      <c r="K677" t="s">
        <v>51</v>
      </c>
      <c r="L677" s="32"/>
      <c r="M67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@PART[DeployedGoExOb]:AFTER[SquadExpansion] // Go-ob ED Monitor
	{
}</v>
      </c>
      <c r="N677" s="36">
        <f>_xlfn.XLOOKUP(_xlfn.CONCAT(O677,P677),Templates!$G$1:$G$2037,Templates!$A$1:$A$2037,"Not Found",0,1)</f>
        <v>0</v>
      </c>
      <c r="O677" s="34"/>
      <c r="P677" s="34"/>
      <c r="Q677" s="35"/>
      <c r="R677" s="49"/>
      <c r="S677" s="33"/>
      <c r="T677" s="33"/>
      <c r="U677" s="33"/>
      <c r="V677" s="33"/>
      <c r="W677" s="33"/>
      <c r="X677" s="33"/>
      <c r="Y677" s="33"/>
      <c r="Z677" s="33"/>
      <c r="AA677" s="33"/>
      <c r="AB677" s="33"/>
      <c r="AC677" s="33"/>
      <c r="AD677" s="33"/>
      <c r="AE677" s="33"/>
      <c r="AF677" s="33"/>
      <c r="AG677" s="33"/>
      <c r="AH677" s="33"/>
      <c r="AI67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77" s="33"/>
      <c r="AK677" s="33"/>
      <c r="AL677" s="33"/>
      <c r="AM677" s="33"/>
      <c r="AN677" s="33"/>
      <c r="AO677" s="33"/>
      <c r="AP677" s="33"/>
      <c r="AQ677" s="33"/>
      <c r="AR677" s="33"/>
      <c r="AS677" s="33"/>
      <c r="AT677" s="33"/>
      <c r="AU677" s="33"/>
      <c r="AV67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7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77" s="56" t="str">
        <f>_xlfn.CONCAT(IF(Parts[[#This Row],[title]]&lt;&gt;"",_xlfn.CONCAT(CHAR(10),"@PART[",Parts[[#This Row],[name]],"]:NEEDS[!002_CommunityPartsTitles]:AFTER[",Parts[[#This Row],[mod]],"] // ",_xlfn.CONCAT(S677," (",D677,")"),CHAR(10),"{",CHAR(10),"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7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77" s="41" t="str">
        <f>_xlfn.CONCAT(IF(Parts[[#This Row],[title]]&lt;&gt;"",_xlfn.CONCAT("#LOC_KTT_",A677,"_",C677,"_Title = ",Parts[[#This Row],[title]],CHAR(10)),""),IF(Parts[[#This Row],[engineName]]&lt;&gt;"",_xlfn.CONCAT("#LOC_KTT_",Parts[[#This Row],[mod]],"_",Parts[[#This Row],[name]],"_EngineName = ",Parts[[#This Row],[engineName]]),""))</f>
        <v/>
      </c>
      <c r="BA677" s="39" t="e">
        <f ca="1">MIN(Parts[[#This Row],[techTier]]+1,MAX(INDIRECT(O677)))</f>
        <v>#REF!</v>
      </c>
      <c r="BB677" s="39" t="e">
        <f ca="1">MIN(Parts[[#This Row],[techTier]]+2,MAX(INDIRECT(O677)))</f>
        <v>#REF!</v>
      </c>
      <c r="BC677" s="55" t="str">
        <f>RIGHT(LEFT(Parts[[#This Row],[folder]],FIND(CHAR(1),SUBSTITUTE(Parts[[#This Row],[folder]],"/",CHAR(1),LEN(Parts[[#This Row],[folder]])-LEN(SUBSTITUTE(Parts[[#This Row],[folder]],"/",""))))-1),FIND(CHAR(1),SUBSTITUTE(Parts[[#This Row],[folder]],"/",CHAR(1),LEN(Parts[[#This Row],[folder]])-LEN(SUBSTITUTE(Parts[[#This Row],[folder]],"/",""))))-41)</f>
        <v>SquadExpansion/Serenity/Parts/DeployedScience</v>
      </c>
    </row>
    <row r="678" spans="1:55" ht="29.5" x14ac:dyDescent="0.35">
      <c r="A678" t="s">
        <v>3649</v>
      </c>
      <c r="B678" t="s">
        <v>3899</v>
      </c>
      <c r="C678" t="s">
        <v>3900</v>
      </c>
      <c r="D678" t="s">
        <v>3901</v>
      </c>
      <c r="E678" t="s">
        <v>1927</v>
      </c>
      <c r="F678" t="s">
        <v>2615</v>
      </c>
      <c r="G678" t="s">
        <v>2400</v>
      </c>
      <c r="H678" t="s">
        <v>2117</v>
      </c>
      <c r="I678" t="s">
        <v>1525</v>
      </c>
      <c r="J678" t="s">
        <v>2029</v>
      </c>
      <c r="K678" t="s">
        <v>136</v>
      </c>
      <c r="L678" s="32"/>
      <c r="M67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@PART[DeployedIONExp]:AFTER[SquadExpansion] // Ionographer PD-22
	{
}</v>
      </c>
      <c r="N678" s="36">
        <f>_xlfn.XLOOKUP(_xlfn.CONCAT(O678,P678),Templates!$G$1:$G$2037,Templates!$A$1:$A$2037,"Not Found",0,1)</f>
        <v>0</v>
      </c>
      <c r="O678" s="34"/>
      <c r="P678" s="34"/>
      <c r="Q678" s="35"/>
      <c r="R678" s="49"/>
      <c r="S678" s="33"/>
      <c r="T678" s="33"/>
      <c r="U678" s="33"/>
      <c r="V678" s="33"/>
      <c r="W678" s="33"/>
      <c r="X678" s="33"/>
      <c r="Y678" s="33"/>
      <c r="Z678" s="33"/>
      <c r="AA678" s="33"/>
      <c r="AB678" s="33"/>
      <c r="AC678" s="33"/>
      <c r="AD678" s="33"/>
      <c r="AE678" s="33"/>
      <c r="AF678" s="33"/>
      <c r="AG678" s="33"/>
      <c r="AH678" s="33"/>
      <c r="AI67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78" s="33"/>
      <c r="AK678" s="33"/>
      <c r="AL678" s="33"/>
      <c r="AM678" s="33"/>
      <c r="AN678" s="33"/>
      <c r="AO678" s="33"/>
      <c r="AP678" s="33"/>
      <c r="AQ678" s="33"/>
      <c r="AR678" s="33"/>
      <c r="AS678" s="33"/>
      <c r="AT678" s="33"/>
      <c r="AU678" s="33"/>
      <c r="AV67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7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78" s="56" t="str">
        <f>_xlfn.CONCAT(IF(Parts[[#This Row],[title]]&lt;&gt;"",_xlfn.CONCAT(CHAR(10),"@PART[",Parts[[#This Row],[name]],"]:NEEDS[!002_CommunityPartsTitles]:AFTER[",Parts[[#This Row],[mod]],"] // ",_xlfn.CONCAT(S678," (",D678,")"),CHAR(10),"{",CHAR(10),"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7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78" s="41" t="str">
        <f>_xlfn.CONCAT(IF(Parts[[#This Row],[title]]&lt;&gt;"",_xlfn.CONCAT("#LOC_KTT_",A678,"_",C678,"_Title = ",Parts[[#This Row],[title]],CHAR(10)),""),IF(Parts[[#This Row],[engineName]]&lt;&gt;"",_xlfn.CONCAT("#LOC_KTT_",Parts[[#This Row],[mod]],"_",Parts[[#This Row],[name]],"_EngineName = ",Parts[[#This Row],[engineName]]),""))</f>
        <v/>
      </c>
      <c r="BA678" s="39" t="e">
        <f ca="1">MIN(Parts[[#This Row],[techTier]]+1,MAX(INDIRECT(O678)))</f>
        <v>#REF!</v>
      </c>
      <c r="BB678" s="39" t="e">
        <f ca="1">MIN(Parts[[#This Row],[techTier]]+2,MAX(INDIRECT(O678)))</f>
        <v>#REF!</v>
      </c>
      <c r="BC678" s="55" t="str">
        <f>RIGHT(LEFT(Parts[[#This Row],[folder]],FIND(CHAR(1),SUBSTITUTE(Parts[[#This Row],[folder]],"/",CHAR(1),LEN(Parts[[#This Row],[folder]])-LEN(SUBSTITUTE(Parts[[#This Row],[folder]],"/",""))))-1),FIND(CHAR(1),SUBSTITUTE(Parts[[#This Row],[folder]],"/",CHAR(1),LEN(Parts[[#This Row],[folder]])-LEN(SUBSTITUTE(Parts[[#This Row],[folder]],"/",""))))-41)</f>
        <v>SquadExpansion/Serenity/Parts/DeployedScience</v>
      </c>
    </row>
    <row r="679" spans="1:55" ht="29.5" x14ac:dyDescent="0.35">
      <c r="A679" t="s">
        <v>3649</v>
      </c>
      <c r="B679" t="s">
        <v>3902</v>
      </c>
      <c r="C679" t="s">
        <v>3903</v>
      </c>
      <c r="D679" t="s">
        <v>3904</v>
      </c>
      <c r="E679" t="s">
        <v>1927</v>
      </c>
      <c r="F679" t="s">
        <v>2615</v>
      </c>
      <c r="G679" t="s">
        <v>3756</v>
      </c>
      <c r="H679" t="s">
        <v>2710</v>
      </c>
      <c r="I679" t="s">
        <v>1611</v>
      </c>
      <c r="J679" t="s">
        <v>2029</v>
      </c>
      <c r="K679" t="s">
        <v>176</v>
      </c>
      <c r="L679" s="32"/>
      <c r="M67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@PART[DeployedRTG]:AFTER[SquadExpansion] // Mini-NUK-PD Radioisotope Thermoelectric Generator
	{
}</v>
      </c>
      <c r="N679" s="36">
        <f>_xlfn.XLOOKUP(_xlfn.CONCAT(O679,P679),Templates!$G$1:$G$2037,Templates!$A$1:$A$2037,"Not Found",0,1)</f>
        <v>0</v>
      </c>
      <c r="O679" s="34"/>
      <c r="P679" s="34"/>
      <c r="Q679" s="35"/>
      <c r="R679" s="49"/>
      <c r="S679" s="33"/>
      <c r="T679" s="33"/>
      <c r="U679" s="33"/>
      <c r="V679" s="33"/>
      <c r="W679" s="33"/>
      <c r="X679" s="33"/>
      <c r="Y679" s="33"/>
      <c r="Z679" s="33"/>
      <c r="AA679" s="33"/>
      <c r="AB679" s="33"/>
      <c r="AC679" s="33"/>
      <c r="AD679" s="33"/>
      <c r="AE679" s="33"/>
      <c r="AF679" s="33"/>
      <c r="AG679" s="33"/>
      <c r="AH679" s="33"/>
      <c r="AI67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79" s="33"/>
      <c r="AK679" s="33"/>
      <c r="AL679" s="33"/>
      <c r="AM679" s="33"/>
      <c r="AN679" s="33"/>
      <c r="AO679" s="33"/>
      <c r="AP679" s="33"/>
      <c r="AQ679" s="33"/>
      <c r="AR679" s="33"/>
      <c r="AS679" s="33"/>
      <c r="AT679" s="33"/>
      <c r="AU679" s="33"/>
      <c r="AV67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7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79" s="56" t="str">
        <f>_xlfn.CONCAT(IF(Parts[[#This Row],[title]]&lt;&gt;"",_xlfn.CONCAT(CHAR(10),"@PART[",Parts[[#This Row],[name]],"]:NEEDS[!002_CommunityPartsTitles]:AFTER[",Parts[[#This Row],[mod]],"] // ",_xlfn.CONCAT(S679," (",D679,")"),CHAR(10),"{",CHAR(10),"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7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79" s="41" t="str">
        <f>_xlfn.CONCAT(IF(Parts[[#This Row],[title]]&lt;&gt;"",_xlfn.CONCAT("#LOC_KTT_",A679,"_",C679,"_Title = ",Parts[[#This Row],[title]],CHAR(10)),""),IF(Parts[[#This Row],[engineName]]&lt;&gt;"",_xlfn.CONCAT("#LOC_KTT_",Parts[[#This Row],[mod]],"_",Parts[[#This Row],[name]],"_EngineName = ",Parts[[#This Row],[engineName]]),""))</f>
        <v/>
      </c>
      <c r="BA679" s="39" t="e">
        <f ca="1">MIN(Parts[[#This Row],[techTier]]+1,MAX(INDIRECT(O679)))</f>
        <v>#REF!</v>
      </c>
      <c r="BB679" s="39" t="e">
        <f ca="1">MIN(Parts[[#This Row],[techTier]]+2,MAX(INDIRECT(O679)))</f>
        <v>#REF!</v>
      </c>
      <c r="BC679" s="55" t="str">
        <f>RIGHT(LEFT(Parts[[#This Row],[folder]],FIND(CHAR(1),SUBSTITUTE(Parts[[#This Row],[folder]],"/",CHAR(1),LEN(Parts[[#This Row],[folder]])-LEN(SUBSTITUTE(Parts[[#This Row],[folder]],"/",""))))-1),FIND(CHAR(1),SUBSTITUTE(Parts[[#This Row],[folder]],"/",CHAR(1),LEN(Parts[[#This Row],[folder]])-LEN(SUBSTITUTE(Parts[[#This Row],[folder]],"/",""))))-41)</f>
        <v>SquadExpansion/Serenity/Parts/DeployedScience</v>
      </c>
    </row>
    <row r="680" spans="1:55" ht="29.5" x14ac:dyDescent="0.35">
      <c r="A680" t="s">
        <v>3649</v>
      </c>
      <c r="B680" t="s">
        <v>3905</v>
      </c>
      <c r="C680" t="s">
        <v>3906</v>
      </c>
      <c r="D680" t="s">
        <v>3907</v>
      </c>
      <c r="E680" t="s">
        <v>1927</v>
      </c>
      <c r="F680" t="s">
        <v>2615</v>
      </c>
      <c r="G680" t="s">
        <v>1709</v>
      </c>
      <c r="H680" t="s">
        <v>1562</v>
      </c>
      <c r="I680" t="s">
        <v>3908</v>
      </c>
      <c r="J680" t="s">
        <v>2029</v>
      </c>
      <c r="K680" t="s">
        <v>100</v>
      </c>
      <c r="L680" s="32"/>
      <c r="M68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@PART[DeployedSatDish]:AFTER[SquadExpansion] // Communotron Ground HG-48
	{
}</v>
      </c>
      <c r="N680" s="36">
        <f>_xlfn.XLOOKUP(_xlfn.CONCAT(O680,P680),Templates!$G$1:$G$2037,Templates!$A$1:$A$2037,"Not Found",0,1)</f>
        <v>0</v>
      </c>
      <c r="O680" s="34"/>
      <c r="P680" s="34"/>
      <c r="Q680" s="35"/>
      <c r="R680" s="49"/>
      <c r="S680" s="33"/>
      <c r="T680" s="33"/>
      <c r="U680" s="33"/>
      <c r="V680" s="33"/>
      <c r="W680" s="33"/>
      <c r="X680" s="33"/>
      <c r="Y680" s="33"/>
      <c r="Z680" s="33"/>
      <c r="AA680" s="33"/>
      <c r="AB680" s="33"/>
      <c r="AC680" s="33"/>
      <c r="AD680" s="33"/>
      <c r="AE680" s="33"/>
      <c r="AF680" s="33"/>
      <c r="AG680" s="33"/>
      <c r="AH680" s="33"/>
      <c r="AI68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80" s="33"/>
      <c r="AK680" s="33"/>
      <c r="AL680" s="33"/>
      <c r="AM680" s="33"/>
      <c r="AN680" s="33"/>
      <c r="AO680" s="33"/>
      <c r="AP680" s="33"/>
      <c r="AQ680" s="33"/>
      <c r="AR680" s="33"/>
      <c r="AS680" s="33"/>
      <c r="AT680" s="33"/>
      <c r="AU680" s="33"/>
      <c r="AV68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8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80" s="56" t="str">
        <f>_xlfn.CONCAT(IF(Parts[[#This Row],[title]]&lt;&gt;"",_xlfn.CONCAT(CHAR(10),"@PART[",Parts[[#This Row],[name]],"]:NEEDS[!002_CommunityPartsTitles]:AFTER[",Parts[[#This Row],[mod]],"] // ",_xlfn.CONCAT(S680," (",D680,")"),CHAR(10),"{",CHAR(10),"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8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80" s="41" t="str">
        <f>_xlfn.CONCAT(IF(Parts[[#This Row],[title]]&lt;&gt;"",_xlfn.CONCAT("#LOC_KTT_",A680,"_",C680,"_Title = ",Parts[[#This Row],[title]],CHAR(10)),""),IF(Parts[[#This Row],[engineName]]&lt;&gt;"",_xlfn.CONCAT("#LOC_KTT_",Parts[[#This Row],[mod]],"_",Parts[[#This Row],[name]],"_EngineName = ",Parts[[#This Row],[engineName]]),""))</f>
        <v/>
      </c>
      <c r="BA680" s="39" t="e">
        <f ca="1">MIN(Parts[[#This Row],[techTier]]+1,MAX(INDIRECT(O680)))</f>
        <v>#REF!</v>
      </c>
      <c r="BB680" s="39" t="e">
        <f ca="1">MIN(Parts[[#This Row],[techTier]]+2,MAX(INDIRECT(O680)))</f>
        <v>#REF!</v>
      </c>
      <c r="BC680" s="55" t="str">
        <f>RIGHT(LEFT(Parts[[#This Row],[folder]],FIND(CHAR(1),SUBSTITUTE(Parts[[#This Row],[folder]],"/",CHAR(1),LEN(Parts[[#This Row],[folder]])-LEN(SUBSTITUTE(Parts[[#This Row],[folder]],"/",""))))-1),FIND(CHAR(1),SUBSTITUTE(Parts[[#This Row],[folder]],"/",CHAR(1),LEN(Parts[[#This Row],[folder]])-LEN(SUBSTITUTE(Parts[[#This Row],[folder]],"/",""))))-41)</f>
        <v>SquadExpansion/Serenity/Parts/DeployedScience</v>
      </c>
    </row>
    <row r="681" spans="1:55" ht="29.5" x14ac:dyDescent="0.35">
      <c r="A681" t="s">
        <v>3649</v>
      </c>
      <c r="B681" t="s">
        <v>3909</v>
      </c>
      <c r="C681" t="s">
        <v>3910</v>
      </c>
      <c r="D681" t="s">
        <v>3911</v>
      </c>
      <c r="E681" t="s">
        <v>1898</v>
      </c>
      <c r="F681" t="s">
        <v>2615</v>
      </c>
      <c r="G681" t="s">
        <v>1893</v>
      </c>
      <c r="H681" t="s">
        <v>2309</v>
      </c>
      <c r="I681" t="s">
        <v>3908</v>
      </c>
      <c r="J681" t="s">
        <v>2029</v>
      </c>
      <c r="K681" t="s">
        <v>100</v>
      </c>
      <c r="L681" s="32"/>
      <c r="M68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@PART[DeployedSeismicSensor]:AFTER[SquadExpansion] // Grand Slam Passive Seismometer
	{
}</v>
      </c>
      <c r="N681" s="36">
        <f>_xlfn.XLOOKUP(_xlfn.CONCAT(O681,P681),Templates!$G$1:$G$2037,Templates!$A$1:$A$2037,"Not Found",0,1)</f>
        <v>0</v>
      </c>
      <c r="O681" s="34"/>
      <c r="P681" s="34"/>
      <c r="Q681" s="35"/>
      <c r="R681" s="49"/>
      <c r="S681" s="33"/>
      <c r="T681" s="33"/>
      <c r="U681" s="33"/>
      <c r="V681" s="33"/>
      <c r="W681" s="33"/>
      <c r="X681" s="33"/>
      <c r="Y681" s="33"/>
      <c r="Z681" s="33"/>
      <c r="AA681" s="33"/>
      <c r="AB681" s="33"/>
      <c r="AC681" s="33"/>
      <c r="AD681" s="33"/>
      <c r="AE681" s="33"/>
      <c r="AF681" s="33"/>
      <c r="AG681" s="33"/>
      <c r="AH681" s="33"/>
      <c r="AI68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81" s="33"/>
      <c r="AK681" s="33"/>
      <c r="AL681" s="33"/>
      <c r="AM681" s="33"/>
      <c r="AN681" s="33"/>
      <c r="AO681" s="33"/>
      <c r="AP681" s="33"/>
      <c r="AQ681" s="33"/>
      <c r="AR681" s="33"/>
      <c r="AS681" s="33"/>
      <c r="AT681" s="33"/>
      <c r="AU681" s="33"/>
      <c r="AV68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8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81" s="56" t="str">
        <f>_xlfn.CONCAT(IF(Parts[[#This Row],[title]]&lt;&gt;"",_xlfn.CONCAT(CHAR(10),"@PART[",Parts[[#This Row],[name]],"]:NEEDS[!002_CommunityPartsTitles]:AFTER[",Parts[[#This Row],[mod]],"] // ",_xlfn.CONCAT(S681," (",D681,")"),CHAR(10),"{",CHAR(10),"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8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81" s="41" t="str">
        <f>_xlfn.CONCAT(IF(Parts[[#This Row],[title]]&lt;&gt;"",_xlfn.CONCAT("#LOC_KTT_",A681,"_",C681,"_Title = ",Parts[[#This Row],[title]],CHAR(10)),""),IF(Parts[[#This Row],[engineName]]&lt;&gt;"",_xlfn.CONCAT("#LOC_KTT_",Parts[[#This Row],[mod]],"_",Parts[[#This Row],[name]],"_EngineName = ",Parts[[#This Row],[engineName]]),""))</f>
        <v/>
      </c>
      <c r="BA681" s="39" t="e">
        <f ca="1">MIN(Parts[[#This Row],[techTier]]+1,MAX(INDIRECT(O681)))</f>
        <v>#REF!</v>
      </c>
      <c r="BB681" s="39" t="e">
        <f ca="1">MIN(Parts[[#This Row],[techTier]]+2,MAX(INDIRECT(O681)))</f>
        <v>#REF!</v>
      </c>
      <c r="BC681" s="55" t="str">
        <f>RIGHT(LEFT(Parts[[#This Row],[folder]],FIND(CHAR(1),SUBSTITUTE(Parts[[#This Row],[folder]],"/",CHAR(1),LEN(Parts[[#This Row],[folder]])-LEN(SUBSTITUTE(Parts[[#This Row],[folder]],"/",""))))-1),FIND(CHAR(1),SUBSTITUTE(Parts[[#This Row],[folder]],"/",CHAR(1),LEN(Parts[[#This Row],[folder]])-LEN(SUBSTITUTE(Parts[[#This Row],[folder]],"/",""))))-41)</f>
        <v>SquadExpansion/Serenity/Parts/DeployedScience</v>
      </c>
    </row>
    <row r="682" spans="1:55" ht="29.5" x14ac:dyDescent="0.35">
      <c r="A682" t="s">
        <v>3649</v>
      </c>
      <c r="B682" t="s">
        <v>3912</v>
      </c>
      <c r="C682" t="s">
        <v>3913</v>
      </c>
      <c r="D682" t="s">
        <v>3914</v>
      </c>
      <c r="E682" t="s">
        <v>1898</v>
      </c>
      <c r="F682" t="s">
        <v>2615</v>
      </c>
      <c r="G682" t="s">
        <v>1562</v>
      </c>
      <c r="H682" t="s">
        <v>1524</v>
      </c>
      <c r="I682" t="s">
        <v>2362</v>
      </c>
      <c r="J682" t="s">
        <v>2029</v>
      </c>
      <c r="K682" t="s">
        <v>52</v>
      </c>
      <c r="L682" s="32"/>
      <c r="M68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@PART[DeployedSolarPanel]:AFTER[SquadExpansion] // OX-Stat-PD Photovoltaic Panel
	{
}</v>
      </c>
      <c r="N682" s="36">
        <f>_xlfn.XLOOKUP(_xlfn.CONCAT(O682,P682),Templates!$G$1:$G$2037,Templates!$A$1:$A$2037,"Not Found",0,1)</f>
        <v>0</v>
      </c>
      <c r="O682" s="34"/>
      <c r="P682" s="34"/>
      <c r="Q682" s="35"/>
      <c r="R682" s="49"/>
      <c r="S682" s="33"/>
      <c r="T682" s="33"/>
      <c r="U682" s="33"/>
      <c r="V682" s="33"/>
      <c r="W682" s="33"/>
      <c r="X682" s="33"/>
      <c r="Y682" s="33"/>
      <c r="Z682" s="33"/>
      <c r="AA682" s="33"/>
      <c r="AB682" s="33"/>
      <c r="AC682" s="33"/>
      <c r="AD682" s="33"/>
      <c r="AE682" s="33"/>
      <c r="AF682" s="33"/>
      <c r="AG682" s="33"/>
      <c r="AH682" s="33"/>
      <c r="AI68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82" s="33"/>
      <c r="AK682" s="33"/>
      <c r="AL682" s="33"/>
      <c r="AM682" s="33"/>
      <c r="AN682" s="33"/>
      <c r="AO682" s="33"/>
      <c r="AP682" s="33"/>
      <c r="AQ682" s="33"/>
      <c r="AR682" s="33"/>
      <c r="AS682" s="33"/>
      <c r="AT682" s="33"/>
      <c r="AU682" s="33"/>
      <c r="AV68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8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82" s="56" t="str">
        <f>_xlfn.CONCAT(IF(Parts[[#This Row],[title]]&lt;&gt;"",_xlfn.CONCAT(CHAR(10),"@PART[",Parts[[#This Row],[name]],"]:NEEDS[!002_CommunityPartsTitles]:AFTER[",Parts[[#This Row],[mod]],"] // ",_xlfn.CONCAT(S682," (",D682,")"),CHAR(10),"{",CHAR(10),"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8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82" s="41" t="str">
        <f>_xlfn.CONCAT(IF(Parts[[#This Row],[title]]&lt;&gt;"",_xlfn.CONCAT("#LOC_KTT_",A682,"_",C682,"_Title = ",Parts[[#This Row],[title]],CHAR(10)),""),IF(Parts[[#This Row],[engineName]]&lt;&gt;"",_xlfn.CONCAT("#LOC_KTT_",Parts[[#This Row],[mod]],"_",Parts[[#This Row],[name]],"_EngineName = ",Parts[[#This Row],[engineName]]),""))</f>
        <v/>
      </c>
      <c r="BA682" s="39" t="e">
        <f ca="1">MIN(Parts[[#This Row],[techTier]]+1,MAX(INDIRECT(O682)))</f>
        <v>#REF!</v>
      </c>
      <c r="BB682" s="39" t="e">
        <f ca="1">MIN(Parts[[#This Row],[techTier]]+2,MAX(INDIRECT(O682)))</f>
        <v>#REF!</v>
      </c>
      <c r="BC682" s="55" t="str">
        <f>RIGHT(LEFT(Parts[[#This Row],[folder]],FIND(CHAR(1),SUBSTITUTE(Parts[[#This Row],[folder]],"/",CHAR(1),LEN(Parts[[#This Row],[folder]])-LEN(SUBSTITUTE(Parts[[#This Row],[folder]],"/",""))))-1),FIND(CHAR(1),SUBSTITUTE(Parts[[#This Row],[folder]],"/",CHAR(1),LEN(Parts[[#This Row],[folder]])-LEN(SUBSTITUTE(Parts[[#This Row],[folder]],"/",""))))-41)</f>
        <v>SquadExpansion/Serenity/Parts/DeployedScience</v>
      </c>
    </row>
    <row r="683" spans="1:55" ht="29.5" x14ac:dyDescent="0.35">
      <c r="A683" t="s">
        <v>3649</v>
      </c>
      <c r="B683" t="s">
        <v>3915</v>
      </c>
      <c r="C683" t="s">
        <v>3916</v>
      </c>
      <c r="D683" t="s">
        <v>3917</v>
      </c>
      <c r="E683" t="s">
        <v>2283</v>
      </c>
      <c r="F683" t="s">
        <v>2615</v>
      </c>
      <c r="G683" t="s">
        <v>2911</v>
      </c>
      <c r="H683" t="s">
        <v>2530</v>
      </c>
      <c r="I683" t="s">
        <v>1615</v>
      </c>
      <c r="J683" t="s">
        <v>2029</v>
      </c>
      <c r="K683" t="s">
        <v>75</v>
      </c>
      <c r="L683" s="32"/>
      <c r="M68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@PART[DeployedWeatherStn]:AFTER[SquadExpansion] // PD-3 Weather Analyzer
	{
}</v>
      </c>
      <c r="N683" s="36">
        <f>_xlfn.XLOOKUP(_xlfn.CONCAT(O683,P683),Templates!$G$1:$G$2037,Templates!$A$1:$A$2037,"Not Found",0,1)</f>
        <v>0</v>
      </c>
      <c r="O683" s="34"/>
      <c r="P683" s="34"/>
      <c r="Q683" s="35"/>
      <c r="R683" s="49"/>
      <c r="S683" s="33"/>
      <c r="T683" s="33"/>
      <c r="U683" s="33"/>
      <c r="V683" s="33"/>
      <c r="W683" s="33"/>
      <c r="X683" s="33"/>
      <c r="Y683" s="33"/>
      <c r="Z683" s="33"/>
      <c r="AA683" s="33"/>
      <c r="AB683" s="33"/>
      <c r="AC683" s="33"/>
      <c r="AD683" s="33"/>
      <c r="AE683" s="33"/>
      <c r="AF683" s="33"/>
      <c r="AG683" s="33"/>
      <c r="AH683" s="33"/>
      <c r="AI68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83" s="33"/>
      <c r="AK683" s="33"/>
      <c r="AL683" s="33"/>
      <c r="AM683" s="33"/>
      <c r="AN683" s="33"/>
      <c r="AO683" s="33"/>
      <c r="AP683" s="33"/>
      <c r="AQ683" s="33"/>
      <c r="AR683" s="33"/>
      <c r="AS683" s="33"/>
      <c r="AT683" s="33"/>
      <c r="AU683" s="33"/>
      <c r="AV68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8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83" s="56" t="str">
        <f>_xlfn.CONCAT(IF(Parts[[#This Row],[title]]&lt;&gt;"",_xlfn.CONCAT(CHAR(10),"@PART[",Parts[[#This Row],[name]],"]:NEEDS[!002_CommunityPartsTitles]:AFTER[",Parts[[#This Row],[mod]],"] // ",_xlfn.CONCAT(S683," (",D683,")"),CHAR(10),"{",CHAR(10),"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8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83" s="41" t="str">
        <f>_xlfn.CONCAT(IF(Parts[[#This Row],[title]]&lt;&gt;"",_xlfn.CONCAT("#LOC_KTT_",A683,"_",C683,"_Title = ",Parts[[#This Row],[title]],CHAR(10)),""),IF(Parts[[#This Row],[engineName]]&lt;&gt;"",_xlfn.CONCAT("#LOC_KTT_",Parts[[#This Row],[mod]],"_",Parts[[#This Row],[name]],"_EngineName = ",Parts[[#This Row],[engineName]]),""))</f>
        <v/>
      </c>
      <c r="BA683" s="39" t="e">
        <f ca="1">MIN(Parts[[#This Row],[techTier]]+1,MAX(INDIRECT(O683)))</f>
        <v>#REF!</v>
      </c>
      <c r="BB683" s="39" t="e">
        <f ca="1">MIN(Parts[[#This Row],[techTier]]+2,MAX(INDIRECT(O683)))</f>
        <v>#REF!</v>
      </c>
      <c r="BC683" s="55" t="str">
        <f>RIGHT(LEFT(Parts[[#This Row],[folder]],FIND(CHAR(1),SUBSTITUTE(Parts[[#This Row],[folder]],"/",CHAR(1),LEN(Parts[[#This Row],[folder]])-LEN(SUBSTITUTE(Parts[[#This Row],[folder]],"/",""))))-1),FIND(CHAR(1),SUBSTITUTE(Parts[[#This Row],[folder]],"/",CHAR(1),LEN(Parts[[#This Row],[folder]])-LEN(SUBSTITUTE(Parts[[#This Row],[folder]],"/",""))))-41)</f>
        <v>SquadExpansion/Serenity/Parts/DeployedScience</v>
      </c>
    </row>
    <row r="684" spans="1:55" ht="29.5" x14ac:dyDescent="0.35">
      <c r="A684" t="s">
        <v>3649</v>
      </c>
      <c r="B684" t="s">
        <v>3918</v>
      </c>
      <c r="C684" t="s">
        <v>3198</v>
      </c>
      <c r="D684" t="s">
        <v>2029</v>
      </c>
      <c r="E684" t="s">
        <v>2029</v>
      </c>
      <c r="F684" t="s">
        <v>2029</v>
      </c>
      <c r="G684" t="s">
        <v>2029</v>
      </c>
      <c r="H684" t="s">
        <v>2029</v>
      </c>
      <c r="I684" t="s">
        <v>2029</v>
      </c>
      <c r="J684" t="s">
        <v>2029</v>
      </c>
      <c r="K684" t="s">
        <v>2029</v>
      </c>
      <c r="L684" s="32"/>
      <c r="M68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@PART[kerbalEVA]:AFTER[SquadExpansion] // 
	{
}</v>
      </c>
      <c r="N684" s="36">
        <f>_xlfn.XLOOKUP(_xlfn.CONCAT(O684,P684),Templates!$G$1:$G$2037,Templates!$A$1:$A$2037,"Not Found",0,1)</f>
        <v>0</v>
      </c>
      <c r="O684" s="34"/>
      <c r="P684" s="34"/>
      <c r="Q684" s="35"/>
      <c r="R684" s="49"/>
      <c r="S684" s="33"/>
      <c r="T684" s="33"/>
      <c r="U684" s="33"/>
      <c r="V684" s="33"/>
      <c r="W684" s="33"/>
      <c r="X684" s="33"/>
      <c r="Y684" s="33"/>
      <c r="Z684" s="33"/>
      <c r="AA684" s="33"/>
      <c r="AB684" s="33"/>
      <c r="AC684" s="33"/>
      <c r="AD684" s="33"/>
      <c r="AE684" s="33"/>
      <c r="AF684" s="33"/>
      <c r="AG684" s="33"/>
      <c r="AH684" s="33"/>
      <c r="AI68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84" s="33"/>
      <c r="AK684" s="33"/>
      <c r="AL684" s="33"/>
      <c r="AM684" s="33"/>
      <c r="AN684" s="33"/>
      <c r="AO684" s="33"/>
      <c r="AP684" s="33"/>
      <c r="AQ684" s="33"/>
      <c r="AR684" s="33"/>
      <c r="AS684" s="33"/>
      <c r="AT684" s="33"/>
      <c r="AU684" s="33"/>
      <c r="AV68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8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84" s="56" t="str">
        <f>_xlfn.CONCAT(IF(Parts[[#This Row],[title]]&lt;&gt;"",_xlfn.CONCAT(CHAR(10),"@PART[",Parts[[#This Row],[name]],"]:NEEDS[!002_CommunityPartsTitles]:AFTER[",Parts[[#This Row],[mod]],"] // ",_xlfn.CONCAT(S684," (",D684,")"),CHAR(10),"{",CHAR(10),"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8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84" s="41" t="str">
        <f>_xlfn.CONCAT(IF(Parts[[#This Row],[title]]&lt;&gt;"",_xlfn.CONCAT("#LOC_KTT_",A684,"_",C684,"_Title = ",Parts[[#This Row],[title]],CHAR(10)),""),IF(Parts[[#This Row],[engineName]]&lt;&gt;"",_xlfn.CONCAT("#LOC_KTT_",Parts[[#This Row],[mod]],"_",Parts[[#This Row],[name]],"_EngineName = ",Parts[[#This Row],[engineName]]),""))</f>
        <v/>
      </c>
      <c r="BA684" s="39" t="e">
        <f ca="1">MIN(Parts[[#This Row],[techTier]]+1,MAX(INDIRECT(O684)))</f>
        <v>#REF!</v>
      </c>
      <c r="BB684" s="39" t="e">
        <f ca="1">MIN(Parts[[#This Row],[techTier]]+2,MAX(INDIRECT(O684)))</f>
        <v>#REF!</v>
      </c>
      <c r="BC684" s="55" t="str">
        <f>RIGHT(LEFT(Parts[[#This Row],[folder]],FIND(CHAR(1),SUBSTITUTE(Parts[[#This Row],[folder]],"/",CHAR(1),LEN(Parts[[#This Row],[folder]])-LEN(SUBSTITUTE(Parts[[#This Row],[folder]],"/",""))))-1),FIND(CHAR(1),SUBSTITUTE(Parts[[#This Row],[folder]],"/",CHAR(1),LEN(Parts[[#This Row],[folder]])-LEN(SUBSTITUTE(Parts[[#This Row],[folder]],"/",""))))-41)</f>
        <v>SquadExpansion/Serenity/Parts/Prebuilt</v>
      </c>
    </row>
    <row r="685" spans="1:55" ht="29.5" x14ac:dyDescent="0.35">
      <c r="A685" t="s">
        <v>3649</v>
      </c>
      <c r="B685" t="s">
        <v>3919</v>
      </c>
      <c r="C685" t="s">
        <v>3200</v>
      </c>
      <c r="D685" t="s">
        <v>2029</v>
      </c>
      <c r="E685" t="s">
        <v>2029</v>
      </c>
      <c r="F685" t="s">
        <v>2029</v>
      </c>
      <c r="G685" t="s">
        <v>2029</v>
      </c>
      <c r="H685" t="s">
        <v>2029</v>
      </c>
      <c r="I685" t="s">
        <v>2029</v>
      </c>
      <c r="J685" t="s">
        <v>2029</v>
      </c>
      <c r="K685" t="s">
        <v>2029</v>
      </c>
      <c r="L685" s="32"/>
      <c r="M68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@PART[kerbalEVAfemale]:AFTER[SquadExpansion] // 
	{
}</v>
      </c>
      <c r="N685" s="36">
        <f>_xlfn.XLOOKUP(_xlfn.CONCAT(O685,P685),Templates!$G$1:$G$2037,Templates!$A$1:$A$2037,"Not Found",0,1)</f>
        <v>0</v>
      </c>
      <c r="O685" s="34"/>
      <c r="P685" s="34"/>
      <c r="Q685" s="35"/>
      <c r="R685" s="49"/>
      <c r="S685" s="33"/>
      <c r="T685" s="33"/>
      <c r="U685" s="33"/>
      <c r="V685" s="33"/>
      <c r="W685" s="33"/>
      <c r="X685" s="33"/>
      <c r="Y685" s="33"/>
      <c r="Z685" s="33"/>
      <c r="AA685" s="33"/>
      <c r="AB685" s="33"/>
      <c r="AC685" s="33"/>
      <c r="AD685" s="33"/>
      <c r="AE685" s="33"/>
      <c r="AF685" s="33"/>
      <c r="AG685" s="33"/>
      <c r="AH685" s="33"/>
      <c r="AI68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85" s="33"/>
      <c r="AK685" s="33"/>
      <c r="AL685" s="33"/>
      <c r="AM685" s="33"/>
      <c r="AN685" s="33"/>
      <c r="AO685" s="33"/>
      <c r="AP685" s="33"/>
      <c r="AQ685" s="33"/>
      <c r="AR685" s="33"/>
      <c r="AS685" s="33"/>
      <c r="AT685" s="33"/>
      <c r="AU685" s="33"/>
      <c r="AV68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8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85" s="56" t="str">
        <f>_xlfn.CONCAT(IF(Parts[[#This Row],[title]]&lt;&gt;"",_xlfn.CONCAT(CHAR(10),"@PART[",Parts[[#This Row],[name]],"]:NEEDS[!002_CommunityPartsTitles]:AFTER[",Parts[[#This Row],[mod]],"] // ",_xlfn.CONCAT(S685," (",D685,")"),CHAR(10),"{",CHAR(10),"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8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85" s="41" t="str">
        <f>_xlfn.CONCAT(IF(Parts[[#This Row],[title]]&lt;&gt;"",_xlfn.CONCAT("#LOC_KTT_",A685,"_",C685,"_Title = ",Parts[[#This Row],[title]],CHAR(10)),""),IF(Parts[[#This Row],[engineName]]&lt;&gt;"",_xlfn.CONCAT("#LOC_KTT_",Parts[[#This Row],[mod]],"_",Parts[[#This Row],[name]],"_EngineName = ",Parts[[#This Row],[engineName]]),""))</f>
        <v/>
      </c>
      <c r="BA685" s="39" t="e">
        <f ca="1">MIN(Parts[[#This Row],[techTier]]+1,MAX(INDIRECT(O685)))</f>
        <v>#REF!</v>
      </c>
      <c r="BB685" s="39" t="e">
        <f ca="1">MIN(Parts[[#This Row],[techTier]]+2,MAX(INDIRECT(O685)))</f>
        <v>#REF!</v>
      </c>
      <c r="BC685" s="55" t="str">
        <f>RIGHT(LEFT(Parts[[#This Row],[folder]],FIND(CHAR(1),SUBSTITUTE(Parts[[#This Row],[folder]],"/",CHAR(1),LEN(Parts[[#This Row],[folder]])-LEN(SUBSTITUTE(Parts[[#This Row],[folder]],"/",""))))-1),FIND(CHAR(1),SUBSTITUTE(Parts[[#This Row],[folder]],"/",CHAR(1),LEN(Parts[[#This Row],[folder]])-LEN(SUBSTITUTE(Parts[[#This Row],[folder]],"/",""))))-41)</f>
        <v>SquadExpansion/Serenity/Parts/Prebuilt</v>
      </c>
    </row>
    <row r="686" spans="1:55" ht="29.5" x14ac:dyDescent="0.35">
      <c r="A686" t="s">
        <v>3649</v>
      </c>
      <c r="B686" t="s">
        <v>3920</v>
      </c>
      <c r="C686" t="s">
        <v>3921</v>
      </c>
      <c r="D686" t="s">
        <v>2029</v>
      </c>
      <c r="E686" t="s">
        <v>2029</v>
      </c>
      <c r="F686" t="s">
        <v>2029</v>
      </c>
      <c r="G686" t="s">
        <v>2029</v>
      </c>
      <c r="H686" t="s">
        <v>2029</v>
      </c>
      <c r="I686" t="s">
        <v>2029</v>
      </c>
      <c r="J686" t="s">
        <v>2029</v>
      </c>
      <c r="K686" t="s">
        <v>2029</v>
      </c>
      <c r="L686" s="32"/>
      <c r="M68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@PART[kerbalEVAfemaleFuture]:AFTER[SquadExpansion] // 
	{
}</v>
      </c>
      <c r="N686" s="36">
        <f>_xlfn.XLOOKUP(_xlfn.CONCAT(O686,P686),Templates!$G$1:$G$2037,Templates!$A$1:$A$2037,"Not Found",0,1)</f>
        <v>0</v>
      </c>
      <c r="O686" s="34"/>
      <c r="P686" s="34"/>
      <c r="Q686" s="35"/>
      <c r="R686" s="49"/>
      <c r="S686" s="33"/>
      <c r="T686" s="33"/>
      <c r="U686" s="33"/>
      <c r="V686" s="33"/>
      <c r="W686" s="33"/>
      <c r="X686" s="33"/>
      <c r="Y686" s="33"/>
      <c r="Z686" s="33"/>
      <c r="AA686" s="33"/>
      <c r="AB686" s="33"/>
      <c r="AC686" s="33"/>
      <c r="AD686" s="33"/>
      <c r="AE686" s="33"/>
      <c r="AF686" s="33"/>
      <c r="AG686" s="33"/>
      <c r="AH686" s="33"/>
      <c r="AI68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86" s="33"/>
      <c r="AK686" s="33"/>
      <c r="AL686" s="33"/>
      <c r="AM686" s="33"/>
      <c r="AN686" s="33"/>
      <c r="AO686" s="33"/>
      <c r="AP686" s="33"/>
      <c r="AQ686" s="33"/>
      <c r="AR686" s="33"/>
      <c r="AS686" s="33"/>
      <c r="AT686" s="33"/>
      <c r="AU686" s="33"/>
      <c r="AV68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8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86" s="56" t="str">
        <f>_xlfn.CONCAT(IF(Parts[[#This Row],[title]]&lt;&gt;"",_xlfn.CONCAT(CHAR(10),"@PART[",Parts[[#This Row],[name]],"]:NEEDS[!002_CommunityPartsTitles]:AFTER[",Parts[[#This Row],[mod]],"] // ",_xlfn.CONCAT(S686," (",D686,")"),CHAR(10),"{",CHAR(10),"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8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86" s="41" t="str">
        <f>_xlfn.CONCAT(IF(Parts[[#This Row],[title]]&lt;&gt;"",_xlfn.CONCAT("#LOC_KTT_",A686,"_",C686,"_Title = ",Parts[[#This Row],[title]],CHAR(10)),""),IF(Parts[[#This Row],[engineName]]&lt;&gt;"",_xlfn.CONCAT("#LOC_KTT_",Parts[[#This Row],[mod]],"_",Parts[[#This Row],[name]],"_EngineName = ",Parts[[#This Row],[engineName]]),""))</f>
        <v/>
      </c>
      <c r="BA686" s="39" t="e">
        <f ca="1">MIN(Parts[[#This Row],[techTier]]+1,MAX(INDIRECT(O686)))</f>
        <v>#REF!</v>
      </c>
      <c r="BB686" s="39" t="e">
        <f ca="1">MIN(Parts[[#This Row],[techTier]]+2,MAX(INDIRECT(O686)))</f>
        <v>#REF!</v>
      </c>
      <c r="BC686" s="55" t="str">
        <f>RIGHT(LEFT(Parts[[#This Row],[folder]],FIND(CHAR(1),SUBSTITUTE(Parts[[#This Row],[folder]],"/",CHAR(1),LEN(Parts[[#This Row],[folder]])-LEN(SUBSTITUTE(Parts[[#This Row],[folder]],"/",""))))-1),FIND(CHAR(1),SUBSTITUTE(Parts[[#This Row],[folder]],"/",CHAR(1),LEN(Parts[[#This Row],[folder]])-LEN(SUBSTITUTE(Parts[[#This Row],[folder]],"/",""))))-41)</f>
        <v>SquadExpansion/Serenity/Parts/Prebuilt</v>
      </c>
    </row>
    <row r="687" spans="1:55" ht="29.5" x14ac:dyDescent="0.35">
      <c r="A687" t="s">
        <v>3649</v>
      </c>
      <c r="B687" t="s">
        <v>3922</v>
      </c>
      <c r="C687" t="s">
        <v>3807</v>
      </c>
      <c r="D687" t="s">
        <v>2029</v>
      </c>
      <c r="E687" t="s">
        <v>2029</v>
      </c>
      <c r="F687" t="s">
        <v>2029</v>
      </c>
      <c r="G687" t="s">
        <v>2029</v>
      </c>
      <c r="H687" t="s">
        <v>2029</v>
      </c>
      <c r="I687" t="s">
        <v>2029</v>
      </c>
      <c r="J687" t="s">
        <v>2029</v>
      </c>
      <c r="K687" t="s">
        <v>2029</v>
      </c>
      <c r="L687" s="32"/>
      <c r="M68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@PART[kerbalEVAfemaleVintage]:AFTER[SquadExpansion] // 
	{
}</v>
      </c>
      <c r="N687" s="36">
        <f>_xlfn.XLOOKUP(_xlfn.CONCAT(O687,P687),Templates!$G$1:$G$2037,Templates!$A$1:$A$2037,"Not Found",0,1)</f>
        <v>0</v>
      </c>
      <c r="O687" s="34"/>
      <c r="P687" s="34"/>
      <c r="Q687" s="35"/>
      <c r="R687" s="49"/>
      <c r="S687" s="33"/>
      <c r="T687" s="33"/>
      <c r="U687" s="33"/>
      <c r="V687" s="33"/>
      <c r="W687" s="33"/>
      <c r="X687" s="33"/>
      <c r="Y687" s="33"/>
      <c r="Z687" s="33"/>
      <c r="AA687" s="33"/>
      <c r="AB687" s="33"/>
      <c r="AC687" s="33"/>
      <c r="AD687" s="33"/>
      <c r="AE687" s="33"/>
      <c r="AF687" s="33"/>
      <c r="AG687" s="33"/>
      <c r="AH687" s="33"/>
      <c r="AI68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87" s="33"/>
      <c r="AK687" s="33"/>
      <c r="AL687" s="33"/>
      <c r="AM687" s="33"/>
      <c r="AN687" s="33"/>
      <c r="AO687" s="33"/>
      <c r="AP687" s="33"/>
      <c r="AQ687" s="33"/>
      <c r="AR687" s="33"/>
      <c r="AS687" s="33"/>
      <c r="AT687" s="33"/>
      <c r="AU687" s="33"/>
      <c r="AV68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8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87" s="56" t="str">
        <f>_xlfn.CONCAT(IF(Parts[[#This Row],[title]]&lt;&gt;"",_xlfn.CONCAT(CHAR(10),"@PART[",Parts[[#This Row],[name]],"]:NEEDS[!002_CommunityPartsTitles]:AFTER[",Parts[[#This Row],[mod]],"] // ",_xlfn.CONCAT(S687," (",D687,")"),CHAR(10),"{",CHAR(10),"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8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87" s="41" t="str">
        <f>_xlfn.CONCAT(IF(Parts[[#This Row],[title]]&lt;&gt;"",_xlfn.CONCAT("#LOC_KTT_",A687,"_",C687,"_Title = ",Parts[[#This Row],[title]],CHAR(10)),""),IF(Parts[[#This Row],[engineName]]&lt;&gt;"",_xlfn.CONCAT("#LOC_KTT_",Parts[[#This Row],[mod]],"_",Parts[[#This Row],[name]],"_EngineName = ",Parts[[#This Row],[engineName]]),""))</f>
        <v/>
      </c>
      <c r="BA687" s="39" t="e">
        <f ca="1">MIN(Parts[[#This Row],[techTier]]+1,MAX(INDIRECT(O687)))</f>
        <v>#REF!</v>
      </c>
      <c r="BB687" s="39" t="e">
        <f ca="1">MIN(Parts[[#This Row],[techTier]]+2,MAX(INDIRECT(O687)))</f>
        <v>#REF!</v>
      </c>
      <c r="BC687" s="55" t="str">
        <f>RIGHT(LEFT(Parts[[#This Row],[folder]],FIND(CHAR(1),SUBSTITUTE(Parts[[#This Row],[folder]],"/",CHAR(1),LEN(Parts[[#This Row],[folder]])-LEN(SUBSTITUTE(Parts[[#This Row],[folder]],"/",""))))-1),FIND(CHAR(1),SUBSTITUTE(Parts[[#This Row],[folder]],"/",CHAR(1),LEN(Parts[[#This Row],[folder]])-LEN(SUBSTITUTE(Parts[[#This Row],[folder]],"/",""))))-41)</f>
        <v>SquadExpansion/Serenity/Parts/Prebuilt</v>
      </c>
    </row>
    <row r="688" spans="1:55" ht="29.5" x14ac:dyDescent="0.35">
      <c r="A688" t="s">
        <v>3649</v>
      </c>
      <c r="B688" t="s">
        <v>3923</v>
      </c>
      <c r="C688" t="s">
        <v>3924</v>
      </c>
      <c r="D688" t="s">
        <v>2029</v>
      </c>
      <c r="E688" t="s">
        <v>2029</v>
      </c>
      <c r="F688" t="s">
        <v>2029</v>
      </c>
      <c r="G688" t="s">
        <v>2029</v>
      </c>
      <c r="H688" t="s">
        <v>2029</v>
      </c>
      <c r="I688" t="s">
        <v>2029</v>
      </c>
      <c r="J688" t="s">
        <v>2029</v>
      </c>
      <c r="K688" t="s">
        <v>2029</v>
      </c>
      <c r="L688" s="32"/>
      <c r="M68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@PART[kerbalEVAFuture]:AFTER[SquadExpansion] // 
	{
}</v>
      </c>
      <c r="N688" s="36">
        <f>_xlfn.XLOOKUP(_xlfn.CONCAT(O688,P688),Templates!$G$1:$G$2037,Templates!$A$1:$A$2037,"Not Found",0,1)</f>
        <v>0</v>
      </c>
      <c r="O688" s="34"/>
      <c r="P688" s="34"/>
      <c r="Q688" s="35"/>
      <c r="R688" s="49"/>
      <c r="S688" s="33"/>
      <c r="T688" s="33"/>
      <c r="U688" s="33"/>
      <c r="V688" s="33"/>
      <c r="W688" s="33"/>
      <c r="X688" s="33"/>
      <c r="Y688" s="33"/>
      <c r="Z688" s="33"/>
      <c r="AA688" s="33"/>
      <c r="AB688" s="33"/>
      <c r="AC688" s="33"/>
      <c r="AD688" s="33"/>
      <c r="AE688" s="33"/>
      <c r="AF688" s="33"/>
      <c r="AG688" s="33"/>
      <c r="AH688" s="33"/>
      <c r="AI68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88" s="33"/>
      <c r="AK688" s="33"/>
      <c r="AL688" s="33"/>
      <c r="AM688" s="33"/>
      <c r="AN688" s="33"/>
      <c r="AO688" s="33"/>
      <c r="AP688" s="33"/>
      <c r="AQ688" s="33"/>
      <c r="AR688" s="33"/>
      <c r="AS688" s="33"/>
      <c r="AT688" s="33"/>
      <c r="AU688" s="33"/>
      <c r="AV68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8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88" s="56" t="str">
        <f>_xlfn.CONCAT(IF(Parts[[#This Row],[title]]&lt;&gt;"",_xlfn.CONCAT(CHAR(10),"@PART[",Parts[[#This Row],[name]],"]:NEEDS[!002_CommunityPartsTitles]:AFTER[",Parts[[#This Row],[mod]],"] // ",_xlfn.CONCAT(S688," (",D688,")"),CHAR(10),"{",CHAR(10),"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8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88" s="41" t="str">
        <f>_xlfn.CONCAT(IF(Parts[[#This Row],[title]]&lt;&gt;"",_xlfn.CONCAT("#LOC_KTT_",A688,"_",C688,"_Title = ",Parts[[#This Row],[title]],CHAR(10)),""),IF(Parts[[#This Row],[engineName]]&lt;&gt;"",_xlfn.CONCAT("#LOC_KTT_",Parts[[#This Row],[mod]],"_",Parts[[#This Row],[name]],"_EngineName = ",Parts[[#This Row],[engineName]]),""))</f>
        <v/>
      </c>
      <c r="BA688" s="39" t="e">
        <f ca="1">MIN(Parts[[#This Row],[techTier]]+1,MAX(INDIRECT(O688)))</f>
        <v>#REF!</v>
      </c>
      <c r="BB688" s="39" t="e">
        <f ca="1">MIN(Parts[[#This Row],[techTier]]+2,MAX(INDIRECT(O688)))</f>
        <v>#REF!</v>
      </c>
      <c r="BC688" s="55" t="str">
        <f>RIGHT(LEFT(Parts[[#This Row],[folder]],FIND(CHAR(1),SUBSTITUTE(Parts[[#This Row],[folder]],"/",CHAR(1),LEN(Parts[[#This Row],[folder]])-LEN(SUBSTITUTE(Parts[[#This Row],[folder]],"/",""))))-1),FIND(CHAR(1),SUBSTITUTE(Parts[[#This Row],[folder]],"/",CHAR(1),LEN(Parts[[#This Row],[folder]])-LEN(SUBSTITUTE(Parts[[#This Row],[folder]],"/",""))))-41)</f>
        <v>SquadExpansion/Serenity/Parts/Prebuilt</v>
      </c>
    </row>
    <row r="689" spans="1:55" ht="29.5" x14ac:dyDescent="0.35">
      <c r="A689" t="s">
        <v>3649</v>
      </c>
      <c r="B689" t="s">
        <v>3925</v>
      </c>
      <c r="C689" t="s">
        <v>3202</v>
      </c>
      <c r="D689" t="s">
        <v>2029</v>
      </c>
      <c r="E689" t="s">
        <v>2029</v>
      </c>
      <c r="F689" t="s">
        <v>2029</v>
      </c>
      <c r="G689" t="s">
        <v>2029</v>
      </c>
      <c r="H689" t="s">
        <v>2029</v>
      </c>
      <c r="I689" t="s">
        <v>2029</v>
      </c>
      <c r="J689" t="s">
        <v>2029</v>
      </c>
      <c r="K689" t="s">
        <v>2029</v>
      </c>
      <c r="L689" s="32"/>
      <c r="M68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@PART[kerbalEVASlimSuit]:AFTER[SquadExpansion] // 
	{
}</v>
      </c>
      <c r="N689" s="36">
        <f>_xlfn.XLOOKUP(_xlfn.CONCAT(O689,P689),Templates!$G$1:$G$2037,Templates!$A$1:$A$2037,"Not Found",0,1)</f>
        <v>0</v>
      </c>
      <c r="O689" s="34"/>
      <c r="P689" s="34"/>
      <c r="Q689" s="35"/>
      <c r="R689" s="49"/>
      <c r="S689" s="33"/>
      <c r="T689" s="33"/>
      <c r="U689" s="33"/>
      <c r="V689" s="33"/>
      <c r="W689" s="33"/>
      <c r="X689" s="33"/>
      <c r="Y689" s="33"/>
      <c r="Z689" s="33"/>
      <c r="AA689" s="33"/>
      <c r="AB689" s="33"/>
      <c r="AC689" s="33"/>
      <c r="AD689" s="33"/>
      <c r="AE689" s="33"/>
      <c r="AF689" s="33"/>
      <c r="AG689" s="33"/>
      <c r="AH689" s="33"/>
      <c r="AI68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89" s="33"/>
      <c r="AK689" s="33"/>
      <c r="AL689" s="33"/>
      <c r="AM689" s="33"/>
      <c r="AN689" s="33"/>
      <c r="AO689" s="33"/>
      <c r="AP689" s="33"/>
      <c r="AQ689" s="33"/>
      <c r="AR689" s="33"/>
      <c r="AS689" s="33"/>
      <c r="AT689" s="33"/>
      <c r="AU689" s="33"/>
      <c r="AV68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8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89" s="56" t="str">
        <f>_xlfn.CONCAT(IF(Parts[[#This Row],[title]]&lt;&gt;"",_xlfn.CONCAT(CHAR(10),"@PART[",Parts[[#This Row],[name]],"]:NEEDS[!002_CommunityPartsTitles]:AFTER[",Parts[[#This Row],[mod]],"] // ",_xlfn.CONCAT(S689," (",D689,")"),CHAR(10),"{",CHAR(10),"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8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89" s="41" t="str">
        <f>_xlfn.CONCAT(IF(Parts[[#This Row],[title]]&lt;&gt;"",_xlfn.CONCAT("#LOC_KTT_",A689,"_",C689,"_Title = ",Parts[[#This Row],[title]],CHAR(10)),""),IF(Parts[[#This Row],[engineName]]&lt;&gt;"",_xlfn.CONCAT("#LOC_KTT_",Parts[[#This Row],[mod]],"_",Parts[[#This Row],[name]],"_EngineName = ",Parts[[#This Row],[engineName]]),""))</f>
        <v/>
      </c>
      <c r="BA689" s="39" t="e">
        <f ca="1">MIN(Parts[[#This Row],[techTier]]+1,MAX(INDIRECT(O689)))</f>
        <v>#REF!</v>
      </c>
      <c r="BB689" s="39" t="e">
        <f ca="1">MIN(Parts[[#This Row],[techTier]]+2,MAX(INDIRECT(O689)))</f>
        <v>#REF!</v>
      </c>
      <c r="BC689" s="55" t="str">
        <f>RIGHT(LEFT(Parts[[#This Row],[folder]],FIND(CHAR(1),SUBSTITUTE(Parts[[#This Row],[folder]],"/",CHAR(1),LEN(Parts[[#This Row],[folder]])-LEN(SUBSTITUTE(Parts[[#This Row],[folder]],"/",""))))-1),FIND(CHAR(1),SUBSTITUTE(Parts[[#This Row],[folder]],"/",CHAR(1),LEN(Parts[[#This Row],[folder]])-LEN(SUBSTITUTE(Parts[[#This Row],[folder]],"/",""))))-41)</f>
        <v>SquadExpansion/Serenity/Parts/Prebuilt</v>
      </c>
    </row>
    <row r="690" spans="1:55" ht="29.5" x14ac:dyDescent="0.35">
      <c r="A690" t="s">
        <v>3649</v>
      </c>
      <c r="B690" t="s">
        <v>3926</v>
      </c>
      <c r="C690" t="s">
        <v>3204</v>
      </c>
      <c r="D690" t="s">
        <v>2029</v>
      </c>
      <c r="E690" t="s">
        <v>2029</v>
      </c>
      <c r="F690" t="s">
        <v>2029</v>
      </c>
      <c r="G690" t="s">
        <v>2029</v>
      </c>
      <c r="H690" t="s">
        <v>2029</v>
      </c>
      <c r="I690" t="s">
        <v>2029</v>
      </c>
      <c r="J690" t="s">
        <v>2029</v>
      </c>
      <c r="K690" t="s">
        <v>2029</v>
      </c>
      <c r="L690" s="32"/>
      <c r="M69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@PART[kerbalEVASlimSuitFemale]:AFTER[SquadExpansion] // 
	{
}</v>
      </c>
      <c r="N690" s="36">
        <f>_xlfn.XLOOKUP(_xlfn.CONCAT(O690,P690),Templates!$G$1:$G$2037,Templates!$A$1:$A$2037,"Not Found",0,1)</f>
        <v>0</v>
      </c>
      <c r="O690" s="34"/>
      <c r="P690" s="34"/>
      <c r="Q690" s="35"/>
      <c r="R690" s="49"/>
      <c r="S690" s="33"/>
      <c r="T690" s="33"/>
      <c r="U690" s="33"/>
      <c r="V690" s="33"/>
      <c r="W690" s="33"/>
      <c r="X690" s="33"/>
      <c r="Y690" s="33"/>
      <c r="Z690" s="33"/>
      <c r="AA690" s="33"/>
      <c r="AB690" s="33"/>
      <c r="AC690" s="33"/>
      <c r="AD690" s="33"/>
      <c r="AE690" s="33"/>
      <c r="AF690" s="33"/>
      <c r="AG690" s="33"/>
      <c r="AH690" s="33"/>
      <c r="AI69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90" s="33"/>
      <c r="AK690" s="33"/>
      <c r="AL690" s="33"/>
      <c r="AM690" s="33"/>
      <c r="AN690" s="33"/>
      <c r="AO690" s="33"/>
      <c r="AP690" s="33"/>
      <c r="AQ690" s="33"/>
      <c r="AR690" s="33"/>
      <c r="AS690" s="33"/>
      <c r="AT690" s="33"/>
      <c r="AU690" s="33"/>
      <c r="AV69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9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90" s="56" t="str">
        <f>_xlfn.CONCAT(IF(Parts[[#This Row],[title]]&lt;&gt;"",_xlfn.CONCAT(CHAR(10),"@PART[",Parts[[#This Row],[name]],"]:NEEDS[!002_CommunityPartsTitles]:AFTER[",Parts[[#This Row],[mod]],"] // ",_xlfn.CONCAT(S690," (",D690,")"),CHAR(10),"{",CHAR(10),"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9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90" s="41" t="str">
        <f>_xlfn.CONCAT(IF(Parts[[#This Row],[title]]&lt;&gt;"",_xlfn.CONCAT("#LOC_KTT_",A690,"_",C690,"_Title = ",Parts[[#This Row],[title]],CHAR(10)),""),IF(Parts[[#This Row],[engineName]]&lt;&gt;"",_xlfn.CONCAT("#LOC_KTT_",Parts[[#This Row],[mod]],"_",Parts[[#This Row],[name]],"_EngineName = ",Parts[[#This Row],[engineName]]),""))</f>
        <v/>
      </c>
      <c r="BA690" s="39" t="e">
        <f ca="1">MIN(Parts[[#This Row],[techTier]]+1,MAX(INDIRECT(O690)))</f>
        <v>#REF!</v>
      </c>
      <c r="BB690" s="39" t="e">
        <f ca="1">MIN(Parts[[#This Row],[techTier]]+2,MAX(INDIRECT(O690)))</f>
        <v>#REF!</v>
      </c>
      <c r="BC690" s="55" t="str">
        <f>RIGHT(LEFT(Parts[[#This Row],[folder]],FIND(CHAR(1),SUBSTITUTE(Parts[[#This Row],[folder]],"/",CHAR(1),LEN(Parts[[#This Row],[folder]])-LEN(SUBSTITUTE(Parts[[#This Row],[folder]],"/",""))))-1),FIND(CHAR(1),SUBSTITUTE(Parts[[#This Row],[folder]],"/",CHAR(1),LEN(Parts[[#This Row],[folder]])-LEN(SUBSTITUTE(Parts[[#This Row],[folder]],"/",""))))-41)</f>
        <v>SquadExpansion/Serenity/Parts/Prebuilt</v>
      </c>
    </row>
    <row r="691" spans="1:55" ht="29.5" x14ac:dyDescent="0.35">
      <c r="A691" t="s">
        <v>3649</v>
      </c>
      <c r="B691" t="s">
        <v>3927</v>
      </c>
      <c r="C691" t="s">
        <v>3809</v>
      </c>
      <c r="D691" t="s">
        <v>2029</v>
      </c>
      <c r="E691" t="s">
        <v>2029</v>
      </c>
      <c r="F691" t="s">
        <v>2029</v>
      </c>
      <c r="G691" t="s">
        <v>2029</v>
      </c>
      <c r="H691" t="s">
        <v>2029</v>
      </c>
      <c r="I691" t="s">
        <v>2029</v>
      </c>
      <c r="J691" t="s">
        <v>2029</v>
      </c>
      <c r="K691" t="s">
        <v>2029</v>
      </c>
      <c r="L691" s="32"/>
      <c r="M69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@PART[kerbalEVAVintage]:AFTER[SquadExpansion] // 
	{
}</v>
      </c>
      <c r="N691" s="36">
        <f>_xlfn.XLOOKUP(_xlfn.CONCAT(O691,P691),Templates!$G$1:$G$2037,Templates!$A$1:$A$2037,"Not Found",0,1)</f>
        <v>0</v>
      </c>
      <c r="O691" s="34"/>
      <c r="P691" s="34"/>
      <c r="Q691" s="35"/>
      <c r="R691" s="49"/>
      <c r="S691" s="33"/>
      <c r="T691" s="33"/>
      <c r="U691" s="33"/>
      <c r="V691" s="33"/>
      <c r="W691" s="33"/>
      <c r="X691" s="33"/>
      <c r="Y691" s="33"/>
      <c r="Z691" s="33"/>
      <c r="AA691" s="33"/>
      <c r="AB691" s="33"/>
      <c r="AC691" s="33"/>
      <c r="AD691" s="33"/>
      <c r="AE691" s="33"/>
      <c r="AF691" s="33"/>
      <c r="AG691" s="33"/>
      <c r="AH691" s="33"/>
      <c r="AI69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91" s="33"/>
      <c r="AK691" s="33"/>
      <c r="AL691" s="33"/>
      <c r="AM691" s="33"/>
      <c r="AN691" s="33"/>
      <c r="AO691" s="33"/>
      <c r="AP691" s="33"/>
      <c r="AQ691" s="33"/>
      <c r="AR691" s="33"/>
      <c r="AS691" s="33"/>
      <c r="AT691" s="33"/>
      <c r="AU691" s="33"/>
      <c r="AV69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9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91" s="56" t="str">
        <f>_xlfn.CONCAT(IF(Parts[[#This Row],[title]]&lt;&gt;"",_xlfn.CONCAT(CHAR(10),"@PART[",Parts[[#This Row],[name]],"]:NEEDS[!002_CommunityPartsTitles]:AFTER[",Parts[[#This Row],[mod]],"] // ",_xlfn.CONCAT(S691," (",D691,")"),CHAR(10),"{",CHAR(10),"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9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91" s="41" t="str">
        <f>_xlfn.CONCAT(IF(Parts[[#This Row],[title]]&lt;&gt;"",_xlfn.CONCAT("#LOC_KTT_",A691,"_",C691,"_Title = ",Parts[[#This Row],[title]],CHAR(10)),""),IF(Parts[[#This Row],[engineName]]&lt;&gt;"",_xlfn.CONCAT("#LOC_KTT_",Parts[[#This Row],[mod]],"_",Parts[[#This Row],[name]],"_EngineName = ",Parts[[#This Row],[engineName]]),""))</f>
        <v/>
      </c>
      <c r="BA691" s="39" t="e">
        <f ca="1">MIN(Parts[[#This Row],[techTier]]+1,MAX(INDIRECT(O691)))</f>
        <v>#REF!</v>
      </c>
      <c r="BB691" s="39" t="e">
        <f ca="1">MIN(Parts[[#This Row],[techTier]]+2,MAX(INDIRECT(O691)))</f>
        <v>#REF!</v>
      </c>
      <c r="BC691" s="55" t="str">
        <f>RIGHT(LEFT(Parts[[#This Row],[folder]],FIND(CHAR(1),SUBSTITUTE(Parts[[#This Row],[folder]],"/",CHAR(1),LEN(Parts[[#This Row],[folder]])-LEN(SUBSTITUTE(Parts[[#This Row],[folder]],"/",""))))-1),FIND(CHAR(1),SUBSTITUTE(Parts[[#This Row],[folder]],"/",CHAR(1),LEN(Parts[[#This Row],[folder]])-LEN(SUBSTITUTE(Parts[[#This Row],[folder]],"/",""))))-41)</f>
        <v>SquadExpansion/Serenity/Parts/Prebuilt</v>
      </c>
    </row>
    <row r="692" spans="1:55" ht="29.5" x14ac:dyDescent="0.35">
      <c r="A692" t="s">
        <v>3649</v>
      </c>
      <c r="B692" t="s">
        <v>3928</v>
      </c>
      <c r="C692" t="s">
        <v>3929</v>
      </c>
      <c r="D692" t="s">
        <v>3930</v>
      </c>
      <c r="E692" t="s">
        <v>2409</v>
      </c>
      <c r="F692" t="s">
        <v>1510</v>
      </c>
      <c r="G692" t="s">
        <v>2221</v>
      </c>
      <c r="H692" t="s">
        <v>1590</v>
      </c>
      <c r="I692" t="s">
        <v>1518</v>
      </c>
      <c r="J692" t="s">
        <v>1606</v>
      </c>
      <c r="K692" t="s">
        <v>66</v>
      </c>
      <c r="L692" s="32"/>
      <c r="M69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@PART[largeFanBlade]:AFTER[SquadExpansion] // R-25 Ducted Fan Blade
	{
}</v>
      </c>
      <c r="N692" s="36">
        <f>_xlfn.XLOOKUP(_xlfn.CONCAT(O692,P692),Templates!$G$1:$G$2037,Templates!$A$1:$A$2037,"Not Found",0,1)</f>
        <v>0</v>
      </c>
      <c r="O692" s="34"/>
      <c r="P692" s="34"/>
      <c r="Q692" s="35"/>
      <c r="R692" s="49"/>
      <c r="S692" s="33"/>
      <c r="T692" s="33"/>
      <c r="U692" s="33"/>
      <c r="V692" s="33"/>
      <c r="W692" s="33"/>
      <c r="X692" s="33"/>
      <c r="Y692" s="33"/>
      <c r="Z692" s="33"/>
      <c r="AA692" s="33"/>
      <c r="AB692" s="33"/>
      <c r="AC692" s="33"/>
      <c r="AD692" s="33"/>
      <c r="AE692" s="33"/>
      <c r="AF692" s="33"/>
      <c r="AG692" s="33"/>
      <c r="AH692" s="33"/>
      <c r="AI69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92" s="33"/>
      <c r="AK692" s="33"/>
      <c r="AL692" s="33"/>
      <c r="AM692" s="33"/>
      <c r="AN692" s="33"/>
      <c r="AO692" s="33"/>
      <c r="AP692" s="33"/>
      <c r="AQ692" s="33"/>
      <c r="AR692" s="33"/>
      <c r="AS692" s="33"/>
      <c r="AT692" s="33"/>
      <c r="AU692" s="33"/>
      <c r="AV69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9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92" s="56" t="str">
        <f>_xlfn.CONCAT(IF(Parts[[#This Row],[title]]&lt;&gt;"",_xlfn.CONCAT(CHAR(10),"@PART[",Parts[[#This Row],[name]],"]:NEEDS[!002_CommunityPartsTitles]:AFTER[",Parts[[#This Row],[mod]],"] // ",_xlfn.CONCAT(S692," (",D692,")"),CHAR(10),"{",CHAR(10),"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9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92" s="41" t="str">
        <f>_xlfn.CONCAT(IF(Parts[[#This Row],[title]]&lt;&gt;"",_xlfn.CONCAT("#LOC_KTT_",A692,"_",C692,"_Title = ",Parts[[#This Row],[title]],CHAR(10)),""),IF(Parts[[#This Row],[engineName]]&lt;&gt;"",_xlfn.CONCAT("#LOC_KTT_",Parts[[#This Row],[mod]],"_",Parts[[#This Row],[name]],"_EngineName = ",Parts[[#This Row],[engineName]]),""))</f>
        <v/>
      </c>
      <c r="BA692" s="39" t="e">
        <f ca="1">MIN(Parts[[#This Row],[techTier]]+1,MAX(INDIRECT(O692)))</f>
        <v>#REF!</v>
      </c>
      <c r="BB692" s="39" t="e">
        <f ca="1">MIN(Parts[[#This Row],[techTier]]+2,MAX(INDIRECT(O692)))</f>
        <v>#REF!</v>
      </c>
      <c r="BC692" s="55" t="str">
        <f>RIGHT(LEFT(Parts[[#This Row],[folder]],FIND(CHAR(1),SUBSTITUTE(Parts[[#This Row],[folder]],"/",CHAR(1),LEN(Parts[[#This Row],[folder]])-LEN(SUBSTITUTE(Parts[[#This Row],[folder]],"/",""))))-1),FIND(CHAR(1),SUBSTITUTE(Parts[[#This Row],[folder]],"/",CHAR(1),LEN(Parts[[#This Row],[folder]])-LEN(SUBSTITUTE(Parts[[#This Row],[folder]],"/",""))))-41)</f>
        <v>SquadExpansion/Serenity/Parts/Propellers</v>
      </c>
    </row>
    <row r="693" spans="1:55" ht="29.5" x14ac:dyDescent="0.35">
      <c r="A693" t="s">
        <v>3649</v>
      </c>
      <c r="B693" t="s">
        <v>3931</v>
      </c>
      <c r="C693" t="s">
        <v>3932</v>
      </c>
      <c r="D693" t="s">
        <v>3933</v>
      </c>
      <c r="E693" t="s">
        <v>2409</v>
      </c>
      <c r="F693" t="s">
        <v>1510</v>
      </c>
      <c r="G693" t="s">
        <v>2309</v>
      </c>
      <c r="H693" t="s">
        <v>1535</v>
      </c>
      <c r="I693" t="s">
        <v>1939</v>
      </c>
      <c r="J693" t="s">
        <v>1606</v>
      </c>
      <c r="K693" t="s">
        <v>66</v>
      </c>
      <c r="L693" s="32"/>
      <c r="M69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@PART[largeHeliBlade]:AFTER[SquadExpansion] // Helicopter Blade Type S
	{
}</v>
      </c>
      <c r="N693" s="36">
        <f>_xlfn.XLOOKUP(_xlfn.CONCAT(O693,P693),Templates!$G$1:$G$2037,Templates!$A$1:$A$2037,"Not Found",0,1)</f>
        <v>0</v>
      </c>
      <c r="O693" s="34"/>
      <c r="P693" s="34"/>
      <c r="Q693" s="35"/>
      <c r="R693" s="49"/>
      <c r="S693" s="33"/>
      <c r="T693" s="33"/>
      <c r="U693" s="33"/>
      <c r="V693" s="33"/>
      <c r="W693" s="33"/>
      <c r="X693" s="33"/>
      <c r="Y693" s="33"/>
      <c r="Z693" s="33"/>
      <c r="AA693" s="33"/>
      <c r="AB693" s="33"/>
      <c r="AC693" s="33"/>
      <c r="AD693" s="33"/>
      <c r="AE693" s="33"/>
      <c r="AF693" s="33"/>
      <c r="AG693" s="33"/>
      <c r="AH693" s="33"/>
      <c r="AI69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93" s="33"/>
      <c r="AK693" s="33"/>
      <c r="AL693" s="33"/>
      <c r="AM693" s="33"/>
      <c r="AN693" s="33"/>
      <c r="AO693" s="33"/>
      <c r="AP693" s="33"/>
      <c r="AQ693" s="33"/>
      <c r="AR693" s="33"/>
      <c r="AS693" s="33"/>
      <c r="AT693" s="33"/>
      <c r="AU693" s="33"/>
      <c r="AV69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9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93" s="56" t="str">
        <f>_xlfn.CONCAT(IF(Parts[[#This Row],[title]]&lt;&gt;"",_xlfn.CONCAT(CHAR(10),"@PART[",Parts[[#This Row],[name]],"]:NEEDS[!002_CommunityPartsTitles]:AFTER[",Parts[[#This Row],[mod]],"] // ",_xlfn.CONCAT(S693," (",D693,")"),CHAR(10),"{",CHAR(10),"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9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93" s="41" t="str">
        <f>_xlfn.CONCAT(IF(Parts[[#This Row],[title]]&lt;&gt;"",_xlfn.CONCAT("#LOC_KTT_",A693,"_",C693,"_Title = ",Parts[[#This Row],[title]],CHAR(10)),""),IF(Parts[[#This Row],[engineName]]&lt;&gt;"",_xlfn.CONCAT("#LOC_KTT_",Parts[[#This Row],[mod]],"_",Parts[[#This Row],[name]],"_EngineName = ",Parts[[#This Row],[engineName]]),""))</f>
        <v/>
      </c>
      <c r="BA693" s="39" t="e">
        <f ca="1">MIN(Parts[[#This Row],[techTier]]+1,MAX(INDIRECT(O693)))</f>
        <v>#REF!</v>
      </c>
      <c r="BB693" s="39" t="e">
        <f ca="1">MIN(Parts[[#This Row],[techTier]]+2,MAX(INDIRECT(O693)))</f>
        <v>#REF!</v>
      </c>
      <c r="BC693" s="55" t="str">
        <f>RIGHT(LEFT(Parts[[#This Row],[folder]],FIND(CHAR(1),SUBSTITUTE(Parts[[#This Row],[folder]],"/",CHAR(1),LEN(Parts[[#This Row],[folder]])-LEN(SUBSTITUTE(Parts[[#This Row],[folder]],"/",""))))-1),FIND(CHAR(1),SUBSTITUTE(Parts[[#This Row],[folder]],"/",CHAR(1),LEN(Parts[[#This Row],[folder]])-LEN(SUBSTITUTE(Parts[[#This Row],[folder]],"/",""))))-41)</f>
        <v>SquadExpansion/Serenity/Parts/Propellers</v>
      </c>
    </row>
    <row r="694" spans="1:55" ht="29.5" x14ac:dyDescent="0.35">
      <c r="A694" t="s">
        <v>3649</v>
      </c>
      <c r="B694" t="s">
        <v>3934</v>
      </c>
      <c r="C694" t="s">
        <v>3935</v>
      </c>
      <c r="D694" t="s">
        <v>3936</v>
      </c>
      <c r="E694" t="s">
        <v>2409</v>
      </c>
      <c r="F694" t="s">
        <v>1510</v>
      </c>
      <c r="G694" t="s">
        <v>1709</v>
      </c>
      <c r="H694" t="s">
        <v>1598</v>
      </c>
      <c r="I694" t="s">
        <v>1518</v>
      </c>
      <c r="J694" t="s">
        <v>1606</v>
      </c>
      <c r="K694" t="s">
        <v>66</v>
      </c>
      <c r="L694" s="32"/>
      <c r="M69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@PART[largePropeller]:AFTER[SquadExpansion] // Propeller Blade Type S
	{
}</v>
      </c>
      <c r="N694" s="36">
        <f>_xlfn.XLOOKUP(_xlfn.CONCAT(O694,P694),Templates!$G$1:$G$2037,Templates!$A$1:$A$2037,"Not Found",0,1)</f>
        <v>0</v>
      </c>
      <c r="O694" s="34"/>
      <c r="P694" s="34"/>
      <c r="Q694" s="35"/>
      <c r="R694" s="49"/>
      <c r="S694" s="33"/>
      <c r="T694" s="33"/>
      <c r="U694" s="33"/>
      <c r="V694" s="33"/>
      <c r="W694" s="33"/>
      <c r="X694" s="33"/>
      <c r="Y694" s="33"/>
      <c r="Z694" s="33"/>
      <c r="AA694" s="33"/>
      <c r="AB694" s="33"/>
      <c r="AC694" s="33"/>
      <c r="AD694" s="33"/>
      <c r="AE694" s="33"/>
      <c r="AF694" s="33"/>
      <c r="AG694" s="33"/>
      <c r="AH694" s="33"/>
      <c r="AI69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94" s="33"/>
      <c r="AK694" s="33"/>
      <c r="AL694" s="33"/>
      <c r="AM694" s="33"/>
      <c r="AN694" s="33"/>
      <c r="AO694" s="33"/>
      <c r="AP694" s="33"/>
      <c r="AQ694" s="33"/>
      <c r="AR694" s="33"/>
      <c r="AS694" s="33"/>
      <c r="AT694" s="33"/>
      <c r="AU694" s="33"/>
      <c r="AV69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9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94" s="56" t="str">
        <f>_xlfn.CONCAT(IF(Parts[[#This Row],[title]]&lt;&gt;"",_xlfn.CONCAT(CHAR(10),"@PART[",Parts[[#This Row],[name]],"]:NEEDS[!002_CommunityPartsTitles]:AFTER[",Parts[[#This Row],[mod]],"] // ",_xlfn.CONCAT(S694," (",D694,")"),CHAR(10),"{",CHAR(10),"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9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94" s="41" t="str">
        <f>_xlfn.CONCAT(IF(Parts[[#This Row],[title]]&lt;&gt;"",_xlfn.CONCAT("#LOC_KTT_",A694,"_",C694,"_Title = ",Parts[[#This Row],[title]],CHAR(10)),""),IF(Parts[[#This Row],[engineName]]&lt;&gt;"",_xlfn.CONCAT("#LOC_KTT_",Parts[[#This Row],[mod]],"_",Parts[[#This Row],[name]],"_EngineName = ",Parts[[#This Row],[engineName]]),""))</f>
        <v/>
      </c>
      <c r="BA694" s="39" t="e">
        <f ca="1">MIN(Parts[[#This Row],[techTier]]+1,MAX(INDIRECT(O694)))</f>
        <v>#REF!</v>
      </c>
      <c r="BB694" s="39" t="e">
        <f ca="1">MIN(Parts[[#This Row],[techTier]]+2,MAX(INDIRECT(O694)))</f>
        <v>#REF!</v>
      </c>
      <c r="BC694" s="55" t="str">
        <f>RIGHT(LEFT(Parts[[#This Row],[folder]],FIND(CHAR(1),SUBSTITUTE(Parts[[#This Row],[folder]],"/",CHAR(1),LEN(Parts[[#This Row],[folder]])-LEN(SUBSTITUTE(Parts[[#This Row],[folder]],"/",""))))-1),FIND(CHAR(1),SUBSTITUTE(Parts[[#This Row],[folder]],"/",CHAR(1),LEN(Parts[[#This Row],[folder]])-LEN(SUBSTITUTE(Parts[[#This Row],[folder]],"/",""))))-41)</f>
        <v>SquadExpansion/Serenity/Parts/Propellers</v>
      </c>
    </row>
    <row r="695" spans="1:55" ht="29.5" x14ac:dyDescent="0.35">
      <c r="A695" t="s">
        <v>3649</v>
      </c>
      <c r="B695" t="s">
        <v>3937</v>
      </c>
      <c r="C695" t="s">
        <v>3938</v>
      </c>
      <c r="D695" t="s">
        <v>3939</v>
      </c>
      <c r="E695" t="s">
        <v>2409</v>
      </c>
      <c r="F695" t="s">
        <v>1510</v>
      </c>
      <c r="G695" t="s">
        <v>3940</v>
      </c>
      <c r="H695" t="s">
        <v>2784</v>
      </c>
      <c r="I695" t="s">
        <v>3908</v>
      </c>
      <c r="J695" t="s">
        <v>1606</v>
      </c>
      <c r="K695" t="s">
        <v>43</v>
      </c>
      <c r="L695" s="32"/>
      <c r="M69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@PART[mediumFanBlade]:AFTER[SquadExpansion] // R-12 Ducted Fan Blade
	{
}</v>
      </c>
      <c r="N695" s="36">
        <f>_xlfn.XLOOKUP(_xlfn.CONCAT(O695,P695),Templates!$G$1:$G$2037,Templates!$A$1:$A$2037,"Not Found",0,1)</f>
        <v>0</v>
      </c>
      <c r="O695" s="34"/>
      <c r="P695" s="34"/>
      <c r="Q695" s="35"/>
      <c r="R695" s="49"/>
      <c r="S695" s="33"/>
      <c r="T695" s="33"/>
      <c r="U695" s="33"/>
      <c r="V695" s="33"/>
      <c r="W695" s="33"/>
      <c r="X695" s="33"/>
      <c r="Y695" s="33"/>
      <c r="Z695" s="33"/>
      <c r="AA695" s="33"/>
      <c r="AB695" s="33"/>
      <c r="AC695" s="33"/>
      <c r="AD695" s="33"/>
      <c r="AE695" s="33"/>
      <c r="AF695" s="33"/>
      <c r="AG695" s="33"/>
      <c r="AH695" s="33"/>
      <c r="AI69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95" s="33"/>
      <c r="AK695" s="33"/>
      <c r="AL695" s="33"/>
      <c r="AM695" s="33"/>
      <c r="AN695" s="33"/>
      <c r="AO695" s="33"/>
      <c r="AP695" s="33"/>
      <c r="AQ695" s="33"/>
      <c r="AR695" s="33"/>
      <c r="AS695" s="33"/>
      <c r="AT695" s="33"/>
      <c r="AU695" s="33"/>
      <c r="AV69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9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95" s="56" t="str">
        <f>_xlfn.CONCAT(IF(Parts[[#This Row],[title]]&lt;&gt;"",_xlfn.CONCAT(CHAR(10),"@PART[",Parts[[#This Row],[name]],"]:NEEDS[!002_CommunityPartsTitles]:AFTER[",Parts[[#This Row],[mod]],"] // ",_xlfn.CONCAT(S695," (",D695,")"),CHAR(10),"{",CHAR(10),"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9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95" s="41" t="str">
        <f>_xlfn.CONCAT(IF(Parts[[#This Row],[title]]&lt;&gt;"",_xlfn.CONCAT("#LOC_KTT_",A695,"_",C695,"_Title = ",Parts[[#This Row],[title]],CHAR(10)),""),IF(Parts[[#This Row],[engineName]]&lt;&gt;"",_xlfn.CONCAT("#LOC_KTT_",Parts[[#This Row],[mod]],"_",Parts[[#This Row],[name]],"_EngineName = ",Parts[[#This Row],[engineName]]),""))</f>
        <v/>
      </c>
      <c r="BA695" s="39" t="e">
        <f ca="1">MIN(Parts[[#This Row],[techTier]]+1,MAX(INDIRECT(O695)))</f>
        <v>#REF!</v>
      </c>
      <c r="BB695" s="39" t="e">
        <f ca="1">MIN(Parts[[#This Row],[techTier]]+2,MAX(INDIRECT(O695)))</f>
        <v>#REF!</v>
      </c>
      <c r="BC695" s="55" t="str">
        <f>RIGHT(LEFT(Parts[[#This Row],[folder]],FIND(CHAR(1),SUBSTITUTE(Parts[[#This Row],[folder]],"/",CHAR(1),LEN(Parts[[#This Row],[folder]])-LEN(SUBSTITUTE(Parts[[#This Row],[folder]],"/",""))))-1),FIND(CHAR(1),SUBSTITUTE(Parts[[#This Row],[folder]],"/",CHAR(1),LEN(Parts[[#This Row],[folder]])-LEN(SUBSTITUTE(Parts[[#This Row],[folder]],"/",""))))-41)</f>
        <v>SquadExpansion/Serenity/Parts/Propellers</v>
      </c>
    </row>
    <row r="696" spans="1:55" ht="29.5" x14ac:dyDescent="0.35">
      <c r="A696" t="s">
        <v>3649</v>
      </c>
      <c r="B696" t="s">
        <v>3941</v>
      </c>
      <c r="C696" t="s">
        <v>3942</v>
      </c>
      <c r="D696" t="s">
        <v>3943</v>
      </c>
      <c r="E696" t="s">
        <v>2409</v>
      </c>
      <c r="F696" t="s">
        <v>1510</v>
      </c>
      <c r="G696" t="s">
        <v>2405</v>
      </c>
      <c r="H696" t="s">
        <v>1603</v>
      </c>
      <c r="I696" t="s">
        <v>1628</v>
      </c>
      <c r="J696" t="s">
        <v>1606</v>
      </c>
      <c r="K696" t="s">
        <v>43</v>
      </c>
      <c r="L696" s="32"/>
      <c r="M69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@PART[mediumHeliBlade]:AFTER[SquadExpansion] // Helicopter Blade Type B
	{
}</v>
      </c>
      <c r="N696" s="36">
        <f>_xlfn.XLOOKUP(_xlfn.CONCAT(O696,P696),Templates!$G$1:$G$2037,Templates!$A$1:$A$2037,"Not Found",0,1)</f>
        <v>0</v>
      </c>
      <c r="O696" s="34"/>
      <c r="P696" s="34"/>
      <c r="Q696" s="35"/>
      <c r="R696" s="49"/>
      <c r="S696" s="33"/>
      <c r="T696" s="33"/>
      <c r="U696" s="33"/>
      <c r="V696" s="33"/>
      <c r="W696" s="33"/>
      <c r="X696" s="33"/>
      <c r="Y696" s="33"/>
      <c r="Z696" s="33"/>
      <c r="AA696" s="33"/>
      <c r="AB696" s="33"/>
      <c r="AC696" s="33"/>
      <c r="AD696" s="33"/>
      <c r="AE696" s="33"/>
      <c r="AF696" s="33"/>
      <c r="AG696" s="33"/>
      <c r="AH696" s="33"/>
      <c r="AI69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96" s="33"/>
      <c r="AK696" s="33"/>
      <c r="AL696" s="33"/>
      <c r="AM696" s="33"/>
      <c r="AN696" s="33"/>
      <c r="AO696" s="33"/>
      <c r="AP696" s="33"/>
      <c r="AQ696" s="33"/>
      <c r="AR696" s="33"/>
      <c r="AS696" s="33"/>
      <c r="AT696" s="33"/>
      <c r="AU696" s="33"/>
      <c r="AV69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9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96" s="56" t="str">
        <f>_xlfn.CONCAT(IF(Parts[[#This Row],[title]]&lt;&gt;"",_xlfn.CONCAT(CHAR(10),"@PART[",Parts[[#This Row],[name]],"]:NEEDS[!002_CommunityPartsTitles]:AFTER[",Parts[[#This Row],[mod]],"] // ",_xlfn.CONCAT(S696," (",D696,")"),CHAR(10),"{",CHAR(10),"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9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96" s="41" t="str">
        <f>_xlfn.CONCAT(IF(Parts[[#This Row],[title]]&lt;&gt;"",_xlfn.CONCAT("#LOC_KTT_",A696,"_",C696,"_Title = ",Parts[[#This Row],[title]],CHAR(10)),""),IF(Parts[[#This Row],[engineName]]&lt;&gt;"",_xlfn.CONCAT("#LOC_KTT_",Parts[[#This Row],[mod]],"_",Parts[[#This Row],[name]],"_EngineName = ",Parts[[#This Row],[engineName]]),""))</f>
        <v/>
      </c>
      <c r="BA696" s="39" t="e">
        <f ca="1">MIN(Parts[[#This Row],[techTier]]+1,MAX(INDIRECT(O696)))</f>
        <v>#REF!</v>
      </c>
      <c r="BB696" s="39" t="e">
        <f ca="1">MIN(Parts[[#This Row],[techTier]]+2,MAX(INDIRECT(O696)))</f>
        <v>#REF!</v>
      </c>
      <c r="BC696" s="55" t="str">
        <f>RIGHT(LEFT(Parts[[#This Row],[folder]],FIND(CHAR(1),SUBSTITUTE(Parts[[#This Row],[folder]],"/",CHAR(1),LEN(Parts[[#This Row],[folder]])-LEN(SUBSTITUTE(Parts[[#This Row],[folder]],"/",""))))-1),FIND(CHAR(1),SUBSTITUTE(Parts[[#This Row],[folder]],"/",CHAR(1),LEN(Parts[[#This Row],[folder]])-LEN(SUBSTITUTE(Parts[[#This Row],[folder]],"/",""))))-41)</f>
        <v>SquadExpansion/Serenity/Parts/Propellers</v>
      </c>
    </row>
    <row r="697" spans="1:55" ht="29.5" x14ac:dyDescent="0.35">
      <c r="A697" t="s">
        <v>3649</v>
      </c>
      <c r="B697" t="s">
        <v>3944</v>
      </c>
      <c r="C697" t="s">
        <v>3945</v>
      </c>
      <c r="D697" t="s">
        <v>3946</v>
      </c>
      <c r="E697" t="s">
        <v>2409</v>
      </c>
      <c r="F697" t="s">
        <v>1510</v>
      </c>
      <c r="G697" t="s">
        <v>1550</v>
      </c>
      <c r="H697" t="s">
        <v>3881</v>
      </c>
      <c r="I697" t="s">
        <v>3908</v>
      </c>
      <c r="J697" t="s">
        <v>1606</v>
      </c>
      <c r="K697" t="s">
        <v>43</v>
      </c>
      <c r="L697" s="32"/>
      <c r="M69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@PART[mediumPropeller]:AFTER[SquadExpansion] // Propeller Blade Type B
	{
}</v>
      </c>
      <c r="N697" s="36">
        <f>_xlfn.XLOOKUP(_xlfn.CONCAT(O697,P697),Templates!$G$1:$G$2037,Templates!$A$1:$A$2037,"Not Found",0,1)</f>
        <v>0</v>
      </c>
      <c r="O697" s="34"/>
      <c r="P697" s="34"/>
      <c r="Q697" s="35"/>
      <c r="R697" s="49"/>
      <c r="S697" s="33"/>
      <c r="T697" s="33"/>
      <c r="U697" s="33"/>
      <c r="V697" s="33"/>
      <c r="W697" s="33"/>
      <c r="X697" s="33"/>
      <c r="Y697" s="33"/>
      <c r="Z697" s="33"/>
      <c r="AA697" s="33"/>
      <c r="AB697" s="33"/>
      <c r="AC697" s="33"/>
      <c r="AD697" s="33"/>
      <c r="AE697" s="33"/>
      <c r="AF697" s="33"/>
      <c r="AG697" s="33"/>
      <c r="AH697" s="33"/>
      <c r="AI69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97" s="33"/>
      <c r="AK697" s="33"/>
      <c r="AL697" s="33"/>
      <c r="AM697" s="33"/>
      <c r="AN697" s="33"/>
      <c r="AO697" s="33"/>
      <c r="AP697" s="33"/>
      <c r="AQ697" s="33"/>
      <c r="AR697" s="33"/>
      <c r="AS697" s="33"/>
      <c r="AT697" s="33"/>
      <c r="AU697" s="33"/>
      <c r="AV69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9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97" s="56" t="str">
        <f>_xlfn.CONCAT(IF(Parts[[#This Row],[title]]&lt;&gt;"",_xlfn.CONCAT(CHAR(10),"@PART[",Parts[[#This Row],[name]],"]:NEEDS[!002_CommunityPartsTitles]:AFTER[",Parts[[#This Row],[mod]],"] // ",_xlfn.CONCAT(S697," (",D697,")"),CHAR(10),"{",CHAR(10),"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9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97" s="41" t="str">
        <f>_xlfn.CONCAT(IF(Parts[[#This Row],[title]]&lt;&gt;"",_xlfn.CONCAT("#LOC_KTT_",A697,"_",C697,"_Title = ",Parts[[#This Row],[title]],CHAR(10)),""),IF(Parts[[#This Row],[engineName]]&lt;&gt;"",_xlfn.CONCAT("#LOC_KTT_",Parts[[#This Row],[mod]],"_",Parts[[#This Row],[name]],"_EngineName = ",Parts[[#This Row],[engineName]]),""))</f>
        <v/>
      </c>
      <c r="BA697" s="39" t="e">
        <f ca="1">MIN(Parts[[#This Row],[techTier]]+1,MAX(INDIRECT(O697)))</f>
        <v>#REF!</v>
      </c>
      <c r="BB697" s="39" t="e">
        <f ca="1">MIN(Parts[[#This Row],[techTier]]+2,MAX(INDIRECT(O697)))</f>
        <v>#REF!</v>
      </c>
      <c r="BC697" s="55" t="str">
        <f>RIGHT(LEFT(Parts[[#This Row],[folder]],FIND(CHAR(1),SUBSTITUTE(Parts[[#This Row],[folder]],"/",CHAR(1),LEN(Parts[[#This Row],[folder]])-LEN(SUBSTITUTE(Parts[[#This Row],[folder]],"/",""))))-1),FIND(CHAR(1),SUBSTITUTE(Parts[[#This Row],[folder]],"/",CHAR(1),LEN(Parts[[#This Row],[folder]])-LEN(SUBSTITUTE(Parts[[#This Row],[folder]],"/",""))))-41)</f>
        <v>SquadExpansion/Serenity/Parts/Propellers</v>
      </c>
    </row>
    <row r="698" spans="1:55" ht="29.5" x14ac:dyDescent="0.35">
      <c r="A698" t="s">
        <v>3649</v>
      </c>
      <c r="B698" t="s">
        <v>3947</v>
      </c>
      <c r="C698" t="s">
        <v>3948</v>
      </c>
      <c r="D698" t="s">
        <v>3949</v>
      </c>
      <c r="E698" t="s">
        <v>2409</v>
      </c>
      <c r="F698" t="s">
        <v>1510</v>
      </c>
      <c r="G698" t="s">
        <v>2646</v>
      </c>
      <c r="H698" t="s">
        <v>1581</v>
      </c>
      <c r="I698" t="s">
        <v>1624</v>
      </c>
      <c r="J698" t="s">
        <v>1606</v>
      </c>
      <c r="K698" t="s">
        <v>66</v>
      </c>
      <c r="L698" s="32"/>
      <c r="M69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@PART[smallFanBlade]:AFTER[SquadExpansion] // R-062 Ducted Fan Blade
	{
}</v>
      </c>
      <c r="N698" s="36">
        <f>_xlfn.XLOOKUP(_xlfn.CONCAT(O698,P698),Templates!$G$1:$G$2037,Templates!$A$1:$A$2037,"Not Found",0,1)</f>
        <v>0</v>
      </c>
      <c r="O698" s="34"/>
      <c r="P698" s="34"/>
      <c r="Q698" s="35"/>
      <c r="R698" s="49"/>
      <c r="S698" s="33"/>
      <c r="T698" s="33"/>
      <c r="U698" s="33"/>
      <c r="V698" s="33"/>
      <c r="W698" s="33"/>
      <c r="X698" s="33"/>
      <c r="Y698" s="33"/>
      <c r="Z698" s="33"/>
      <c r="AA698" s="33"/>
      <c r="AB698" s="33"/>
      <c r="AC698" s="33"/>
      <c r="AD698" s="33"/>
      <c r="AE698" s="33"/>
      <c r="AF698" s="33"/>
      <c r="AG698" s="33"/>
      <c r="AH698" s="33"/>
      <c r="AI69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98" s="33"/>
      <c r="AK698" s="33"/>
      <c r="AL698" s="33"/>
      <c r="AM698" s="33"/>
      <c r="AN698" s="33"/>
      <c r="AO698" s="33"/>
      <c r="AP698" s="33"/>
      <c r="AQ698" s="33"/>
      <c r="AR698" s="33"/>
      <c r="AS698" s="33"/>
      <c r="AT698" s="33"/>
      <c r="AU698" s="33"/>
      <c r="AV69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9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98" s="56" t="str">
        <f>_xlfn.CONCAT(IF(Parts[[#This Row],[title]]&lt;&gt;"",_xlfn.CONCAT(CHAR(10),"@PART[",Parts[[#This Row],[name]],"]:NEEDS[!002_CommunityPartsTitles]:AFTER[",Parts[[#This Row],[mod]],"] // ",_xlfn.CONCAT(S698," (",D698,")"),CHAR(10),"{",CHAR(10),"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9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98" s="41" t="str">
        <f>_xlfn.CONCAT(IF(Parts[[#This Row],[title]]&lt;&gt;"",_xlfn.CONCAT("#LOC_KTT_",A698,"_",C698,"_Title = ",Parts[[#This Row],[title]],CHAR(10)),""),IF(Parts[[#This Row],[engineName]]&lt;&gt;"",_xlfn.CONCAT("#LOC_KTT_",Parts[[#This Row],[mod]],"_",Parts[[#This Row],[name]],"_EngineName = ",Parts[[#This Row],[engineName]]),""))</f>
        <v/>
      </c>
      <c r="BA698" s="39" t="e">
        <f ca="1">MIN(Parts[[#This Row],[techTier]]+1,MAX(INDIRECT(O698)))</f>
        <v>#REF!</v>
      </c>
      <c r="BB698" s="39" t="e">
        <f ca="1">MIN(Parts[[#This Row],[techTier]]+2,MAX(INDIRECT(O698)))</f>
        <v>#REF!</v>
      </c>
      <c r="BC698" s="55" t="str">
        <f>RIGHT(LEFT(Parts[[#This Row],[folder]],FIND(CHAR(1),SUBSTITUTE(Parts[[#This Row],[folder]],"/",CHAR(1),LEN(Parts[[#This Row],[folder]])-LEN(SUBSTITUTE(Parts[[#This Row],[folder]],"/",""))))-1),FIND(CHAR(1),SUBSTITUTE(Parts[[#This Row],[folder]],"/",CHAR(1),LEN(Parts[[#This Row],[folder]])-LEN(SUBSTITUTE(Parts[[#This Row],[folder]],"/",""))))-41)</f>
        <v>SquadExpansion/Serenity/Parts/Propellers</v>
      </c>
    </row>
    <row r="699" spans="1:55" ht="29.5" x14ac:dyDescent="0.35">
      <c r="A699" t="s">
        <v>3649</v>
      </c>
      <c r="B699" t="s">
        <v>3950</v>
      </c>
      <c r="C699" t="s">
        <v>3951</v>
      </c>
      <c r="D699" t="s">
        <v>3952</v>
      </c>
      <c r="E699" t="s">
        <v>2409</v>
      </c>
      <c r="F699" t="s">
        <v>1510</v>
      </c>
      <c r="G699" t="s">
        <v>1523</v>
      </c>
      <c r="H699" t="s">
        <v>1787</v>
      </c>
      <c r="I699" t="s">
        <v>2362</v>
      </c>
      <c r="J699" t="s">
        <v>1606</v>
      </c>
      <c r="K699" t="s">
        <v>66</v>
      </c>
      <c r="L699" s="32"/>
      <c r="M69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@PART[smallHeliBlade]:AFTER[SquadExpansion] // Helicopter Blade Type A
	{
}</v>
      </c>
      <c r="N699" s="36">
        <f>_xlfn.XLOOKUP(_xlfn.CONCAT(O699,P699),Templates!$G$1:$G$2037,Templates!$A$1:$A$2037,"Not Found",0,1)</f>
        <v>0</v>
      </c>
      <c r="O699" s="34"/>
      <c r="P699" s="34"/>
      <c r="Q699" s="35"/>
      <c r="R699" s="49"/>
      <c r="S699" s="33"/>
      <c r="T699" s="33"/>
      <c r="U699" s="33"/>
      <c r="V699" s="33"/>
      <c r="W699" s="33"/>
      <c r="X699" s="33"/>
      <c r="Y699" s="33"/>
      <c r="Z699" s="33"/>
      <c r="AA699" s="33"/>
      <c r="AB699" s="33"/>
      <c r="AC699" s="33"/>
      <c r="AD699" s="33"/>
      <c r="AE699" s="33"/>
      <c r="AF699" s="33"/>
      <c r="AG699" s="33"/>
      <c r="AH699" s="33"/>
      <c r="AI69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699" s="33"/>
      <c r="AK699" s="33"/>
      <c r="AL699" s="33"/>
      <c r="AM699" s="33"/>
      <c r="AN699" s="33"/>
      <c r="AO699" s="33"/>
      <c r="AP699" s="33"/>
      <c r="AQ699" s="33"/>
      <c r="AR699" s="33"/>
      <c r="AS699" s="33"/>
      <c r="AT699" s="33"/>
      <c r="AU699" s="33"/>
      <c r="AV69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69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699" s="56" t="str">
        <f>_xlfn.CONCAT(IF(Parts[[#This Row],[title]]&lt;&gt;"",_xlfn.CONCAT(CHAR(10),"@PART[",Parts[[#This Row],[name]],"]:NEEDS[!002_CommunityPartsTitles]:AFTER[",Parts[[#This Row],[mod]],"] // ",_xlfn.CONCAT(S699," (",D699,")"),CHAR(10),"{",CHAR(10),"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69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699" s="41" t="str">
        <f>_xlfn.CONCAT(IF(Parts[[#This Row],[title]]&lt;&gt;"",_xlfn.CONCAT("#LOC_KTT_",A699,"_",C699,"_Title = ",Parts[[#This Row],[title]],CHAR(10)),""),IF(Parts[[#This Row],[engineName]]&lt;&gt;"",_xlfn.CONCAT("#LOC_KTT_",Parts[[#This Row],[mod]],"_",Parts[[#This Row],[name]],"_EngineName = ",Parts[[#This Row],[engineName]]),""))</f>
        <v/>
      </c>
      <c r="BA699" s="39" t="e">
        <f ca="1">MIN(Parts[[#This Row],[techTier]]+1,MAX(INDIRECT(O699)))</f>
        <v>#REF!</v>
      </c>
      <c r="BB699" s="39" t="e">
        <f ca="1">MIN(Parts[[#This Row],[techTier]]+2,MAX(INDIRECT(O699)))</f>
        <v>#REF!</v>
      </c>
      <c r="BC699" s="55" t="str">
        <f>RIGHT(LEFT(Parts[[#This Row],[folder]],FIND(CHAR(1),SUBSTITUTE(Parts[[#This Row],[folder]],"/",CHAR(1),LEN(Parts[[#This Row],[folder]])-LEN(SUBSTITUTE(Parts[[#This Row],[folder]],"/",""))))-1),FIND(CHAR(1),SUBSTITUTE(Parts[[#This Row],[folder]],"/",CHAR(1),LEN(Parts[[#This Row],[folder]])-LEN(SUBSTITUTE(Parts[[#This Row],[folder]],"/",""))))-41)</f>
        <v>SquadExpansion/Serenity/Parts/Propellers</v>
      </c>
    </row>
    <row r="700" spans="1:55" ht="29.5" x14ac:dyDescent="0.35">
      <c r="A700" t="s">
        <v>3649</v>
      </c>
      <c r="B700" t="s">
        <v>3953</v>
      </c>
      <c r="C700" t="s">
        <v>3954</v>
      </c>
      <c r="D700" t="s">
        <v>3955</v>
      </c>
      <c r="E700" t="s">
        <v>2409</v>
      </c>
      <c r="F700" t="s">
        <v>1510</v>
      </c>
      <c r="G700" t="s">
        <v>1529</v>
      </c>
      <c r="H700" t="s">
        <v>1733</v>
      </c>
      <c r="I700" t="s">
        <v>1624</v>
      </c>
      <c r="J700" t="s">
        <v>1606</v>
      </c>
      <c r="K700" t="s">
        <v>66</v>
      </c>
      <c r="L700" s="32"/>
      <c r="M70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@PART[smallPropeller]:AFTER[SquadExpansion] // Propeller Blade Type A
	{
}</v>
      </c>
      <c r="N700" s="36">
        <f>_xlfn.XLOOKUP(_xlfn.CONCAT(O700,P700),Templates!$G$1:$G$2037,Templates!$A$1:$A$2037,"Not Found",0,1)</f>
        <v>0</v>
      </c>
      <c r="O700" s="34"/>
      <c r="P700" s="34"/>
      <c r="Q700" s="35"/>
      <c r="R700" s="49"/>
      <c r="S700" s="33"/>
      <c r="T700" s="33"/>
      <c r="U700" s="33"/>
      <c r="V700" s="33"/>
      <c r="W700" s="33"/>
      <c r="X700" s="33"/>
      <c r="Y700" s="33"/>
      <c r="Z700" s="33"/>
      <c r="AA700" s="33"/>
      <c r="AB700" s="33"/>
      <c r="AC700" s="33"/>
      <c r="AD700" s="33"/>
      <c r="AE700" s="33"/>
      <c r="AF700" s="33"/>
      <c r="AG700" s="33"/>
      <c r="AH700" s="33"/>
      <c r="AI70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00" s="33"/>
      <c r="AK700" s="33"/>
      <c r="AL700" s="33"/>
      <c r="AM700" s="33"/>
      <c r="AN700" s="33"/>
      <c r="AO700" s="33"/>
      <c r="AP700" s="33"/>
      <c r="AQ700" s="33"/>
      <c r="AR700" s="33"/>
      <c r="AS700" s="33"/>
      <c r="AT700" s="33"/>
      <c r="AU700" s="33"/>
      <c r="AV70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0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00" s="56" t="str">
        <f>_xlfn.CONCAT(IF(Parts[[#This Row],[title]]&lt;&gt;"",_xlfn.CONCAT(CHAR(10),"@PART[",Parts[[#This Row],[name]],"]:NEEDS[!002_CommunityPartsTitles]:AFTER[",Parts[[#This Row],[mod]],"] // ",_xlfn.CONCAT(S700," (",D700,")"),CHAR(10),"{",CHAR(10),"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0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00" s="41" t="str">
        <f>_xlfn.CONCAT(IF(Parts[[#This Row],[title]]&lt;&gt;"",_xlfn.CONCAT("#LOC_KTT_",A700,"_",C700,"_Title = ",Parts[[#This Row],[title]],CHAR(10)),""),IF(Parts[[#This Row],[engineName]]&lt;&gt;"",_xlfn.CONCAT("#LOC_KTT_",Parts[[#This Row],[mod]],"_",Parts[[#This Row],[name]],"_EngineName = ",Parts[[#This Row],[engineName]]),""))</f>
        <v/>
      </c>
      <c r="BA700" s="39" t="e">
        <f ca="1">MIN(Parts[[#This Row],[techTier]]+1,MAX(INDIRECT(O700)))</f>
        <v>#REF!</v>
      </c>
      <c r="BB700" s="39" t="e">
        <f ca="1">MIN(Parts[[#This Row],[techTier]]+2,MAX(INDIRECT(O700)))</f>
        <v>#REF!</v>
      </c>
      <c r="BC700" s="55" t="str">
        <f>RIGHT(LEFT(Parts[[#This Row],[folder]],FIND(CHAR(1),SUBSTITUTE(Parts[[#This Row],[folder]],"/",CHAR(1),LEN(Parts[[#This Row],[folder]])-LEN(SUBSTITUTE(Parts[[#This Row],[folder]],"/",""))))-1),FIND(CHAR(1),SUBSTITUTE(Parts[[#This Row],[folder]],"/",CHAR(1),LEN(Parts[[#This Row],[folder]])-LEN(SUBSTITUTE(Parts[[#This Row],[folder]],"/",""))))-41)</f>
        <v>SquadExpansion/Serenity/Parts/Propellers</v>
      </c>
    </row>
    <row r="701" spans="1:55" ht="29.5" x14ac:dyDescent="0.35">
      <c r="A701" t="s">
        <v>3649</v>
      </c>
      <c r="B701" t="s">
        <v>3956</v>
      </c>
      <c r="C701" t="s">
        <v>3957</v>
      </c>
      <c r="D701" t="s">
        <v>3958</v>
      </c>
      <c r="E701" t="s">
        <v>2383</v>
      </c>
      <c r="F701" t="s">
        <v>3959</v>
      </c>
      <c r="G701" t="s">
        <v>2405</v>
      </c>
      <c r="H701" t="s">
        <v>2882</v>
      </c>
      <c r="I701" t="s">
        <v>1620</v>
      </c>
      <c r="J701" t="s">
        <v>1115</v>
      </c>
      <c r="K701" t="s">
        <v>64</v>
      </c>
      <c r="L701" s="32"/>
      <c r="M70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@PART[hinge_01]:AFTER[SquadExpansion] // G-11 Hinge
	{
}</v>
      </c>
      <c r="N701" s="36">
        <f>_xlfn.XLOOKUP(_xlfn.CONCAT(O701,P701),Templates!$G$1:$G$2037,Templates!$A$1:$A$2037,"Not Found",0,1)</f>
        <v>0</v>
      </c>
      <c r="O701" s="34"/>
      <c r="P701" s="34"/>
      <c r="Q701" s="35"/>
      <c r="R701" s="49"/>
      <c r="S701" s="33"/>
      <c r="T701" s="33"/>
      <c r="U701" s="33"/>
      <c r="V701" s="33"/>
      <c r="W701" s="33"/>
      <c r="X701" s="33"/>
      <c r="Y701" s="33"/>
      <c r="Z701" s="33"/>
      <c r="AA701" s="33"/>
      <c r="AB701" s="33"/>
      <c r="AC701" s="33"/>
      <c r="AD701" s="33"/>
      <c r="AE701" s="33"/>
      <c r="AF701" s="33"/>
      <c r="AG701" s="33"/>
      <c r="AH701" s="33"/>
      <c r="AI70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01" s="33"/>
      <c r="AK701" s="33"/>
      <c r="AL701" s="33"/>
      <c r="AM701" s="33"/>
      <c r="AN701" s="33"/>
      <c r="AO701" s="33"/>
      <c r="AP701" s="33"/>
      <c r="AQ701" s="33"/>
      <c r="AR701" s="33"/>
      <c r="AS701" s="33"/>
      <c r="AT701" s="33"/>
      <c r="AU701" s="33"/>
      <c r="AV70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0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01" s="56" t="str">
        <f>_xlfn.CONCAT(IF(Parts[[#This Row],[title]]&lt;&gt;"",_xlfn.CONCAT(CHAR(10),"@PART[",Parts[[#This Row],[name]],"]:NEEDS[!002_CommunityPartsTitles]:AFTER[",Parts[[#This Row],[mod]],"] // ",_xlfn.CONCAT(S701," (",D701,")"),CHAR(10),"{",CHAR(10),"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0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01" s="41" t="str">
        <f>_xlfn.CONCAT(IF(Parts[[#This Row],[title]]&lt;&gt;"",_xlfn.CONCAT("#LOC_KTT_",A701,"_",C701,"_Title = ",Parts[[#This Row],[title]],CHAR(10)),""),IF(Parts[[#This Row],[engineName]]&lt;&gt;"",_xlfn.CONCAT("#LOC_KTT_",Parts[[#This Row],[mod]],"_",Parts[[#This Row],[name]],"_EngineName = ",Parts[[#This Row],[engineName]]),""))</f>
        <v/>
      </c>
      <c r="BA701" s="39" t="e">
        <f ca="1">MIN(Parts[[#This Row],[techTier]]+1,MAX(INDIRECT(O701)))</f>
        <v>#REF!</v>
      </c>
      <c r="BB701" s="39" t="e">
        <f ca="1">MIN(Parts[[#This Row],[techTier]]+2,MAX(INDIRECT(O701)))</f>
        <v>#REF!</v>
      </c>
      <c r="BC701"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02" spans="1:55" ht="29.5" x14ac:dyDescent="0.35">
      <c r="A702" t="s">
        <v>3649</v>
      </c>
      <c r="B702" t="s">
        <v>3960</v>
      </c>
      <c r="C702" t="s">
        <v>3961</v>
      </c>
      <c r="D702" t="s">
        <v>3962</v>
      </c>
      <c r="E702" t="s">
        <v>2383</v>
      </c>
      <c r="F702" t="s">
        <v>3959</v>
      </c>
      <c r="G702" t="s">
        <v>1562</v>
      </c>
      <c r="H702" t="s">
        <v>1852</v>
      </c>
      <c r="I702" t="s">
        <v>1624</v>
      </c>
      <c r="J702" t="s">
        <v>1115</v>
      </c>
      <c r="K702" t="s">
        <v>40</v>
      </c>
      <c r="L702" s="32"/>
      <c r="M70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@PART[hinge_01_s]:AFTER[SquadExpansion] // G-00 Hinge
	{
}</v>
      </c>
      <c r="N702" s="36">
        <f>_xlfn.XLOOKUP(_xlfn.CONCAT(O702,P702),Templates!$G$1:$G$2037,Templates!$A$1:$A$2037,"Not Found",0,1)</f>
        <v>0</v>
      </c>
      <c r="O702" s="34"/>
      <c r="P702" s="34"/>
      <c r="Q702" s="35"/>
      <c r="R702" s="49"/>
      <c r="S702" s="33"/>
      <c r="T702" s="33"/>
      <c r="U702" s="33"/>
      <c r="V702" s="33"/>
      <c r="W702" s="33"/>
      <c r="X702" s="33"/>
      <c r="Y702" s="33"/>
      <c r="Z702" s="33"/>
      <c r="AA702" s="33"/>
      <c r="AB702" s="33"/>
      <c r="AC702" s="33"/>
      <c r="AD702" s="33"/>
      <c r="AE702" s="33"/>
      <c r="AF702" s="33"/>
      <c r="AG702" s="33"/>
      <c r="AH702" s="33"/>
      <c r="AI70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02" s="33"/>
      <c r="AK702" s="33"/>
      <c r="AL702" s="33"/>
      <c r="AM702" s="33"/>
      <c r="AN702" s="33"/>
      <c r="AO702" s="33"/>
      <c r="AP702" s="33"/>
      <c r="AQ702" s="33"/>
      <c r="AR702" s="33"/>
      <c r="AS702" s="33"/>
      <c r="AT702" s="33"/>
      <c r="AU702" s="33"/>
      <c r="AV70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0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02" s="56" t="str">
        <f>_xlfn.CONCAT(IF(Parts[[#This Row],[title]]&lt;&gt;"",_xlfn.CONCAT(CHAR(10),"@PART[",Parts[[#This Row],[name]],"]:NEEDS[!002_CommunityPartsTitles]:AFTER[",Parts[[#This Row],[mod]],"] // ",_xlfn.CONCAT(S702," (",D702,")"),CHAR(10),"{",CHAR(10),"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0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02" s="41" t="str">
        <f>_xlfn.CONCAT(IF(Parts[[#This Row],[title]]&lt;&gt;"",_xlfn.CONCAT("#LOC_KTT_",A702,"_",C702,"_Title = ",Parts[[#This Row],[title]],CHAR(10)),""),IF(Parts[[#This Row],[engineName]]&lt;&gt;"",_xlfn.CONCAT("#LOC_KTT_",Parts[[#This Row],[mod]],"_",Parts[[#This Row],[name]],"_EngineName = ",Parts[[#This Row],[engineName]]),""))</f>
        <v/>
      </c>
      <c r="BA702" s="39" t="e">
        <f ca="1">MIN(Parts[[#This Row],[techTier]]+1,MAX(INDIRECT(O702)))</f>
        <v>#REF!</v>
      </c>
      <c r="BB702" s="39" t="e">
        <f ca="1">MIN(Parts[[#This Row],[techTier]]+2,MAX(INDIRECT(O702)))</f>
        <v>#REF!</v>
      </c>
      <c r="BC702"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03" spans="1:55" ht="29.5" x14ac:dyDescent="0.35">
      <c r="A703" t="s">
        <v>3649</v>
      </c>
      <c r="B703" t="s">
        <v>3963</v>
      </c>
      <c r="C703" t="s">
        <v>3964</v>
      </c>
      <c r="D703" t="s">
        <v>3965</v>
      </c>
      <c r="E703" t="s">
        <v>2383</v>
      </c>
      <c r="F703" t="s">
        <v>3959</v>
      </c>
      <c r="G703" t="s">
        <v>2432</v>
      </c>
      <c r="H703" t="s">
        <v>2726</v>
      </c>
      <c r="I703" t="s">
        <v>1644</v>
      </c>
      <c r="J703" t="s">
        <v>1118</v>
      </c>
      <c r="K703" t="s">
        <v>64</v>
      </c>
      <c r="L703" s="32"/>
      <c r="M70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@PART[hinge_03]:AFTER[SquadExpansion] // G-12L Alligator Hinge
	{
}</v>
      </c>
      <c r="N703" s="36">
        <f>_xlfn.XLOOKUP(_xlfn.CONCAT(O703,P703),Templates!$G$1:$G$2037,Templates!$A$1:$A$2037,"Not Found",0,1)</f>
        <v>0</v>
      </c>
      <c r="O703" s="34"/>
      <c r="P703" s="34"/>
      <c r="Q703" s="35"/>
      <c r="R703" s="49"/>
      <c r="S703" s="33"/>
      <c r="T703" s="33"/>
      <c r="U703" s="33"/>
      <c r="V703" s="33"/>
      <c r="W703" s="33"/>
      <c r="X703" s="33"/>
      <c r="Y703" s="33"/>
      <c r="Z703" s="33"/>
      <c r="AA703" s="33"/>
      <c r="AB703" s="33"/>
      <c r="AC703" s="33"/>
      <c r="AD703" s="33"/>
      <c r="AE703" s="33"/>
      <c r="AF703" s="33"/>
      <c r="AG703" s="33"/>
      <c r="AH703" s="33"/>
      <c r="AI70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03" s="33"/>
      <c r="AK703" s="33"/>
      <c r="AL703" s="33"/>
      <c r="AM703" s="33"/>
      <c r="AN703" s="33"/>
      <c r="AO703" s="33"/>
      <c r="AP703" s="33"/>
      <c r="AQ703" s="33"/>
      <c r="AR703" s="33"/>
      <c r="AS703" s="33"/>
      <c r="AT703" s="33"/>
      <c r="AU703" s="33"/>
      <c r="AV70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0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03" s="56" t="str">
        <f>_xlfn.CONCAT(IF(Parts[[#This Row],[title]]&lt;&gt;"",_xlfn.CONCAT(CHAR(10),"@PART[",Parts[[#This Row],[name]],"]:NEEDS[!002_CommunityPartsTitles]:AFTER[",Parts[[#This Row],[mod]],"] // ",_xlfn.CONCAT(S703," (",D703,")"),CHAR(10),"{",CHAR(10),"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0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03" s="41" t="str">
        <f>_xlfn.CONCAT(IF(Parts[[#This Row],[title]]&lt;&gt;"",_xlfn.CONCAT("#LOC_KTT_",A703,"_",C703,"_Title = ",Parts[[#This Row],[title]],CHAR(10)),""),IF(Parts[[#This Row],[engineName]]&lt;&gt;"",_xlfn.CONCAT("#LOC_KTT_",Parts[[#This Row],[mod]],"_",Parts[[#This Row],[name]],"_EngineName = ",Parts[[#This Row],[engineName]]),""))</f>
        <v/>
      </c>
      <c r="BA703" s="39" t="e">
        <f ca="1">MIN(Parts[[#This Row],[techTier]]+1,MAX(INDIRECT(O703)))</f>
        <v>#REF!</v>
      </c>
      <c r="BB703" s="39" t="e">
        <f ca="1">MIN(Parts[[#This Row],[techTier]]+2,MAX(INDIRECT(O703)))</f>
        <v>#REF!</v>
      </c>
      <c r="BC703"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04" spans="1:55" ht="29.5" x14ac:dyDescent="0.35">
      <c r="A704" t="s">
        <v>3649</v>
      </c>
      <c r="B704" t="s">
        <v>3966</v>
      </c>
      <c r="C704" t="s">
        <v>3967</v>
      </c>
      <c r="D704" t="s">
        <v>3968</v>
      </c>
      <c r="E704" t="s">
        <v>2383</v>
      </c>
      <c r="F704" t="s">
        <v>3959</v>
      </c>
      <c r="G704" t="s">
        <v>2646</v>
      </c>
      <c r="H704" t="s">
        <v>2882</v>
      </c>
      <c r="I704" t="s">
        <v>1620</v>
      </c>
      <c r="J704" t="s">
        <v>1116</v>
      </c>
      <c r="K704" t="s">
        <v>40</v>
      </c>
      <c r="L704" s="32"/>
      <c r="M70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@PART[hinge_03_s]:AFTER[SquadExpansion] // G-01L Alligator Hinge
	{
}</v>
      </c>
      <c r="N704" s="36">
        <f>_xlfn.XLOOKUP(_xlfn.CONCAT(O704,P704),Templates!$G$1:$G$2037,Templates!$A$1:$A$2037,"Not Found",0,1)</f>
        <v>0</v>
      </c>
      <c r="O704" s="34"/>
      <c r="P704" s="34"/>
      <c r="Q704" s="35"/>
      <c r="R704" s="49"/>
      <c r="S704" s="33"/>
      <c r="T704" s="33"/>
      <c r="U704" s="33"/>
      <c r="V704" s="33"/>
      <c r="W704" s="33"/>
      <c r="X704" s="33"/>
      <c r="Y704" s="33"/>
      <c r="Z704" s="33"/>
      <c r="AA704" s="33"/>
      <c r="AB704" s="33"/>
      <c r="AC704" s="33"/>
      <c r="AD704" s="33"/>
      <c r="AE704" s="33"/>
      <c r="AF704" s="33"/>
      <c r="AG704" s="33"/>
      <c r="AH704" s="33"/>
      <c r="AI70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04" s="33"/>
      <c r="AK704" s="33"/>
      <c r="AL704" s="33"/>
      <c r="AM704" s="33"/>
      <c r="AN704" s="33"/>
      <c r="AO704" s="33"/>
      <c r="AP704" s="33"/>
      <c r="AQ704" s="33"/>
      <c r="AR704" s="33"/>
      <c r="AS704" s="33"/>
      <c r="AT704" s="33"/>
      <c r="AU704" s="33"/>
      <c r="AV70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0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04" s="56" t="str">
        <f>_xlfn.CONCAT(IF(Parts[[#This Row],[title]]&lt;&gt;"",_xlfn.CONCAT(CHAR(10),"@PART[",Parts[[#This Row],[name]],"]:NEEDS[!002_CommunityPartsTitles]:AFTER[",Parts[[#This Row],[mod]],"] // ",_xlfn.CONCAT(S704," (",D704,")"),CHAR(10),"{",CHAR(10),"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0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04" s="41" t="str">
        <f>_xlfn.CONCAT(IF(Parts[[#This Row],[title]]&lt;&gt;"",_xlfn.CONCAT("#LOC_KTT_",A704,"_",C704,"_Title = ",Parts[[#This Row],[title]],CHAR(10)),""),IF(Parts[[#This Row],[engineName]]&lt;&gt;"",_xlfn.CONCAT("#LOC_KTT_",Parts[[#This Row],[mod]],"_",Parts[[#This Row],[name]],"_EngineName = ",Parts[[#This Row],[engineName]]),""))</f>
        <v/>
      </c>
      <c r="BA704" s="39" t="e">
        <f ca="1">MIN(Parts[[#This Row],[techTier]]+1,MAX(INDIRECT(O704)))</f>
        <v>#REF!</v>
      </c>
      <c r="BB704" s="39" t="e">
        <f ca="1">MIN(Parts[[#This Row],[techTier]]+2,MAX(INDIRECT(O704)))</f>
        <v>#REF!</v>
      </c>
      <c r="BC704"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05" spans="1:55" ht="29.5" x14ac:dyDescent="0.35">
      <c r="A705" t="s">
        <v>3649</v>
      </c>
      <c r="B705" t="s">
        <v>3969</v>
      </c>
      <c r="C705" t="s">
        <v>3970</v>
      </c>
      <c r="D705" t="s">
        <v>3971</v>
      </c>
      <c r="E705" t="s">
        <v>2383</v>
      </c>
      <c r="F705" t="s">
        <v>3959</v>
      </c>
      <c r="G705" t="s">
        <v>2309</v>
      </c>
      <c r="H705" t="s">
        <v>1881</v>
      </c>
      <c r="I705" t="s">
        <v>1829</v>
      </c>
      <c r="J705" t="s">
        <v>1118</v>
      </c>
      <c r="K705" t="s">
        <v>64</v>
      </c>
      <c r="L705" s="32"/>
      <c r="M70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@PART[hinge_04]:AFTER[SquadExpansion] // G-32W Hinge
	{
}</v>
      </c>
      <c r="N705" s="36">
        <f>_xlfn.XLOOKUP(_xlfn.CONCAT(O705,P705),Templates!$G$1:$G$2037,Templates!$A$1:$A$2037,"Not Found",0,1)</f>
        <v>0</v>
      </c>
      <c r="O705" s="34"/>
      <c r="P705" s="34"/>
      <c r="Q705" s="35"/>
      <c r="R705" s="49"/>
      <c r="S705" s="33"/>
      <c r="T705" s="33"/>
      <c r="U705" s="33"/>
      <c r="V705" s="33"/>
      <c r="W705" s="33"/>
      <c r="X705" s="33"/>
      <c r="Y705" s="33"/>
      <c r="Z705" s="33"/>
      <c r="AA705" s="33"/>
      <c r="AB705" s="33"/>
      <c r="AC705" s="33"/>
      <c r="AD705" s="33"/>
      <c r="AE705" s="33"/>
      <c r="AF705" s="33"/>
      <c r="AG705" s="33"/>
      <c r="AH705" s="33"/>
      <c r="AI70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05" s="33"/>
      <c r="AK705" s="33"/>
      <c r="AL705" s="33"/>
      <c r="AM705" s="33"/>
      <c r="AN705" s="33"/>
      <c r="AO705" s="33"/>
      <c r="AP705" s="33"/>
      <c r="AQ705" s="33"/>
      <c r="AR705" s="33"/>
      <c r="AS705" s="33"/>
      <c r="AT705" s="33"/>
      <c r="AU705" s="33"/>
      <c r="AV70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0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05" s="56" t="str">
        <f>_xlfn.CONCAT(IF(Parts[[#This Row],[title]]&lt;&gt;"",_xlfn.CONCAT(CHAR(10),"@PART[",Parts[[#This Row],[name]],"]:NEEDS[!002_CommunityPartsTitles]:AFTER[",Parts[[#This Row],[mod]],"] // ",_xlfn.CONCAT(S705," (",D705,")"),CHAR(10),"{",CHAR(10),"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0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05" s="41" t="str">
        <f>_xlfn.CONCAT(IF(Parts[[#This Row],[title]]&lt;&gt;"",_xlfn.CONCAT("#LOC_KTT_",A705,"_",C705,"_Title = ",Parts[[#This Row],[title]],CHAR(10)),""),IF(Parts[[#This Row],[engineName]]&lt;&gt;"",_xlfn.CONCAT("#LOC_KTT_",Parts[[#This Row],[mod]],"_",Parts[[#This Row],[name]],"_EngineName = ",Parts[[#This Row],[engineName]]),""))</f>
        <v/>
      </c>
      <c r="BA705" s="39" t="e">
        <f ca="1">MIN(Parts[[#This Row],[techTier]]+1,MAX(INDIRECT(O705)))</f>
        <v>#REF!</v>
      </c>
      <c r="BB705" s="39" t="e">
        <f ca="1">MIN(Parts[[#This Row],[techTier]]+2,MAX(INDIRECT(O705)))</f>
        <v>#REF!</v>
      </c>
      <c r="BC705"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06" spans="1:55" ht="29.5" x14ac:dyDescent="0.35">
      <c r="A706" t="s">
        <v>3649</v>
      </c>
      <c r="B706" t="s">
        <v>3972</v>
      </c>
      <c r="C706" t="s">
        <v>3973</v>
      </c>
      <c r="D706" t="s">
        <v>3974</v>
      </c>
      <c r="E706" t="s">
        <v>2383</v>
      </c>
      <c r="F706" t="s">
        <v>3959</v>
      </c>
      <c r="G706" t="s">
        <v>2405</v>
      </c>
      <c r="H706" t="s">
        <v>1524</v>
      </c>
      <c r="I706" t="s">
        <v>1719</v>
      </c>
      <c r="J706" t="s">
        <v>1115</v>
      </c>
      <c r="K706" t="s">
        <v>40</v>
      </c>
      <c r="L706" s="32"/>
      <c r="M70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@PART[piston_01]:AFTER[SquadExpansion] // 3P6 Hydraulic Cylinder
	{
}</v>
      </c>
      <c r="N706" s="36">
        <f>_xlfn.XLOOKUP(_xlfn.CONCAT(O706,P706),Templates!$G$1:$G$2037,Templates!$A$1:$A$2037,"Not Found",0,1)</f>
        <v>0</v>
      </c>
      <c r="O706" s="34"/>
      <c r="P706" s="34"/>
      <c r="Q706" s="35"/>
      <c r="R706" s="49"/>
      <c r="S706" s="33"/>
      <c r="T706" s="33"/>
      <c r="U706" s="33"/>
      <c r="V706" s="33"/>
      <c r="W706" s="33"/>
      <c r="X706" s="33"/>
      <c r="Y706" s="33"/>
      <c r="Z706" s="33"/>
      <c r="AA706" s="33"/>
      <c r="AB706" s="33"/>
      <c r="AC706" s="33"/>
      <c r="AD706" s="33"/>
      <c r="AE706" s="33"/>
      <c r="AF706" s="33"/>
      <c r="AG706" s="33"/>
      <c r="AH706" s="33"/>
      <c r="AI70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06" s="33"/>
      <c r="AK706" s="33"/>
      <c r="AL706" s="33"/>
      <c r="AM706" s="33"/>
      <c r="AN706" s="33"/>
      <c r="AO706" s="33"/>
      <c r="AP706" s="33"/>
      <c r="AQ706" s="33"/>
      <c r="AR706" s="33"/>
      <c r="AS706" s="33"/>
      <c r="AT706" s="33"/>
      <c r="AU706" s="33"/>
      <c r="AV70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0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06" s="56" t="str">
        <f>_xlfn.CONCAT(IF(Parts[[#This Row],[title]]&lt;&gt;"",_xlfn.CONCAT(CHAR(10),"@PART[",Parts[[#This Row],[name]],"]:NEEDS[!002_CommunityPartsTitles]:AFTER[",Parts[[#This Row],[mod]],"] // ",_xlfn.CONCAT(S706," (",D706,")"),CHAR(10),"{",CHAR(10),"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0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06" s="41" t="str">
        <f>_xlfn.CONCAT(IF(Parts[[#This Row],[title]]&lt;&gt;"",_xlfn.CONCAT("#LOC_KTT_",A706,"_",C706,"_Title = ",Parts[[#This Row],[title]],CHAR(10)),""),IF(Parts[[#This Row],[engineName]]&lt;&gt;"",_xlfn.CONCAT("#LOC_KTT_",Parts[[#This Row],[mod]],"_",Parts[[#This Row],[name]],"_EngineName = ",Parts[[#This Row],[engineName]]),""))</f>
        <v/>
      </c>
      <c r="BA706" s="39" t="e">
        <f ca="1">MIN(Parts[[#This Row],[techTier]]+1,MAX(INDIRECT(O706)))</f>
        <v>#REF!</v>
      </c>
      <c r="BB706" s="39" t="e">
        <f ca="1">MIN(Parts[[#This Row],[techTier]]+2,MAX(INDIRECT(O706)))</f>
        <v>#REF!</v>
      </c>
      <c r="BC706"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07" spans="1:55" ht="29.5" x14ac:dyDescent="0.35">
      <c r="A707" t="s">
        <v>3649</v>
      </c>
      <c r="B707" t="s">
        <v>3975</v>
      </c>
      <c r="C707" t="s">
        <v>3976</v>
      </c>
      <c r="D707" t="s">
        <v>3977</v>
      </c>
      <c r="E707" t="s">
        <v>2383</v>
      </c>
      <c r="F707" t="s">
        <v>3959</v>
      </c>
      <c r="G707" t="s">
        <v>1562</v>
      </c>
      <c r="H707" t="s">
        <v>1852</v>
      </c>
      <c r="I707" t="s">
        <v>3978</v>
      </c>
      <c r="J707" t="s">
        <v>1115</v>
      </c>
      <c r="K707" t="s">
        <v>40</v>
      </c>
      <c r="L707" s="32"/>
      <c r="M70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@PART[piston_02]:AFTER[SquadExpansion] // 1P2 Hydraulic Cylinder
	{
}</v>
      </c>
      <c r="N707" s="36">
        <f>_xlfn.XLOOKUP(_xlfn.CONCAT(O707,P707),Templates!$G$1:$G$2037,Templates!$A$1:$A$2037,"Not Found",0,1)</f>
        <v>0</v>
      </c>
      <c r="O707" s="34"/>
      <c r="P707" s="34"/>
      <c r="Q707" s="35"/>
      <c r="R707" s="49"/>
      <c r="S707" s="33"/>
      <c r="T707" s="33"/>
      <c r="U707" s="33"/>
      <c r="V707" s="33"/>
      <c r="W707" s="33"/>
      <c r="X707" s="33"/>
      <c r="Y707" s="33"/>
      <c r="Z707" s="33"/>
      <c r="AA707" s="33"/>
      <c r="AB707" s="33"/>
      <c r="AC707" s="33"/>
      <c r="AD707" s="33"/>
      <c r="AE707" s="33"/>
      <c r="AF707" s="33"/>
      <c r="AG707" s="33"/>
      <c r="AH707" s="33"/>
      <c r="AI70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07" s="33"/>
      <c r="AK707" s="33"/>
      <c r="AL707" s="33"/>
      <c r="AM707" s="33"/>
      <c r="AN707" s="33"/>
      <c r="AO707" s="33"/>
      <c r="AP707" s="33"/>
      <c r="AQ707" s="33"/>
      <c r="AR707" s="33"/>
      <c r="AS707" s="33"/>
      <c r="AT707" s="33"/>
      <c r="AU707" s="33"/>
      <c r="AV70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0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07" s="56" t="str">
        <f>_xlfn.CONCAT(IF(Parts[[#This Row],[title]]&lt;&gt;"",_xlfn.CONCAT(CHAR(10),"@PART[",Parts[[#This Row],[name]],"]:NEEDS[!002_CommunityPartsTitles]:AFTER[",Parts[[#This Row],[mod]],"] // ",_xlfn.CONCAT(S707," (",D707,")"),CHAR(10),"{",CHAR(10),"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0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07" s="41" t="str">
        <f>_xlfn.CONCAT(IF(Parts[[#This Row],[title]]&lt;&gt;"",_xlfn.CONCAT("#LOC_KTT_",A707,"_",C707,"_Title = ",Parts[[#This Row],[title]],CHAR(10)),""),IF(Parts[[#This Row],[engineName]]&lt;&gt;"",_xlfn.CONCAT("#LOC_KTT_",Parts[[#This Row],[mod]],"_",Parts[[#This Row],[name]],"_EngineName = ",Parts[[#This Row],[engineName]]),""))</f>
        <v/>
      </c>
      <c r="BA707" s="39" t="e">
        <f ca="1">MIN(Parts[[#This Row],[techTier]]+1,MAX(INDIRECT(O707)))</f>
        <v>#REF!</v>
      </c>
      <c r="BB707" s="39" t="e">
        <f ca="1">MIN(Parts[[#This Row],[techTier]]+2,MAX(INDIRECT(O707)))</f>
        <v>#REF!</v>
      </c>
      <c r="BC707"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08" spans="1:55" ht="29.5" x14ac:dyDescent="0.35">
      <c r="A708" t="s">
        <v>3649</v>
      </c>
      <c r="B708" t="s">
        <v>3979</v>
      </c>
      <c r="C708" t="s">
        <v>3980</v>
      </c>
      <c r="D708" t="s">
        <v>3981</v>
      </c>
      <c r="E708" t="s">
        <v>2383</v>
      </c>
      <c r="F708" t="s">
        <v>3959</v>
      </c>
      <c r="G708" t="s">
        <v>1692</v>
      </c>
      <c r="H708" t="s">
        <v>1535</v>
      </c>
      <c r="I708" t="s">
        <v>1557</v>
      </c>
      <c r="J708" t="s">
        <v>1115</v>
      </c>
      <c r="K708" t="s">
        <v>64</v>
      </c>
      <c r="L708" s="32"/>
      <c r="M70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@PART[piston_03]:AFTER[SquadExpansion] // 3PT Telescoping Hydraulic Cylinder
	{
}</v>
      </c>
      <c r="N708" s="36">
        <f>_xlfn.XLOOKUP(_xlfn.CONCAT(O708,P708),Templates!$G$1:$G$2037,Templates!$A$1:$A$2037,"Not Found",0,1)</f>
        <v>0</v>
      </c>
      <c r="O708" s="34"/>
      <c r="P708" s="34"/>
      <c r="Q708" s="35"/>
      <c r="R708" s="49"/>
      <c r="S708" s="33"/>
      <c r="T708" s="33"/>
      <c r="U708" s="33"/>
      <c r="V708" s="33"/>
      <c r="W708" s="33"/>
      <c r="X708" s="33"/>
      <c r="Y708" s="33"/>
      <c r="Z708" s="33"/>
      <c r="AA708" s="33"/>
      <c r="AB708" s="33"/>
      <c r="AC708" s="33"/>
      <c r="AD708" s="33"/>
      <c r="AE708" s="33"/>
      <c r="AF708" s="33"/>
      <c r="AG708" s="33"/>
      <c r="AH708" s="33"/>
      <c r="AI70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08" s="33"/>
      <c r="AK708" s="33"/>
      <c r="AL708" s="33"/>
      <c r="AM708" s="33"/>
      <c r="AN708" s="33"/>
      <c r="AO708" s="33"/>
      <c r="AP708" s="33"/>
      <c r="AQ708" s="33"/>
      <c r="AR708" s="33"/>
      <c r="AS708" s="33"/>
      <c r="AT708" s="33"/>
      <c r="AU708" s="33"/>
      <c r="AV70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0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08" s="56" t="str">
        <f>_xlfn.CONCAT(IF(Parts[[#This Row],[title]]&lt;&gt;"",_xlfn.CONCAT(CHAR(10),"@PART[",Parts[[#This Row],[name]],"]:NEEDS[!002_CommunityPartsTitles]:AFTER[",Parts[[#This Row],[mod]],"] // ",_xlfn.CONCAT(S708," (",D708,")"),CHAR(10),"{",CHAR(10),"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0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08" s="41" t="str">
        <f>_xlfn.CONCAT(IF(Parts[[#This Row],[title]]&lt;&gt;"",_xlfn.CONCAT("#LOC_KTT_",A708,"_",C708,"_Title = ",Parts[[#This Row],[title]],CHAR(10)),""),IF(Parts[[#This Row],[engineName]]&lt;&gt;"",_xlfn.CONCAT("#LOC_KTT_",Parts[[#This Row],[mod]],"_",Parts[[#This Row],[name]],"_EngineName = ",Parts[[#This Row],[engineName]]),""))</f>
        <v/>
      </c>
      <c r="BA708" s="39" t="e">
        <f ca="1">MIN(Parts[[#This Row],[techTier]]+1,MAX(INDIRECT(O708)))</f>
        <v>#REF!</v>
      </c>
      <c r="BB708" s="39" t="e">
        <f ca="1">MIN(Parts[[#This Row],[techTier]]+2,MAX(INDIRECT(O708)))</f>
        <v>#REF!</v>
      </c>
      <c r="BC708"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09" spans="1:55" ht="29.5" x14ac:dyDescent="0.35">
      <c r="A709" t="s">
        <v>3649</v>
      </c>
      <c r="B709" t="s">
        <v>3982</v>
      </c>
      <c r="C709" t="s">
        <v>3983</v>
      </c>
      <c r="D709" t="s">
        <v>3984</v>
      </c>
      <c r="E709" t="s">
        <v>2383</v>
      </c>
      <c r="F709" t="s">
        <v>3959</v>
      </c>
      <c r="G709" t="s">
        <v>2005</v>
      </c>
      <c r="H709" t="s">
        <v>1787</v>
      </c>
      <c r="I709" t="s">
        <v>3985</v>
      </c>
      <c r="J709" t="s">
        <v>1115</v>
      </c>
      <c r="K709" t="s">
        <v>64</v>
      </c>
      <c r="L709" s="32"/>
      <c r="M70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@PART[piston_04]:AFTER[SquadExpansion] // 1P4 Telescoping Hydraulic Cylinder
	{
}</v>
      </c>
      <c r="N709" s="36">
        <f>_xlfn.XLOOKUP(_xlfn.CONCAT(O709,P709),Templates!$G$1:$G$2037,Templates!$A$1:$A$2037,"Not Found",0,1)</f>
        <v>0</v>
      </c>
      <c r="O709" s="34"/>
      <c r="P709" s="34"/>
      <c r="Q709" s="35"/>
      <c r="R709" s="49"/>
      <c r="S709" s="33"/>
      <c r="T709" s="33"/>
      <c r="U709" s="33"/>
      <c r="V709" s="33"/>
      <c r="W709" s="33"/>
      <c r="X709" s="33"/>
      <c r="Y709" s="33"/>
      <c r="Z709" s="33"/>
      <c r="AA709" s="33"/>
      <c r="AB709" s="33"/>
      <c r="AC709" s="33"/>
      <c r="AD709" s="33"/>
      <c r="AE709" s="33"/>
      <c r="AF709" s="33"/>
      <c r="AG709" s="33"/>
      <c r="AH709" s="33"/>
      <c r="AI70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09" s="33"/>
      <c r="AK709" s="33"/>
      <c r="AL709" s="33"/>
      <c r="AM709" s="33"/>
      <c r="AN709" s="33"/>
      <c r="AO709" s="33"/>
      <c r="AP709" s="33"/>
      <c r="AQ709" s="33"/>
      <c r="AR709" s="33"/>
      <c r="AS709" s="33"/>
      <c r="AT709" s="33"/>
      <c r="AU709" s="33"/>
      <c r="AV70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0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09" s="56" t="str">
        <f>_xlfn.CONCAT(IF(Parts[[#This Row],[title]]&lt;&gt;"",_xlfn.CONCAT(CHAR(10),"@PART[",Parts[[#This Row],[name]],"]:NEEDS[!002_CommunityPartsTitles]:AFTER[",Parts[[#This Row],[mod]],"] // ",_xlfn.CONCAT(S709," (",D709,")"),CHAR(10),"{",CHAR(10),"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0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09" s="41" t="str">
        <f>_xlfn.CONCAT(IF(Parts[[#This Row],[title]]&lt;&gt;"",_xlfn.CONCAT("#LOC_KTT_",A709,"_",C709,"_Title = ",Parts[[#This Row],[title]],CHAR(10)),""),IF(Parts[[#This Row],[engineName]]&lt;&gt;"",_xlfn.CONCAT("#LOC_KTT_",Parts[[#This Row],[mod]],"_",Parts[[#This Row],[name]],"_EngineName = ",Parts[[#This Row],[engineName]]),""))</f>
        <v/>
      </c>
      <c r="BA709" s="39" t="e">
        <f ca="1">MIN(Parts[[#This Row],[techTier]]+1,MAX(INDIRECT(O709)))</f>
        <v>#REF!</v>
      </c>
      <c r="BB709" s="39" t="e">
        <f ca="1">MIN(Parts[[#This Row],[techTier]]+2,MAX(INDIRECT(O709)))</f>
        <v>#REF!</v>
      </c>
      <c r="BC709"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10" spans="1:55" ht="29.5" x14ac:dyDescent="0.35">
      <c r="A710" t="s">
        <v>3649</v>
      </c>
      <c r="B710" t="s">
        <v>3986</v>
      </c>
      <c r="C710" t="s">
        <v>3987</v>
      </c>
      <c r="D710" t="s">
        <v>3988</v>
      </c>
      <c r="E710" t="s">
        <v>1458</v>
      </c>
      <c r="F710" t="s">
        <v>3959</v>
      </c>
      <c r="G710" t="s">
        <v>1529</v>
      </c>
      <c r="H710" t="s">
        <v>1610</v>
      </c>
      <c r="I710" t="s">
        <v>2683</v>
      </c>
      <c r="J710" t="s">
        <v>1115</v>
      </c>
      <c r="K710" t="s">
        <v>43</v>
      </c>
      <c r="L710" s="32"/>
      <c r="M71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@PART[RotorEngine_02]:AFTER[SquadExpansion] // R121 Turboshaft Engine
	{
}</v>
      </c>
      <c r="N710" s="36">
        <f>_xlfn.XLOOKUP(_xlfn.CONCAT(O710,P710),Templates!$G$1:$G$2037,Templates!$A$1:$A$2037,"Not Found",0,1)</f>
        <v>0</v>
      </c>
      <c r="O710" s="34"/>
      <c r="P710" s="34"/>
      <c r="Q710" s="35"/>
      <c r="R710" s="49"/>
      <c r="S710" s="33"/>
      <c r="T710" s="33"/>
      <c r="U710" s="33"/>
      <c r="V710" s="33"/>
      <c r="W710" s="33"/>
      <c r="X710" s="33"/>
      <c r="Y710" s="33"/>
      <c r="Z710" s="33"/>
      <c r="AA710" s="33"/>
      <c r="AB710" s="33"/>
      <c r="AC710" s="33"/>
      <c r="AD710" s="33"/>
      <c r="AE710" s="33"/>
      <c r="AF710" s="33"/>
      <c r="AG710" s="33"/>
      <c r="AH710" s="33"/>
      <c r="AI71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10" s="33"/>
      <c r="AK710" s="33"/>
      <c r="AL710" s="33"/>
      <c r="AM710" s="33"/>
      <c r="AN710" s="33"/>
      <c r="AO710" s="33"/>
      <c r="AP710" s="33"/>
      <c r="AQ710" s="33"/>
      <c r="AR710" s="33"/>
      <c r="AS710" s="33"/>
      <c r="AT710" s="33"/>
      <c r="AU710" s="33"/>
      <c r="AV71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1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10" s="56" t="str">
        <f>_xlfn.CONCAT(IF(Parts[[#This Row],[title]]&lt;&gt;"",_xlfn.CONCAT(CHAR(10),"@PART[",Parts[[#This Row],[name]],"]:NEEDS[!002_CommunityPartsTitles]:AFTER[",Parts[[#This Row],[mod]],"] // ",_xlfn.CONCAT(S710," (",D710,")"),CHAR(10),"{",CHAR(10),"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1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10" s="41" t="str">
        <f>_xlfn.CONCAT(IF(Parts[[#This Row],[title]]&lt;&gt;"",_xlfn.CONCAT("#LOC_KTT_",A710,"_",C710,"_Title = ",Parts[[#This Row],[title]],CHAR(10)),""),IF(Parts[[#This Row],[engineName]]&lt;&gt;"",_xlfn.CONCAT("#LOC_KTT_",Parts[[#This Row],[mod]],"_",Parts[[#This Row],[name]],"_EngineName = ",Parts[[#This Row],[engineName]]),""))</f>
        <v/>
      </c>
      <c r="BA710" s="39" t="e">
        <f ca="1">MIN(Parts[[#This Row],[techTier]]+1,MAX(INDIRECT(O710)))</f>
        <v>#REF!</v>
      </c>
      <c r="BB710" s="39" t="e">
        <f ca="1">MIN(Parts[[#This Row],[techTier]]+2,MAX(INDIRECT(O710)))</f>
        <v>#REF!</v>
      </c>
      <c r="BC710"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11" spans="1:55" ht="29.5" x14ac:dyDescent="0.35">
      <c r="A711" t="s">
        <v>3649</v>
      </c>
      <c r="B711" t="s">
        <v>3989</v>
      </c>
      <c r="C711" t="s">
        <v>3990</v>
      </c>
      <c r="D711" t="s">
        <v>3991</v>
      </c>
      <c r="E711" t="s">
        <v>1458</v>
      </c>
      <c r="F711" t="s">
        <v>3959</v>
      </c>
      <c r="G711" t="s">
        <v>1545</v>
      </c>
      <c r="H711" t="s">
        <v>1590</v>
      </c>
      <c r="I711" t="s">
        <v>2305</v>
      </c>
      <c r="J711" t="s">
        <v>1115</v>
      </c>
      <c r="K711" t="s">
        <v>66</v>
      </c>
      <c r="L711" s="32"/>
      <c r="M71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@PART[RotorEngine_03]:AFTER[SquadExpansion] // R7000 Turboshaft Engine
	{
}</v>
      </c>
      <c r="N711" s="36">
        <f>_xlfn.XLOOKUP(_xlfn.CONCAT(O711,P711),Templates!$G$1:$G$2037,Templates!$A$1:$A$2037,"Not Found",0,1)</f>
        <v>0</v>
      </c>
      <c r="O711" s="34"/>
      <c r="P711" s="34"/>
      <c r="Q711" s="35"/>
      <c r="R711" s="49"/>
      <c r="S711" s="33"/>
      <c r="T711" s="33"/>
      <c r="U711" s="33"/>
      <c r="V711" s="33"/>
      <c r="W711" s="33"/>
      <c r="X711" s="33"/>
      <c r="Y711" s="33"/>
      <c r="Z711" s="33"/>
      <c r="AA711" s="33"/>
      <c r="AB711" s="33"/>
      <c r="AC711" s="33"/>
      <c r="AD711" s="33"/>
      <c r="AE711" s="33"/>
      <c r="AF711" s="33"/>
      <c r="AG711" s="33"/>
      <c r="AH711" s="33"/>
      <c r="AI71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11" s="33"/>
      <c r="AK711" s="33"/>
      <c r="AL711" s="33"/>
      <c r="AM711" s="33"/>
      <c r="AN711" s="33"/>
      <c r="AO711" s="33"/>
      <c r="AP711" s="33"/>
      <c r="AQ711" s="33"/>
      <c r="AR711" s="33"/>
      <c r="AS711" s="33"/>
      <c r="AT711" s="33"/>
      <c r="AU711" s="33"/>
      <c r="AV71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1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11" s="56" t="str">
        <f>_xlfn.CONCAT(IF(Parts[[#This Row],[title]]&lt;&gt;"",_xlfn.CONCAT(CHAR(10),"@PART[",Parts[[#This Row],[name]],"]:NEEDS[!002_CommunityPartsTitles]:AFTER[",Parts[[#This Row],[mod]],"] // ",_xlfn.CONCAT(S711," (",D711,")"),CHAR(10),"{",CHAR(10),"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1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11" s="41" t="str">
        <f>_xlfn.CONCAT(IF(Parts[[#This Row],[title]]&lt;&gt;"",_xlfn.CONCAT("#LOC_KTT_",A711,"_",C711,"_Title = ",Parts[[#This Row],[title]],CHAR(10)),""),IF(Parts[[#This Row],[engineName]]&lt;&gt;"",_xlfn.CONCAT("#LOC_KTT_",Parts[[#This Row],[mod]],"_",Parts[[#This Row],[name]],"_EngineName = ",Parts[[#This Row],[engineName]]),""))</f>
        <v/>
      </c>
      <c r="BA711" s="39" t="e">
        <f ca="1">MIN(Parts[[#This Row],[techTier]]+1,MAX(INDIRECT(O711)))</f>
        <v>#REF!</v>
      </c>
      <c r="BB711" s="39" t="e">
        <f ca="1">MIN(Parts[[#This Row],[techTier]]+2,MAX(INDIRECT(O711)))</f>
        <v>#REF!</v>
      </c>
      <c r="BC711"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12" spans="1:55" ht="29.5" x14ac:dyDescent="0.35">
      <c r="A712" t="s">
        <v>3649</v>
      </c>
      <c r="B712" t="s">
        <v>3992</v>
      </c>
      <c r="C712" t="s">
        <v>3993</v>
      </c>
      <c r="D712" t="s">
        <v>3994</v>
      </c>
      <c r="E712" t="s">
        <v>2275</v>
      </c>
      <c r="F712" t="s">
        <v>3959</v>
      </c>
      <c r="G712" t="s">
        <v>1817</v>
      </c>
      <c r="H712" t="s">
        <v>1977</v>
      </c>
      <c r="I712" t="s">
        <v>1605</v>
      </c>
      <c r="J712" t="s">
        <v>1115</v>
      </c>
      <c r="K712" t="s">
        <v>94</v>
      </c>
      <c r="L712" s="32"/>
      <c r="M71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@PART[rotor_01]:AFTER[SquadExpansion] // EM-16 Light Duty Rotor
	{
}</v>
      </c>
      <c r="N712" s="36">
        <f>_xlfn.XLOOKUP(_xlfn.CONCAT(O712,P712),Templates!$G$1:$G$2037,Templates!$A$1:$A$2037,"Not Found",0,1)</f>
        <v>0</v>
      </c>
      <c r="O712" s="34"/>
      <c r="P712" s="34"/>
      <c r="Q712" s="35"/>
      <c r="R712" s="49"/>
      <c r="S712" s="33"/>
      <c r="T712" s="33"/>
      <c r="U712" s="33"/>
      <c r="V712" s="33"/>
      <c r="W712" s="33"/>
      <c r="X712" s="33"/>
      <c r="Y712" s="33"/>
      <c r="Z712" s="33"/>
      <c r="AA712" s="33"/>
      <c r="AB712" s="33"/>
      <c r="AC712" s="33"/>
      <c r="AD712" s="33"/>
      <c r="AE712" s="33"/>
      <c r="AF712" s="33"/>
      <c r="AG712" s="33"/>
      <c r="AH712" s="33"/>
      <c r="AI71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12" s="33"/>
      <c r="AK712" s="33"/>
      <c r="AL712" s="33"/>
      <c r="AM712" s="33"/>
      <c r="AN712" s="33"/>
      <c r="AO712" s="33"/>
      <c r="AP712" s="33"/>
      <c r="AQ712" s="33"/>
      <c r="AR712" s="33"/>
      <c r="AS712" s="33"/>
      <c r="AT712" s="33"/>
      <c r="AU712" s="33"/>
      <c r="AV71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1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12" s="56" t="str">
        <f>_xlfn.CONCAT(IF(Parts[[#This Row],[title]]&lt;&gt;"",_xlfn.CONCAT(CHAR(10),"@PART[",Parts[[#This Row],[name]],"]:NEEDS[!002_CommunityPartsTitles]:AFTER[",Parts[[#This Row],[mod]],"] // ",_xlfn.CONCAT(S712," (",D712,")"),CHAR(10),"{",CHAR(10),"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1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12" s="41" t="str">
        <f>_xlfn.CONCAT(IF(Parts[[#This Row],[title]]&lt;&gt;"",_xlfn.CONCAT("#LOC_KTT_",A712,"_",C712,"_Title = ",Parts[[#This Row],[title]],CHAR(10)),""),IF(Parts[[#This Row],[engineName]]&lt;&gt;"",_xlfn.CONCAT("#LOC_KTT_",Parts[[#This Row],[mod]],"_",Parts[[#This Row],[name]],"_EngineName = ",Parts[[#This Row],[engineName]]),""))</f>
        <v/>
      </c>
      <c r="BA712" s="39" t="e">
        <f ca="1">MIN(Parts[[#This Row],[techTier]]+1,MAX(INDIRECT(O712)))</f>
        <v>#REF!</v>
      </c>
      <c r="BB712" s="39" t="e">
        <f ca="1">MIN(Parts[[#This Row],[techTier]]+2,MAX(INDIRECT(O712)))</f>
        <v>#REF!</v>
      </c>
      <c r="BC712"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13" spans="1:55" ht="29.5" x14ac:dyDescent="0.35">
      <c r="A713" t="s">
        <v>3649</v>
      </c>
      <c r="B713" t="s">
        <v>3995</v>
      </c>
      <c r="C713" t="s">
        <v>3996</v>
      </c>
      <c r="D713" t="s">
        <v>3997</v>
      </c>
      <c r="E713" t="s">
        <v>2275</v>
      </c>
      <c r="F713" t="s">
        <v>3959</v>
      </c>
      <c r="G713" t="s">
        <v>1817</v>
      </c>
      <c r="H713" t="s">
        <v>1977</v>
      </c>
      <c r="I713" t="s">
        <v>3998</v>
      </c>
      <c r="J713" t="s">
        <v>1115</v>
      </c>
      <c r="K713" t="s">
        <v>94</v>
      </c>
      <c r="L713" s="32"/>
      <c r="M71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@PART[rotor_01s]:AFTER[SquadExpansion] // EM-16S Light Duty Rotor
	{
}</v>
      </c>
      <c r="N713" s="36">
        <f>_xlfn.XLOOKUP(_xlfn.CONCAT(O713,P713),Templates!$G$1:$G$2037,Templates!$A$1:$A$2037,"Not Found",0,1)</f>
        <v>0</v>
      </c>
      <c r="O713" s="34"/>
      <c r="P713" s="34"/>
      <c r="Q713" s="35"/>
      <c r="R713" s="49"/>
      <c r="S713" s="33"/>
      <c r="T713" s="33"/>
      <c r="U713" s="33"/>
      <c r="V713" s="33"/>
      <c r="W713" s="33"/>
      <c r="X713" s="33"/>
      <c r="Y713" s="33"/>
      <c r="Z713" s="33"/>
      <c r="AA713" s="33"/>
      <c r="AB713" s="33"/>
      <c r="AC713" s="33"/>
      <c r="AD713" s="33"/>
      <c r="AE713" s="33"/>
      <c r="AF713" s="33"/>
      <c r="AG713" s="33"/>
      <c r="AH713" s="33"/>
      <c r="AI71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13" s="33"/>
      <c r="AK713" s="33"/>
      <c r="AL713" s="33"/>
      <c r="AM713" s="33"/>
      <c r="AN713" s="33"/>
      <c r="AO713" s="33"/>
      <c r="AP713" s="33"/>
      <c r="AQ713" s="33"/>
      <c r="AR713" s="33"/>
      <c r="AS713" s="33"/>
      <c r="AT713" s="33"/>
      <c r="AU713" s="33"/>
      <c r="AV71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1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13" s="56" t="str">
        <f>_xlfn.CONCAT(IF(Parts[[#This Row],[title]]&lt;&gt;"",_xlfn.CONCAT(CHAR(10),"@PART[",Parts[[#This Row],[name]],"]:NEEDS[!002_CommunityPartsTitles]:AFTER[",Parts[[#This Row],[mod]],"] // ",_xlfn.CONCAT(S713," (",D713,")"),CHAR(10),"{",CHAR(10),"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1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13" s="41" t="str">
        <f>_xlfn.CONCAT(IF(Parts[[#This Row],[title]]&lt;&gt;"",_xlfn.CONCAT("#LOC_KTT_",A713,"_",C713,"_Title = ",Parts[[#This Row],[title]],CHAR(10)),""),IF(Parts[[#This Row],[engineName]]&lt;&gt;"",_xlfn.CONCAT("#LOC_KTT_",Parts[[#This Row],[mod]],"_",Parts[[#This Row],[name]],"_EngineName = ",Parts[[#This Row],[engineName]]),""))</f>
        <v/>
      </c>
      <c r="BA713" s="39" t="e">
        <f ca="1">MIN(Parts[[#This Row],[techTier]]+1,MAX(INDIRECT(O713)))</f>
        <v>#REF!</v>
      </c>
      <c r="BB713" s="39" t="e">
        <f ca="1">MIN(Parts[[#This Row],[techTier]]+2,MAX(INDIRECT(O713)))</f>
        <v>#REF!</v>
      </c>
      <c r="BC713"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14" spans="1:55" ht="29.5" x14ac:dyDescent="0.35">
      <c r="A714" t="s">
        <v>3649</v>
      </c>
      <c r="B714" t="s">
        <v>3999</v>
      </c>
      <c r="C714" t="s">
        <v>4000</v>
      </c>
      <c r="D714" t="s">
        <v>4001</v>
      </c>
      <c r="E714" t="s">
        <v>2275</v>
      </c>
      <c r="F714" t="s">
        <v>3959</v>
      </c>
      <c r="G714" t="s">
        <v>2309</v>
      </c>
      <c r="H714" t="s">
        <v>1581</v>
      </c>
      <c r="I714" t="s">
        <v>1513</v>
      </c>
      <c r="J714" t="s">
        <v>1115</v>
      </c>
      <c r="K714" t="s">
        <v>68</v>
      </c>
      <c r="L714" s="32"/>
      <c r="M71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@PART[rotor_02]:AFTER[SquadExpansion] // EM-32 Standard Rotor
	{
}</v>
      </c>
      <c r="N714" s="36">
        <f>_xlfn.XLOOKUP(_xlfn.CONCAT(O714,P714),Templates!$G$1:$G$2037,Templates!$A$1:$A$2037,"Not Found",0,1)</f>
        <v>0</v>
      </c>
      <c r="O714" s="34"/>
      <c r="P714" s="34"/>
      <c r="Q714" s="35"/>
      <c r="R714" s="49"/>
      <c r="S714" s="33"/>
      <c r="T714" s="33"/>
      <c r="U714" s="33"/>
      <c r="V714" s="33"/>
      <c r="W714" s="33"/>
      <c r="X714" s="33"/>
      <c r="Y714" s="33"/>
      <c r="Z714" s="33"/>
      <c r="AA714" s="33"/>
      <c r="AB714" s="33"/>
      <c r="AC714" s="33"/>
      <c r="AD714" s="33"/>
      <c r="AE714" s="33"/>
      <c r="AF714" s="33"/>
      <c r="AG714" s="33"/>
      <c r="AH714" s="33"/>
      <c r="AI71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14" s="33"/>
      <c r="AK714" s="33"/>
      <c r="AL714" s="33"/>
      <c r="AM714" s="33"/>
      <c r="AN714" s="33"/>
      <c r="AO714" s="33"/>
      <c r="AP714" s="33"/>
      <c r="AQ714" s="33"/>
      <c r="AR714" s="33"/>
      <c r="AS714" s="33"/>
      <c r="AT714" s="33"/>
      <c r="AU714" s="33"/>
      <c r="AV71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1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14" s="56" t="str">
        <f>_xlfn.CONCAT(IF(Parts[[#This Row],[title]]&lt;&gt;"",_xlfn.CONCAT(CHAR(10),"@PART[",Parts[[#This Row],[name]],"]:NEEDS[!002_CommunityPartsTitles]:AFTER[",Parts[[#This Row],[mod]],"] // ",_xlfn.CONCAT(S714," (",D714,")"),CHAR(10),"{",CHAR(10),"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1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14" s="41" t="str">
        <f>_xlfn.CONCAT(IF(Parts[[#This Row],[title]]&lt;&gt;"",_xlfn.CONCAT("#LOC_KTT_",A714,"_",C714,"_Title = ",Parts[[#This Row],[title]],CHAR(10)),""),IF(Parts[[#This Row],[engineName]]&lt;&gt;"",_xlfn.CONCAT("#LOC_KTT_",Parts[[#This Row],[mod]],"_",Parts[[#This Row],[name]],"_EngineName = ",Parts[[#This Row],[engineName]]),""))</f>
        <v/>
      </c>
      <c r="BA714" s="39" t="e">
        <f ca="1">MIN(Parts[[#This Row],[techTier]]+1,MAX(INDIRECT(O714)))</f>
        <v>#REF!</v>
      </c>
      <c r="BB714" s="39" t="e">
        <f ca="1">MIN(Parts[[#This Row],[techTier]]+2,MAX(INDIRECT(O714)))</f>
        <v>#REF!</v>
      </c>
      <c r="BC714"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15" spans="1:55" ht="29.5" x14ac:dyDescent="0.35">
      <c r="A715" t="s">
        <v>3649</v>
      </c>
      <c r="B715" t="s">
        <v>4002</v>
      </c>
      <c r="C715" t="s">
        <v>4003</v>
      </c>
      <c r="D715" t="s">
        <v>4004</v>
      </c>
      <c r="E715" t="s">
        <v>2275</v>
      </c>
      <c r="F715" t="s">
        <v>3959</v>
      </c>
      <c r="G715" t="s">
        <v>2309</v>
      </c>
      <c r="H715" t="s">
        <v>1581</v>
      </c>
      <c r="I715" t="s">
        <v>2010</v>
      </c>
      <c r="J715" t="s">
        <v>1115</v>
      </c>
      <c r="K715" t="s">
        <v>68</v>
      </c>
      <c r="L715" s="32"/>
      <c r="M71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@PART[rotor_02s]:AFTER[SquadExpansion] // EM-32S Standard Rotor
	{
}</v>
      </c>
      <c r="N715" s="36">
        <f>_xlfn.XLOOKUP(_xlfn.CONCAT(O715,P715),Templates!$G$1:$G$2037,Templates!$A$1:$A$2037,"Not Found",0,1)</f>
        <v>0</v>
      </c>
      <c r="O715" s="34"/>
      <c r="P715" s="34"/>
      <c r="Q715" s="35"/>
      <c r="R715" s="49"/>
      <c r="S715" s="33"/>
      <c r="T715" s="33"/>
      <c r="U715" s="33"/>
      <c r="V715" s="33"/>
      <c r="W715" s="33"/>
      <c r="X715" s="33"/>
      <c r="Y715" s="33"/>
      <c r="Z715" s="33"/>
      <c r="AA715" s="33"/>
      <c r="AB715" s="33"/>
      <c r="AC715" s="33"/>
      <c r="AD715" s="33"/>
      <c r="AE715" s="33"/>
      <c r="AF715" s="33"/>
      <c r="AG715" s="33"/>
      <c r="AH715" s="33"/>
      <c r="AI71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15" s="33"/>
      <c r="AK715" s="33"/>
      <c r="AL715" s="33"/>
      <c r="AM715" s="33"/>
      <c r="AN715" s="33"/>
      <c r="AO715" s="33"/>
      <c r="AP715" s="33"/>
      <c r="AQ715" s="33"/>
      <c r="AR715" s="33"/>
      <c r="AS715" s="33"/>
      <c r="AT715" s="33"/>
      <c r="AU715" s="33"/>
      <c r="AV71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1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15" s="56" t="str">
        <f>_xlfn.CONCAT(IF(Parts[[#This Row],[title]]&lt;&gt;"",_xlfn.CONCAT(CHAR(10),"@PART[",Parts[[#This Row],[name]],"]:NEEDS[!002_CommunityPartsTitles]:AFTER[",Parts[[#This Row],[mod]],"] // ",_xlfn.CONCAT(S715," (",D715,")"),CHAR(10),"{",CHAR(10),"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1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15" s="41" t="str">
        <f>_xlfn.CONCAT(IF(Parts[[#This Row],[title]]&lt;&gt;"",_xlfn.CONCAT("#LOC_KTT_",A715,"_",C715,"_Title = ",Parts[[#This Row],[title]],CHAR(10)),""),IF(Parts[[#This Row],[engineName]]&lt;&gt;"",_xlfn.CONCAT("#LOC_KTT_",Parts[[#This Row],[mod]],"_",Parts[[#This Row],[name]],"_EngineName = ",Parts[[#This Row],[engineName]]),""))</f>
        <v/>
      </c>
      <c r="BA715" s="39" t="e">
        <f ca="1">MIN(Parts[[#This Row],[techTier]]+1,MAX(INDIRECT(O715)))</f>
        <v>#REF!</v>
      </c>
      <c r="BB715" s="39" t="e">
        <f ca="1">MIN(Parts[[#This Row],[techTier]]+2,MAX(INDIRECT(O715)))</f>
        <v>#REF!</v>
      </c>
      <c r="BC715"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16" spans="1:55" ht="29.5" x14ac:dyDescent="0.35">
      <c r="A716" t="s">
        <v>3649</v>
      </c>
      <c r="B716" t="s">
        <v>4005</v>
      </c>
      <c r="C716" t="s">
        <v>4006</v>
      </c>
      <c r="D716" t="s">
        <v>4007</v>
      </c>
      <c r="E716" t="s">
        <v>2275</v>
      </c>
      <c r="F716" t="s">
        <v>3959</v>
      </c>
      <c r="G716" t="s">
        <v>2705</v>
      </c>
      <c r="H716" t="s">
        <v>1540</v>
      </c>
      <c r="I716" t="s">
        <v>2683</v>
      </c>
      <c r="J716" t="s">
        <v>1116</v>
      </c>
      <c r="K716" t="s">
        <v>163</v>
      </c>
      <c r="L716" s="32"/>
      <c r="M71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@PART[rotor_03]:AFTER[SquadExpansion] // EM-64 Heavy Rotor
	{
}</v>
      </c>
      <c r="N716" s="36">
        <f>_xlfn.XLOOKUP(_xlfn.CONCAT(O716,P716),Templates!$G$1:$G$2037,Templates!$A$1:$A$2037,"Not Found",0,1)</f>
        <v>0</v>
      </c>
      <c r="O716" s="34"/>
      <c r="P716" s="34"/>
      <c r="Q716" s="35"/>
      <c r="R716" s="49"/>
      <c r="S716" s="33"/>
      <c r="T716" s="33"/>
      <c r="U716" s="33"/>
      <c r="V716" s="33"/>
      <c r="W716" s="33"/>
      <c r="X716" s="33"/>
      <c r="Y716" s="33"/>
      <c r="Z716" s="33"/>
      <c r="AA716" s="33"/>
      <c r="AB716" s="33"/>
      <c r="AC716" s="33"/>
      <c r="AD716" s="33"/>
      <c r="AE716" s="33"/>
      <c r="AF716" s="33"/>
      <c r="AG716" s="33"/>
      <c r="AH716" s="33"/>
      <c r="AI71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16" s="33"/>
      <c r="AK716" s="33"/>
      <c r="AL716" s="33"/>
      <c r="AM716" s="33"/>
      <c r="AN716" s="33"/>
      <c r="AO716" s="33"/>
      <c r="AP716" s="33"/>
      <c r="AQ716" s="33"/>
      <c r="AR716" s="33"/>
      <c r="AS716" s="33"/>
      <c r="AT716" s="33"/>
      <c r="AU716" s="33"/>
      <c r="AV71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1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16" s="56" t="str">
        <f>_xlfn.CONCAT(IF(Parts[[#This Row],[title]]&lt;&gt;"",_xlfn.CONCAT(CHAR(10),"@PART[",Parts[[#This Row],[name]],"]:NEEDS[!002_CommunityPartsTitles]:AFTER[",Parts[[#This Row],[mod]],"] // ",_xlfn.CONCAT(S716," (",D716,")"),CHAR(10),"{",CHAR(10),"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1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16" s="41" t="str">
        <f>_xlfn.CONCAT(IF(Parts[[#This Row],[title]]&lt;&gt;"",_xlfn.CONCAT("#LOC_KTT_",A716,"_",C716,"_Title = ",Parts[[#This Row],[title]],CHAR(10)),""),IF(Parts[[#This Row],[engineName]]&lt;&gt;"",_xlfn.CONCAT("#LOC_KTT_",Parts[[#This Row],[mod]],"_",Parts[[#This Row],[name]],"_EngineName = ",Parts[[#This Row],[engineName]]),""))</f>
        <v/>
      </c>
      <c r="BA716" s="39" t="e">
        <f ca="1">MIN(Parts[[#This Row],[techTier]]+1,MAX(INDIRECT(O716)))</f>
        <v>#REF!</v>
      </c>
      <c r="BB716" s="39" t="e">
        <f ca="1">MIN(Parts[[#This Row],[techTier]]+2,MAX(INDIRECT(O716)))</f>
        <v>#REF!</v>
      </c>
      <c r="BC716"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17" spans="1:55" ht="29.5" x14ac:dyDescent="0.35">
      <c r="A717" t="s">
        <v>3649</v>
      </c>
      <c r="B717" t="s">
        <v>4008</v>
      </c>
      <c r="C717" t="s">
        <v>4009</v>
      </c>
      <c r="D717" t="s">
        <v>4010</v>
      </c>
      <c r="E717" t="s">
        <v>2275</v>
      </c>
      <c r="F717" t="s">
        <v>3959</v>
      </c>
      <c r="G717" t="s">
        <v>2705</v>
      </c>
      <c r="H717" t="s">
        <v>1540</v>
      </c>
      <c r="I717" t="s">
        <v>4011</v>
      </c>
      <c r="J717" t="s">
        <v>1116</v>
      </c>
      <c r="K717" t="s">
        <v>163</v>
      </c>
      <c r="L717" s="32"/>
      <c r="M71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@PART[rotor_03s]:AFTER[SquadExpansion] // EM-64S Heavy Rotor
	{
}</v>
      </c>
      <c r="N717" s="36">
        <f>_xlfn.XLOOKUP(_xlfn.CONCAT(O717,P717),Templates!$G$1:$G$2037,Templates!$A$1:$A$2037,"Not Found",0,1)</f>
        <v>0</v>
      </c>
      <c r="O717" s="34"/>
      <c r="P717" s="34"/>
      <c r="Q717" s="35"/>
      <c r="R717" s="49"/>
      <c r="S717" s="33"/>
      <c r="T717" s="33"/>
      <c r="U717" s="33"/>
      <c r="V717" s="33"/>
      <c r="W717" s="33"/>
      <c r="X717" s="33"/>
      <c r="Y717" s="33"/>
      <c r="Z717" s="33"/>
      <c r="AA717" s="33"/>
      <c r="AB717" s="33"/>
      <c r="AC717" s="33"/>
      <c r="AD717" s="33"/>
      <c r="AE717" s="33"/>
      <c r="AF717" s="33"/>
      <c r="AG717" s="33"/>
      <c r="AH717" s="33"/>
      <c r="AI71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17" s="33"/>
      <c r="AK717" s="33"/>
      <c r="AL717" s="33"/>
      <c r="AM717" s="33"/>
      <c r="AN717" s="33"/>
      <c r="AO717" s="33"/>
      <c r="AP717" s="33"/>
      <c r="AQ717" s="33"/>
      <c r="AR717" s="33"/>
      <c r="AS717" s="33"/>
      <c r="AT717" s="33"/>
      <c r="AU717" s="33"/>
      <c r="AV71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1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17" s="56" t="str">
        <f>_xlfn.CONCAT(IF(Parts[[#This Row],[title]]&lt;&gt;"",_xlfn.CONCAT(CHAR(10),"@PART[",Parts[[#This Row],[name]],"]:NEEDS[!002_CommunityPartsTitles]:AFTER[",Parts[[#This Row],[mod]],"] // ",_xlfn.CONCAT(S717," (",D717,")"),CHAR(10),"{",CHAR(10),"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1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17" s="41" t="str">
        <f>_xlfn.CONCAT(IF(Parts[[#This Row],[title]]&lt;&gt;"",_xlfn.CONCAT("#LOC_KTT_",A717,"_",C717,"_Title = ",Parts[[#This Row],[title]],CHAR(10)),""),IF(Parts[[#This Row],[engineName]]&lt;&gt;"",_xlfn.CONCAT("#LOC_KTT_",Parts[[#This Row],[mod]],"_",Parts[[#This Row],[name]],"_EngineName = ",Parts[[#This Row],[engineName]]),""))</f>
        <v/>
      </c>
      <c r="BA717" s="39" t="e">
        <f ca="1">MIN(Parts[[#This Row],[techTier]]+1,MAX(INDIRECT(O717)))</f>
        <v>#REF!</v>
      </c>
      <c r="BB717" s="39" t="e">
        <f ca="1">MIN(Parts[[#This Row],[techTier]]+2,MAX(INDIRECT(O717)))</f>
        <v>#REF!</v>
      </c>
      <c r="BC717"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18" spans="1:55" ht="29.5" x14ac:dyDescent="0.35">
      <c r="A718" t="s">
        <v>3649</v>
      </c>
      <c r="B718" t="s">
        <v>4012</v>
      </c>
      <c r="C718" t="s">
        <v>4013</v>
      </c>
      <c r="D718" t="s">
        <v>4014</v>
      </c>
      <c r="E718" t="s">
        <v>2275</v>
      </c>
      <c r="F718" t="s">
        <v>3959</v>
      </c>
      <c r="G718" t="s">
        <v>1562</v>
      </c>
      <c r="H718" t="s">
        <v>1977</v>
      </c>
      <c r="I718" t="s">
        <v>4015</v>
      </c>
      <c r="J718" t="s">
        <v>1115</v>
      </c>
      <c r="K718" t="s">
        <v>40</v>
      </c>
      <c r="L718" s="32"/>
      <c r="M71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@PART[rotoServo_00]:AFTER[SquadExpansion] // Rotation Servo M-06
	{
}</v>
      </c>
      <c r="N718" s="36">
        <f>_xlfn.XLOOKUP(_xlfn.CONCAT(O718,P718),Templates!$G$1:$G$2037,Templates!$A$1:$A$2037,"Not Found",0,1)</f>
        <v>0</v>
      </c>
      <c r="O718" s="34"/>
      <c r="P718" s="34"/>
      <c r="Q718" s="35"/>
      <c r="R718" s="49"/>
      <c r="S718" s="33"/>
      <c r="T718" s="33"/>
      <c r="U718" s="33"/>
      <c r="V718" s="33"/>
      <c r="W718" s="33"/>
      <c r="X718" s="33"/>
      <c r="Y718" s="33"/>
      <c r="Z718" s="33"/>
      <c r="AA718" s="33"/>
      <c r="AB718" s="33"/>
      <c r="AC718" s="33"/>
      <c r="AD718" s="33"/>
      <c r="AE718" s="33"/>
      <c r="AF718" s="33"/>
      <c r="AG718" s="33"/>
      <c r="AH718" s="33"/>
      <c r="AI71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18" s="33"/>
      <c r="AK718" s="33"/>
      <c r="AL718" s="33"/>
      <c r="AM718" s="33"/>
      <c r="AN718" s="33"/>
      <c r="AO718" s="33"/>
      <c r="AP718" s="33"/>
      <c r="AQ718" s="33"/>
      <c r="AR718" s="33"/>
      <c r="AS718" s="33"/>
      <c r="AT718" s="33"/>
      <c r="AU718" s="33"/>
      <c r="AV71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1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18" s="56" t="str">
        <f>_xlfn.CONCAT(IF(Parts[[#This Row],[title]]&lt;&gt;"",_xlfn.CONCAT(CHAR(10),"@PART[",Parts[[#This Row],[name]],"]:NEEDS[!002_CommunityPartsTitles]:AFTER[",Parts[[#This Row],[mod]],"] // ",_xlfn.CONCAT(S718," (",D718,")"),CHAR(10),"{",CHAR(10),"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1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18" s="41" t="str">
        <f>_xlfn.CONCAT(IF(Parts[[#This Row],[title]]&lt;&gt;"",_xlfn.CONCAT("#LOC_KTT_",A718,"_",C718,"_Title = ",Parts[[#This Row],[title]],CHAR(10)),""),IF(Parts[[#This Row],[engineName]]&lt;&gt;"",_xlfn.CONCAT("#LOC_KTT_",Parts[[#This Row],[mod]],"_",Parts[[#This Row],[name]],"_EngineName = ",Parts[[#This Row],[engineName]]),""))</f>
        <v/>
      </c>
      <c r="BA718" s="39" t="e">
        <f ca="1">MIN(Parts[[#This Row],[techTier]]+1,MAX(INDIRECT(O718)))</f>
        <v>#REF!</v>
      </c>
      <c r="BB718" s="39" t="e">
        <f ca="1">MIN(Parts[[#This Row],[techTier]]+2,MAX(INDIRECT(O718)))</f>
        <v>#REF!</v>
      </c>
      <c r="BC718"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19" spans="1:55" ht="29.5" x14ac:dyDescent="0.35">
      <c r="A719" t="s">
        <v>3649</v>
      </c>
      <c r="B719" t="s">
        <v>4016</v>
      </c>
      <c r="C719" t="s">
        <v>4017</v>
      </c>
      <c r="D719" t="s">
        <v>4018</v>
      </c>
      <c r="E719" t="s">
        <v>2275</v>
      </c>
      <c r="F719" t="s">
        <v>3959</v>
      </c>
      <c r="G719" t="s">
        <v>2405</v>
      </c>
      <c r="H719" t="s">
        <v>1787</v>
      </c>
      <c r="I719" t="s">
        <v>1615</v>
      </c>
      <c r="J719" t="s">
        <v>1115</v>
      </c>
      <c r="K719" t="s">
        <v>64</v>
      </c>
      <c r="L719" s="32"/>
      <c r="M71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@PART[rotoServo_02]:AFTER[SquadExpansion] // Rotation Servo F-12
	{
}</v>
      </c>
      <c r="N719" s="36">
        <f>_xlfn.XLOOKUP(_xlfn.CONCAT(O719,P719),Templates!$G$1:$G$2037,Templates!$A$1:$A$2037,"Not Found",0,1)</f>
        <v>0</v>
      </c>
      <c r="O719" s="34"/>
      <c r="P719" s="34"/>
      <c r="Q719" s="35"/>
      <c r="R719" s="49"/>
      <c r="S719" s="33"/>
      <c r="T719" s="33"/>
      <c r="U719" s="33"/>
      <c r="V719" s="33"/>
      <c r="W719" s="33"/>
      <c r="X719" s="33"/>
      <c r="Y719" s="33"/>
      <c r="Z719" s="33"/>
      <c r="AA719" s="33"/>
      <c r="AB719" s="33"/>
      <c r="AC719" s="33"/>
      <c r="AD719" s="33"/>
      <c r="AE719" s="33"/>
      <c r="AF719" s="33"/>
      <c r="AG719" s="33"/>
      <c r="AH719" s="33"/>
      <c r="AI71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19" s="33"/>
      <c r="AK719" s="33"/>
      <c r="AL719" s="33"/>
      <c r="AM719" s="33"/>
      <c r="AN719" s="33"/>
      <c r="AO719" s="33"/>
      <c r="AP719" s="33"/>
      <c r="AQ719" s="33"/>
      <c r="AR719" s="33"/>
      <c r="AS719" s="33"/>
      <c r="AT719" s="33"/>
      <c r="AU719" s="33"/>
      <c r="AV71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1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19" s="56" t="str">
        <f>_xlfn.CONCAT(IF(Parts[[#This Row],[title]]&lt;&gt;"",_xlfn.CONCAT(CHAR(10),"@PART[",Parts[[#This Row],[name]],"]:NEEDS[!002_CommunityPartsTitles]:AFTER[",Parts[[#This Row],[mod]],"] // ",_xlfn.CONCAT(S719," (",D719,")"),CHAR(10),"{",CHAR(10),"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1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19" s="41" t="str">
        <f>_xlfn.CONCAT(IF(Parts[[#This Row],[title]]&lt;&gt;"",_xlfn.CONCAT("#LOC_KTT_",A719,"_",C719,"_Title = ",Parts[[#This Row],[title]],CHAR(10)),""),IF(Parts[[#This Row],[engineName]]&lt;&gt;"",_xlfn.CONCAT("#LOC_KTT_",Parts[[#This Row],[mod]],"_",Parts[[#This Row],[name]],"_EngineName = ",Parts[[#This Row],[engineName]]),""))</f>
        <v/>
      </c>
      <c r="BA719" s="39" t="e">
        <f ca="1">MIN(Parts[[#This Row],[techTier]]+1,MAX(INDIRECT(O719)))</f>
        <v>#REF!</v>
      </c>
      <c r="BB719" s="39" t="e">
        <f ca="1">MIN(Parts[[#This Row],[techTier]]+2,MAX(INDIRECT(O719)))</f>
        <v>#REF!</v>
      </c>
      <c r="BC719"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20" spans="1:55" ht="29.5" x14ac:dyDescent="0.35">
      <c r="A720" t="s">
        <v>3649</v>
      </c>
      <c r="B720" t="s">
        <v>4019</v>
      </c>
      <c r="C720" t="s">
        <v>4020</v>
      </c>
      <c r="D720" t="s">
        <v>4021</v>
      </c>
      <c r="E720" t="s">
        <v>2275</v>
      </c>
      <c r="F720" t="s">
        <v>3959</v>
      </c>
      <c r="G720" t="s">
        <v>1709</v>
      </c>
      <c r="H720" t="s">
        <v>2882</v>
      </c>
      <c r="I720" t="s">
        <v>1620</v>
      </c>
      <c r="J720" t="s">
        <v>1115</v>
      </c>
      <c r="K720" t="s">
        <v>64</v>
      </c>
      <c r="L720" s="32"/>
      <c r="M72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@PART[rotoServo_03]:AFTER[SquadExpansion] // Rotation Servo M-12
	{
}</v>
      </c>
      <c r="N720" s="36">
        <f>_xlfn.XLOOKUP(_xlfn.CONCAT(O720,P720),Templates!$G$1:$G$2037,Templates!$A$1:$A$2037,"Not Found",0,1)</f>
        <v>0</v>
      </c>
      <c r="O720" s="34"/>
      <c r="P720" s="34"/>
      <c r="Q720" s="35"/>
      <c r="R720" s="49"/>
      <c r="S720" s="33"/>
      <c r="T720" s="33"/>
      <c r="U720" s="33"/>
      <c r="V720" s="33"/>
      <c r="W720" s="33"/>
      <c r="X720" s="33"/>
      <c r="Y720" s="33"/>
      <c r="Z720" s="33"/>
      <c r="AA720" s="33"/>
      <c r="AB720" s="33"/>
      <c r="AC720" s="33"/>
      <c r="AD720" s="33"/>
      <c r="AE720" s="33"/>
      <c r="AF720" s="33"/>
      <c r="AG720" s="33"/>
      <c r="AH720" s="33"/>
      <c r="AI72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20" s="33"/>
      <c r="AK720" s="33"/>
      <c r="AL720" s="33"/>
      <c r="AM720" s="33"/>
      <c r="AN720" s="33"/>
      <c r="AO720" s="33"/>
      <c r="AP720" s="33"/>
      <c r="AQ720" s="33"/>
      <c r="AR720" s="33"/>
      <c r="AS720" s="33"/>
      <c r="AT720" s="33"/>
      <c r="AU720" s="33"/>
      <c r="AV72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2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20" s="56" t="str">
        <f>_xlfn.CONCAT(IF(Parts[[#This Row],[title]]&lt;&gt;"",_xlfn.CONCAT(CHAR(10),"@PART[",Parts[[#This Row],[name]],"]:NEEDS[!002_CommunityPartsTitles]:AFTER[",Parts[[#This Row],[mod]],"] // ",_xlfn.CONCAT(S720," (",D720,")"),CHAR(10),"{",CHAR(10),"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2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20" s="41" t="str">
        <f>_xlfn.CONCAT(IF(Parts[[#This Row],[title]]&lt;&gt;"",_xlfn.CONCAT("#LOC_KTT_",A720,"_",C720,"_Title = ",Parts[[#This Row],[title]],CHAR(10)),""),IF(Parts[[#This Row],[engineName]]&lt;&gt;"",_xlfn.CONCAT("#LOC_KTT_",Parts[[#This Row],[mod]],"_",Parts[[#This Row],[name]],"_EngineName = ",Parts[[#This Row],[engineName]]),""))</f>
        <v/>
      </c>
      <c r="BA720" s="39" t="e">
        <f ca="1">MIN(Parts[[#This Row],[techTier]]+1,MAX(INDIRECT(O720)))</f>
        <v>#REF!</v>
      </c>
      <c r="BB720" s="39" t="e">
        <f ca="1">MIN(Parts[[#This Row],[techTier]]+2,MAX(INDIRECT(O720)))</f>
        <v>#REF!</v>
      </c>
      <c r="BC720"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21" spans="1:55" ht="29.5" x14ac:dyDescent="0.35">
      <c r="A721" t="s">
        <v>3649</v>
      </c>
      <c r="B721" t="s">
        <v>4022</v>
      </c>
      <c r="C721" t="s">
        <v>4023</v>
      </c>
      <c r="D721" t="s">
        <v>4024</v>
      </c>
      <c r="E721" t="s">
        <v>2275</v>
      </c>
      <c r="F721" t="s">
        <v>3959</v>
      </c>
      <c r="G721" t="s">
        <v>2258</v>
      </c>
      <c r="H721" t="s">
        <v>1535</v>
      </c>
      <c r="I721" t="s">
        <v>2792</v>
      </c>
      <c r="J721" t="s">
        <v>1116</v>
      </c>
      <c r="K721" t="s">
        <v>64</v>
      </c>
      <c r="L721" s="32"/>
      <c r="M721"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@PART[rotoServo_04]:AFTER[SquadExpansion] // Rotation Servo M-25
	{
}</v>
      </c>
      <c r="N721" s="36">
        <f>_xlfn.XLOOKUP(_xlfn.CONCAT(O721,P721),Templates!$G$1:$G$2037,Templates!$A$1:$A$2037,"Not Found",0,1)</f>
        <v>0</v>
      </c>
      <c r="O721" s="34"/>
      <c r="P721" s="34"/>
      <c r="Q721" s="35"/>
      <c r="R721" s="49"/>
      <c r="S721" s="33"/>
      <c r="T721" s="33"/>
      <c r="U721" s="33"/>
      <c r="V721" s="33"/>
      <c r="W721" s="33"/>
      <c r="X721" s="33"/>
      <c r="Y721" s="33"/>
      <c r="Z721" s="33"/>
      <c r="AA721" s="33"/>
      <c r="AB721" s="33"/>
      <c r="AC721" s="33"/>
      <c r="AD721" s="33"/>
      <c r="AE721" s="33"/>
      <c r="AF721" s="33"/>
      <c r="AG721" s="33"/>
      <c r="AH721" s="33"/>
      <c r="AI721"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21" s="33"/>
      <c r="AK721" s="33"/>
      <c r="AL721" s="33"/>
      <c r="AM721" s="33"/>
      <c r="AN721" s="33"/>
      <c r="AO721" s="33"/>
      <c r="AP721" s="33"/>
      <c r="AQ721" s="33"/>
      <c r="AR721" s="33"/>
      <c r="AS721" s="33"/>
      <c r="AT721" s="33"/>
      <c r="AU721" s="33"/>
      <c r="AV721"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21"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21" s="56" t="str">
        <f>_xlfn.CONCAT(IF(Parts[[#This Row],[title]]&lt;&gt;"",_xlfn.CONCAT(CHAR(10),"@PART[",Parts[[#This Row],[name]],"]:NEEDS[!002_CommunityPartsTitles]:AFTER[",Parts[[#This Row],[mod]],"] // ",_xlfn.CONCAT(S721," (",D721,")"),CHAR(10),"{",CHAR(10),"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21"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21" s="41" t="str">
        <f>_xlfn.CONCAT(IF(Parts[[#This Row],[title]]&lt;&gt;"",_xlfn.CONCAT("#LOC_KTT_",A721,"_",C721,"_Title = ",Parts[[#This Row],[title]],CHAR(10)),""),IF(Parts[[#This Row],[engineName]]&lt;&gt;"",_xlfn.CONCAT("#LOC_KTT_",Parts[[#This Row],[mod]],"_",Parts[[#This Row],[name]],"_EngineName = ",Parts[[#This Row],[engineName]]),""))</f>
        <v/>
      </c>
      <c r="BA721" s="39" t="e">
        <f ca="1">MIN(Parts[[#This Row],[techTier]]+1,MAX(INDIRECT(O721)))</f>
        <v>#REF!</v>
      </c>
      <c r="BB721" s="39" t="e">
        <f ca="1">MIN(Parts[[#This Row],[techTier]]+2,MAX(INDIRECT(O721)))</f>
        <v>#REF!</v>
      </c>
      <c r="BC721" s="55" t="str">
        <f>RIGHT(LEFT(Parts[[#This Row],[folder]],FIND(CHAR(1),SUBSTITUTE(Parts[[#This Row],[folder]],"/",CHAR(1),LEN(Parts[[#This Row],[folder]])-LEN(SUBSTITUTE(Parts[[#This Row],[folder]],"/",""))))-1),FIND(CHAR(1),SUBSTITUTE(Parts[[#This Row],[folder]],"/",CHAR(1),LEN(Parts[[#This Row],[folder]])-LEN(SUBSTITUTE(Parts[[#This Row],[folder]],"/",""))))-41)</f>
        <v>SquadExpansion/Serenity/Parts/Robotics</v>
      </c>
    </row>
    <row r="722" spans="1:55" ht="29.5" x14ac:dyDescent="0.35">
      <c r="A722" t="s">
        <v>3649</v>
      </c>
      <c r="B722" t="s">
        <v>4025</v>
      </c>
      <c r="C722" t="s">
        <v>4026</v>
      </c>
      <c r="D722" t="s">
        <v>4027</v>
      </c>
      <c r="E722" t="s">
        <v>2383</v>
      </c>
      <c r="F722" t="s">
        <v>3959</v>
      </c>
      <c r="G722" t="s">
        <v>2095</v>
      </c>
      <c r="H722" t="s">
        <v>1562</v>
      </c>
      <c r="I722" t="s">
        <v>1624</v>
      </c>
      <c r="J722" t="s">
        <v>1606</v>
      </c>
      <c r="K722" t="s">
        <v>76</v>
      </c>
      <c r="L722" s="32"/>
      <c r="M722"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@PART[controller1000]:AFTER[SquadExpansion] // KAL-1000 Controller
	{
}</v>
      </c>
      <c r="N722" s="36">
        <f>_xlfn.XLOOKUP(_xlfn.CONCAT(O722,P722),Templates!$G$1:$G$2037,Templates!$A$1:$A$2037,"Not Found",0,1)</f>
        <v>0</v>
      </c>
      <c r="O722" s="34"/>
      <c r="P722" s="34"/>
      <c r="Q722" s="35"/>
      <c r="R722" s="49"/>
      <c r="S722" s="33"/>
      <c r="T722" s="33"/>
      <c r="U722" s="33"/>
      <c r="V722" s="33"/>
      <c r="W722" s="33"/>
      <c r="X722" s="33"/>
      <c r="Y722" s="33"/>
      <c r="Z722" s="33"/>
      <c r="AA722" s="33"/>
      <c r="AB722" s="33"/>
      <c r="AC722" s="33"/>
      <c r="AD722" s="33"/>
      <c r="AE722" s="33"/>
      <c r="AF722" s="33"/>
      <c r="AG722" s="33"/>
      <c r="AH722" s="33"/>
      <c r="AI722"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22" s="33"/>
      <c r="AK722" s="33"/>
      <c r="AL722" s="33"/>
      <c r="AM722" s="33"/>
      <c r="AN722" s="33"/>
      <c r="AO722" s="33"/>
      <c r="AP722" s="33"/>
      <c r="AQ722" s="33"/>
      <c r="AR722" s="33"/>
      <c r="AS722" s="33"/>
      <c r="AT722" s="33"/>
      <c r="AU722" s="33"/>
      <c r="AV722"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22"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22" s="56" t="str">
        <f>_xlfn.CONCAT(IF(Parts[[#This Row],[title]]&lt;&gt;"",_xlfn.CONCAT(CHAR(10),"@PART[",Parts[[#This Row],[name]],"]:NEEDS[!002_CommunityPartsTitles]:AFTER[",Parts[[#This Row],[mod]],"] // ",_xlfn.CONCAT(S722," (",D722,")"),CHAR(10),"{",CHAR(10),"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22"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22" s="41" t="str">
        <f>_xlfn.CONCAT(IF(Parts[[#This Row],[title]]&lt;&gt;"",_xlfn.CONCAT("#LOC_KTT_",A722,"_",C722,"_Title = ",Parts[[#This Row],[title]],CHAR(10)),""),IF(Parts[[#This Row],[engineName]]&lt;&gt;"",_xlfn.CONCAT("#LOC_KTT_",Parts[[#This Row],[mod]],"_",Parts[[#This Row],[name]],"_EngineName = ",Parts[[#This Row],[engineName]]),""))</f>
        <v/>
      </c>
      <c r="BA722" s="39" t="e">
        <f ca="1">MIN(Parts[[#This Row],[techTier]]+1,MAX(INDIRECT(O722)))</f>
        <v>#REF!</v>
      </c>
      <c r="BB722" s="39" t="e">
        <f ca="1">MIN(Parts[[#This Row],[techTier]]+2,MAX(INDIRECT(O722)))</f>
        <v>#REF!</v>
      </c>
      <c r="BC722" s="55" t="str">
        <f>RIGHT(LEFT(Parts[[#This Row],[folder]],FIND(CHAR(1),SUBSTITUTE(Parts[[#This Row],[folder]],"/",CHAR(1),LEN(Parts[[#This Row],[folder]])-LEN(SUBSTITUTE(Parts[[#This Row],[folder]],"/",""))))-1),FIND(CHAR(1),SUBSTITUTE(Parts[[#This Row],[folder]],"/",CHAR(1),LEN(Parts[[#This Row],[folder]])-LEN(SUBSTITUTE(Parts[[#This Row],[folder]],"/",""))))-41)</f>
        <v>SquadExpansion/Serenity/Parts/Robotics/Controllers</v>
      </c>
    </row>
    <row r="723" spans="1:55" ht="29.5" x14ac:dyDescent="0.35">
      <c r="A723" t="s">
        <v>3649</v>
      </c>
      <c r="B723" t="s">
        <v>4028</v>
      </c>
      <c r="C723" t="s">
        <v>4029</v>
      </c>
      <c r="D723" t="s">
        <v>4030</v>
      </c>
      <c r="E723" t="s">
        <v>2318</v>
      </c>
      <c r="F723" t="s">
        <v>2314</v>
      </c>
      <c r="G723" t="s">
        <v>2911</v>
      </c>
      <c r="H723" t="s">
        <v>1598</v>
      </c>
      <c r="I723" t="s">
        <v>1615</v>
      </c>
      <c r="J723" t="s">
        <v>1606</v>
      </c>
      <c r="K723" t="s">
        <v>72</v>
      </c>
      <c r="L723" s="32"/>
      <c r="M723"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@PART[RobotArmScanner_S1]:AFTER[SquadExpansion] // CRSY Light Scanning Arm
	{
}</v>
      </c>
      <c r="N723" s="36">
        <f>_xlfn.XLOOKUP(_xlfn.CONCAT(O723,P723),Templates!$G$1:$G$2037,Templates!$A$1:$A$2037,"Not Found",0,1)</f>
        <v>0</v>
      </c>
      <c r="O723" s="34"/>
      <c r="P723" s="34"/>
      <c r="Q723" s="35"/>
      <c r="R723" s="49"/>
      <c r="S723" s="33"/>
      <c r="T723" s="33"/>
      <c r="U723" s="33"/>
      <c r="V723" s="33"/>
      <c r="W723" s="33"/>
      <c r="X723" s="33"/>
      <c r="Y723" s="33"/>
      <c r="Z723" s="33"/>
      <c r="AA723" s="33"/>
      <c r="AB723" s="33"/>
      <c r="AC723" s="33"/>
      <c r="AD723" s="33"/>
      <c r="AE723" s="33"/>
      <c r="AF723" s="33"/>
      <c r="AG723" s="33"/>
      <c r="AH723" s="33"/>
      <c r="AI723"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23" s="33"/>
      <c r="AK723" s="33"/>
      <c r="AL723" s="33"/>
      <c r="AM723" s="33"/>
      <c r="AN723" s="33"/>
      <c r="AO723" s="33"/>
      <c r="AP723" s="33"/>
      <c r="AQ723" s="33"/>
      <c r="AR723" s="33"/>
      <c r="AS723" s="33"/>
      <c r="AT723" s="33"/>
      <c r="AU723" s="33"/>
      <c r="AV723"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23"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23" s="56" t="str">
        <f>_xlfn.CONCAT(IF(Parts[[#This Row],[title]]&lt;&gt;"",_xlfn.CONCAT(CHAR(10),"@PART[",Parts[[#This Row],[name]],"]:NEEDS[!002_CommunityPartsTitles]:AFTER[",Parts[[#This Row],[mod]],"] // ",_xlfn.CONCAT(S723," (",D723,")"),CHAR(10),"{",CHAR(10),"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23"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23" s="41" t="str">
        <f>_xlfn.CONCAT(IF(Parts[[#This Row],[title]]&lt;&gt;"",_xlfn.CONCAT("#LOC_KTT_",A723,"_",C723,"_Title = ",Parts[[#This Row],[title]],CHAR(10)),""),IF(Parts[[#This Row],[engineName]]&lt;&gt;"",_xlfn.CONCAT("#LOC_KTT_",Parts[[#This Row],[mod]],"_",Parts[[#This Row],[name]],"_EngineName = ",Parts[[#This Row],[engineName]]),""))</f>
        <v/>
      </c>
      <c r="BA723" s="39" t="e">
        <f ca="1">MIN(Parts[[#This Row],[techTier]]+1,MAX(INDIRECT(O723)))</f>
        <v>#REF!</v>
      </c>
      <c r="BB723" s="39" t="e">
        <f ca="1">MIN(Parts[[#This Row],[techTier]]+2,MAX(INDIRECT(O723)))</f>
        <v>#REF!</v>
      </c>
      <c r="BC723" s="55" t="str">
        <f>RIGHT(LEFT(Parts[[#This Row],[folder]],FIND(CHAR(1),SUBSTITUTE(Parts[[#This Row],[folder]],"/",CHAR(1),LEN(Parts[[#This Row],[folder]])-LEN(SUBSTITUTE(Parts[[#This Row],[folder]],"/",""))))-1),FIND(CHAR(1),SUBSTITUTE(Parts[[#This Row],[folder]],"/",CHAR(1),LEN(Parts[[#This Row],[folder]])-LEN(SUBSTITUTE(Parts[[#This Row],[folder]],"/",""))))-41)</f>
        <v>SquadExpansion/Serenity/Parts/Science/RobotArmScanner</v>
      </c>
    </row>
    <row r="724" spans="1:55" ht="29.5" x14ac:dyDescent="0.35">
      <c r="A724" t="s">
        <v>3649</v>
      </c>
      <c r="B724" t="s">
        <v>4031</v>
      </c>
      <c r="C724" t="s">
        <v>4032</v>
      </c>
      <c r="D724" t="s">
        <v>4033</v>
      </c>
      <c r="E724" t="s">
        <v>2318</v>
      </c>
      <c r="F724" t="s">
        <v>2314</v>
      </c>
      <c r="G724" t="s">
        <v>2462</v>
      </c>
      <c r="H724" t="s">
        <v>1540</v>
      </c>
      <c r="I724" t="s">
        <v>2018</v>
      </c>
      <c r="J724" t="s">
        <v>1606</v>
      </c>
      <c r="K724" t="s">
        <v>97</v>
      </c>
      <c r="L724" s="32"/>
      <c r="M724"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@PART[RobotArmScanner_S2]:AFTER[SquadExpansion] // SPRT Medium Scanning Arm
	{
}</v>
      </c>
      <c r="N724" s="36">
        <f>_xlfn.XLOOKUP(_xlfn.CONCAT(O724,P724),Templates!$G$1:$G$2037,Templates!$A$1:$A$2037,"Not Found",0,1)</f>
        <v>0</v>
      </c>
      <c r="O724" s="34"/>
      <c r="P724" s="34"/>
      <c r="Q724" s="35"/>
      <c r="R724" s="49"/>
      <c r="S724" s="33"/>
      <c r="T724" s="33"/>
      <c r="U724" s="33"/>
      <c r="V724" s="33"/>
      <c r="W724" s="33"/>
      <c r="X724" s="33"/>
      <c r="Y724" s="33"/>
      <c r="Z724" s="33"/>
      <c r="AA724" s="33"/>
      <c r="AB724" s="33"/>
      <c r="AC724" s="33"/>
      <c r="AD724" s="33"/>
      <c r="AE724" s="33"/>
      <c r="AF724" s="33"/>
      <c r="AG724" s="33"/>
      <c r="AH724" s="33"/>
      <c r="AI724"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24" s="33"/>
      <c r="AK724" s="33"/>
      <c r="AL724" s="33"/>
      <c r="AM724" s="33"/>
      <c r="AN724" s="33"/>
      <c r="AO724" s="33"/>
      <c r="AP724" s="33"/>
      <c r="AQ724" s="33"/>
      <c r="AR724" s="33"/>
      <c r="AS724" s="33"/>
      <c r="AT724" s="33"/>
      <c r="AU724" s="33"/>
      <c r="AV724"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24"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24" s="56" t="str">
        <f>_xlfn.CONCAT(IF(Parts[[#This Row],[title]]&lt;&gt;"",_xlfn.CONCAT(CHAR(10),"@PART[",Parts[[#This Row],[name]],"]:NEEDS[!002_CommunityPartsTitles]:AFTER[",Parts[[#This Row],[mod]],"] // ",_xlfn.CONCAT(S724," (",D724,")"),CHAR(10),"{",CHAR(10),"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24"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24" s="41" t="str">
        <f>_xlfn.CONCAT(IF(Parts[[#This Row],[title]]&lt;&gt;"",_xlfn.CONCAT("#LOC_KTT_",A724,"_",C724,"_Title = ",Parts[[#This Row],[title]],CHAR(10)),""),IF(Parts[[#This Row],[engineName]]&lt;&gt;"",_xlfn.CONCAT("#LOC_KTT_",Parts[[#This Row],[mod]],"_",Parts[[#This Row],[name]],"_EngineName = ",Parts[[#This Row],[engineName]]),""))</f>
        <v/>
      </c>
      <c r="BA724" s="39" t="e">
        <f ca="1">MIN(Parts[[#This Row],[techTier]]+1,MAX(INDIRECT(O724)))</f>
        <v>#REF!</v>
      </c>
      <c r="BB724" s="39" t="e">
        <f ca="1">MIN(Parts[[#This Row],[techTier]]+2,MAX(INDIRECT(O724)))</f>
        <v>#REF!</v>
      </c>
      <c r="BC724" s="55" t="str">
        <f>RIGHT(LEFT(Parts[[#This Row],[folder]],FIND(CHAR(1),SUBSTITUTE(Parts[[#This Row],[folder]],"/",CHAR(1),LEN(Parts[[#This Row],[folder]])-LEN(SUBSTITUTE(Parts[[#This Row],[folder]],"/",""))))-1),FIND(CHAR(1),SUBSTITUTE(Parts[[#This Row],[folder]],"/",CHAR(1),LEN(Parts[[#This Row],[folder]])-LEN(SUBSTITUTE(Parts[[#This Row],[folder]],"/",""))))-41)</f>
        <v>SquadExpansion/Serenity/Parts/Science/RobotArmScanner</v>
      </c>
    </row>
    <row r="725" spans="1:55" ht="29.5" x14ac:dyDescent="0.35">
      <c r="A725" t="s">
        <v>3649</v>
      </c>
      <c r="B725" t="s">
        <v>4034</v>
      </c>
      <c r="C725" t="s">
        <v>4035</v>
      </c>
      <c r="D725" t="s">
        <v>4036</v>
      </c>
      <c r="E725" t="s">
        <v>2318</v>
      </c>
      <c r="F725" t="s">
        <v>2314</v>
      </c>
      <c r="G725" t="s">
        <v>2095</v>
      </c>
      <c r="H725" t="s">
        <v>2135</v>
      </c>
      <c r="I725" t="s">
        <v>1557</v>
      </c>
      <c r="J725" t="s">
        <v>1606</v>
      </c>
      <c r="K725" t="s">
        <v>136</v>
      </c>
      <c r="L725" s="32"/>
      <c r="M725"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@PART[RobotArmScanner_S3]:AFTER[SquadExpansion] // OP-E Large Scanning Arm
	{
}</v>
      </c>
      <c r="N725" s="36">
        <f>_xlfn.XLOOKUP(_xlfn.CONCAT(O725,P725),Templates!$G$1:$G$2037,Templates!$A$1:$A$2037,"Not Found",0,1)</f>
        <v>0</v>
      </c>
      <c r="O725" s="34"/>
      <c r="P725" s="34"/>
      <c r="Q725" s="35"/>
      <c r="R725" s="49"/>
      <c r="S725" s="33"/>
      <c r="T725" s="33"/>
      <c r="U725" s="33"/>
      <c r="V725" s="33"/>
      <c r="W725" s="33"/>
      <c r="X725" s="33"/>
      <c r="Y725" s="33"/>
      <c r="Z725" s="33"/>
      <c r="AA725" s="33"/>
      <c r="AB725" s="33"/>
      <c r="AC725" s="33"/>
      <c r="AD725" s="33"/>
      <c r="AE725" s="33"/>
      <c r="AF725" s="33"/>
      <c r="AG725" s="33"/>
      <c r="AH725" s="33"/>
      <c r="AI725"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25" s="33"/>
      <c r="AK725" s="33"/>
      <c r="AL725" s="33"/>
      <c r="AM725" s="33"/>
      <c r="AN725" s="33"/>
      <c r="AO725" s="33"/>
      <c r="AP725" s="33"/>
      <c r="AQ725" s="33"/>
      <c r="AR725" s="33"/>
      <c r="AS725" s="33"/>
      <c r="AT725" s="33"/>
      <c r="AU725" s="33"/>
      <c r="AV725"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25"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25" s="56" t="str">
        <f>_xlfn.CONCAT(IF(Parts[[#This Row],[title]]&lt;&gt;"",_xlfn.CONCAT(CHAR(10),"@PART[",Parts[[#This Row],[name]],"]:NEEDS[!002_CommunityPartsTitles]:AFTER[",Parts[[#This Row],[mod]],"] // ",_xlfn.CONCAT(S725," (",D725,")"),CHAR(10),"{",CHAR(10),"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25"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25" s="41" t="str">
        <f>_xlfn.CONCAT(IF(Parts[[#This Row],[title]]&lt;&gt;"",_xlfn.CONCAT("#LOC_KTT_",A725,"_",C725,"_Title = ",Parts[[#This Row],[title]],CHAR(10)),""),IF(Parts[[#This Row],[engineName]]&lt;&gt;"",_xlfn.CONCAT("#LOC_KTT_",Parts[[#This Row],[mod]],"_",Parts[[#This Row],[name]],"_EngineName = ",Parts[[#This Row],[engineName]]),""))</f>
        <v/>
      </c>
      <c r="BA725" s="39" t="e">
        <f ca="1">MIN(Parts[[#This Row],[techTier]]+1,MAX(INDIRECT(O725)))</f>
        <v>#REF!</v>
      </c>
      <c r="BB725" s="39" t="e">
        <f ca="1">MIN(Parts[[#This Row],[techTier]]+2,MAX(INDIRECT(O725)))</f>
        <v>#REF!</v>
      </c>
      <c r="BC725" s="55" t="str">
        <f>RIGHT(LEFT(Parts[[#This Row],[folder]],FIND(CHAR(1),SUBSTITUTE(Parts[[#This Row],[folder]],"/",CHAR(1),LEN(Parts[[#This Row],[folder]])-LEN(SUBSTITUTE(Parts[[#This Row],[folder]],"/",""))))-1),FIND(CHAR(1),SUBSTITUTE(Parts[[#This Row],[folder]],"/",CHAR(1),LEN(Parts[[#This Row],[folder]])-LEN(SUBSTITUTE(Parts[[#This Row],[folder]],"/",""))))-41)</f>
        <v>SquadExpansion/Serenity/Parts/Science/RobotArmScanner</v>
      </c>
    </row>
    <row r="726" spans="1:55" ht="29.5" x14ac:dyDescent="0.35">
      <c r="A726" t="s">
        <v>3649</v>
      </c>
      <c r="B726" t="s">
        <v>4037</v>
      </c>
      <c r="C726" t="s">
        <v>4038</v>
      </c>
      <c r="D726" t="s">
        <v>4039</v>
      </c>
      <c r="E726" t="s">
        <v>3321</v>
      </c>
      <c r="F726" t="s">
        <v>1755</v>
      </c>
      <c r="G726" t="s">
        <v>2750</v>
      </c>
      <c r="H726" t="s">
        <v>1524</v>
      </c>
      <c r="I726" t="s">
        <v>2550</v>
      </c>
      <c r="J726" t="s">
        <v>1606</v>
      </c>
      <c r="K726" t="s">
        <v>63</v>
      </c>
      <c r="L726" s="32"/>
      <c r="M726"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@PART[lGripPad]:AFTER[SquadExpansion] // GP-156 Grip Pad
	{
}</v>
      </c>
      <c r="N726" s="36">
        <f>_xlfn.XLOOKUP(_xlfn.CONCAT(O726,P726),Templates!$G$1:$G$2037,Templates!$A$1:$A$2037,"Not Found",0,1)</f>
        <v>0</v>
      </c>
      <c r="O726" s="34"/>
      <c r="P726" s="34"/>
      <c r="Q726" s="35"/>
      <c r="R726" s="49"/>
      <c r="S726" s="33"/>
      <c r="T726" s="33"/>
      <c r="U726" s="33"/>
      <c r="V726" s="33"/>
      <c r="W726" s="33"/>
      <c r="X726" s="33"/>
      <c r="Y726" s="33"/>
      <c r="Z726" s="33"/>
      <c r="AA726" s="33"/>
      <c r="AB726" s="33"/>
      <c r="AC726" s="33"/>
      <c r="AD726" s="33"/>
      <c r="AE726" s="33"/>
      <c r="AF726" s="33"/>
      <c r="AG726" s="33"/>
      <c r="AH726" s="33"/>
      <c r="AI726"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26" s="33"/>
      <c r="AK726" s="33"/>
      <c r="AL726" s="33"/>
      <c r="AM726" s="33"/>
      <c r="AN726" s="33"/>
      <c r="AO726" s="33"/>
      <c r="AP726" s="33"/>
      <c r="AQ726" s="33"/>
      <c r="AR726" s="33"/>
      <c r="AS726" s="33"/>
      <c r="AT726" s="33"/>
      <c r="AU726" s="33"/>
      <c r="AV726"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26"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26" s="56" t="str">
        <f>_xlfn.CONCAT(IF(Parts[[#This Row],[title]]&lt;&gt;"",_xlfn.CONCAT(CHAR(10),"@PART[",Parts[[#This Row],[name]],"]:NEEDS[!002_CommunityPartsTitles]:AFTER[",Parts[[#This Row],[mod]],"] // ",_xlfn.CONCAT(S726," (",D726,")"),CHAR(10),"{",CHAR(10),"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26"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26" s="41" t="str">
        <f>_xlfn.CONCAT(IF(Parts[[#This Row],[title]]&lt;&gt;"",_xlfn.CONCAT("#LOC_KTT_",A726,"_",C726,"_Title = ",Parts[[#This Row],[title]],CHAR(10)),""),IF(Parts[[#This Row],[engineName]]&lt;&gt;"",_xlfn.CONCAT("#LOC_KTT_",Parts[[#This Row],[mod]],"_",Parts[[#This Row],[name]],"_EngineName = ",Parts[[#This Row],[engineName]]),""))</f>
        <v/>
      </c>
      <c r="BA726" s="39" t="e">
        <f ca="1">MIN(Parts[[#This Row],[techTier]]+1,MAX(INDIRECT(O726)))</f>
        <v>#REF!</v>
      </c>
      <c r="BB726" s="39" t="e">
        <f ca="1">MIN(Parts[[#This Row],[techTier]]+2,MAX(INDIRECT(O726)))</f>
        <v>#REF!</v>
      </c>
      <c r="BC726" s="55" t="str">
        <f>RIGHT(LEFT(Parts[[#This Row],[folder]],FIND(CHAR(1),SUBSTITUTE(Parts[[#This Row],[folder]],"/",CHAR(1),LEN(Parts[[#This Row],[folder]])-LEN(SUBSTITUTE(Parts[[#This Row],[folder]],"/",""))))-1),FIND(CHAR(1),SUBSTITUTE(Parts[[#This Row],[folder]],"/",CHAR(1),LEN(Parts[[#This Row],[folder]])-LEN(SUBSTITUTE(Parts[[#This Row],[folder]],"/",""))))-41)</f>
        <v>SquadExpansion/Serenity/Parts/Structural/gripPads</v>
      </c>
    </row>
    <row r="727" spans="1:55" ht="29.5" x14ac:dyDescent="0.35">
      <c r="A727" t="s">
        <v>3649</v>
      </c>
      <c r="B727" t="s">
        <v>4040</v>
      </c>
      <c r="C727" t="s">
        <v>4041</v>
      </c>
      <c r="D727" t="s">
        <v>4042</v>
      </c>
      <c r="E727" t="s">
        <v>3321</v>
      </c>
      <c r="F727" t="s">
        <v>1755</v>
      </c>
      <c r="G727" t="s">
        <v>2750</v>
      </c>
      <c r="H727" t="s">
        <v>1524</v>
      </c>
      <c r="I727" t="s">
        <v>2550</v>
      </c>
      <c r="J727" t="s">
        <v>1606</v>
      </c>
      <c r="K727" t="s">
        <v>63</v>
      </c>
      <c r="L727" s="32"/>
      <c r="M727"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@PART[lGripStrip]:AFTER[SquadExpansion] // GPS-156 Grip Strip
	{
}</v>
      </c>
      <c r="N727" s="36">
        <f>_xlfn.XLOOKUP(_xlfn.CONCAT(O727,P727),Templates!$G$1:$G$2037,Templates!$A$1:$A$2037,"Not Found",0,1)</f>
        <v>0</v>
      </c>
      <c r="O727" s="34"/>
      <c r="P727" s="34"/>
      <c r="Q727" s="35"/>
      <c r="R727" s="49"/>
      <c r="S727" s="33"/>
      <c r="T727" s="33"/>
      <c r="U727" s="33"/>
      <c r="V727" s="33"/>
      <c r="W727" s="33"/>
      <c r="X727" s="33"/>
      <c r="Y727" s="33"/>
      <c r="Z727" s="33"/>
      <c r="AA727" s="33"/>
      <c r="AB727" s="33"/>
      <c r="AC727" s="33"/>
      <c r="AD727" s="33"/>
      <c r="AE727" s="33"/>
      <c r="AF727" s="33"/>
      <c r="AG727" s="33"/>
      <c r="AH727" s="33"/>
      <c r="AI727"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27" s="33"/>
      <c r="AK727" s="33"/>
      <c r="AL727" s="33"/>
      <c r="AM727" s="33"/>
      <c r="AN727" s="33"/>
      <c r="AO727" s="33"/>
      <c r="AP727" s="33"/>
      <c r="AQ727" s="33"/>
      <c r="AR727" s="33"/>
      <c r="AS727" s="33"/>
      <c r="AT727" s="33"/>
      <c r="AU727" s="33"/>
      <c r="AV727"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27"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27" s="56" t="str">
        <f>_xlfn.CONCAT(IF(Parts[[#This Row],[title]]&lt;&gt;"",_xlfn.CONCAT(CHAR(10),"@PART[",Parts[[#This Row],[name]],"]:NEEDS[!002_CommunityPartsTitles]:AFTER[",Parts[[#This Row],[mod]],"] // ",_xlfn.CONCAT(S727," (",D727,")"),CHAR(10),"{",CHAR(10),"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27"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27" s="41" t="str">
        <f>_xlfn.CONCAT(IF(Parts[[#This Row],[title]]&lt;&gt;"",_xlfn.CONCAT("#LOC_KTT_",A727,"_",C727,"_Title = ",Parts[[#This Row],[title]],CHAR(10)),""),IF(Parts[[#This Row],[engineName]]&lt;&gt;"",_xlfn.CONCAT("#LOC_KTT_",Parts[[#This Row],[mod]],"_",Parts[[#This Row],[name]],"_EngineName = ",Parts[[#This Row],[engineName]]),""))</f>
        <v/>
      </c>
      <c r="BA727" s="39" t="e">
        <f ca="1">MIN(Parts[[#This Row],[techTier]]+1,MAX(INDIRECT(O727)))</f>
        <v>#REF!</v>
      </c>
      <c r="BB727" s="39" t="e">
        <f ca="1">MIN(Parts[[#This Row],[techTier]]+2,MAX(INDIRECT(O727)))</f>
        <v>#REF!</v>
      </c>
      <c r="BC727" s="55" t="str">
        <f>RIGHT(LEFT(Parts[[#This Row],[folder]],FIND(CHAR(1),SUBSTITUTE(Parts[[#This Row],[folder]],"/",CHAR(1),LEN(Parts[[#This Row],[folder]])-LEN(SUBSTITUTE(Parts[[#This Row],[folder]],"/",""))))-1),FIND(CHAR(1),SUBSTITUTE(Parts[[#This Row],[folder]],"/",CHAR(1),LEN(Parts[[#This Row],[folder]])-LEN(SUBSTITUTE(Parts[[#This Row],[folder]],"/",""))))-41)</f>
        <v>SquadExpansion/Serenity/Parts/Structural/gripPads</v>
      </c>
    </row>
    <row r="728" spans="1:55" ht="29.5" x14ac:dyDescent="0.35">
      <c r="A728" t="s">
        <v>3649</v>
      </c>
      <c r="B728" t="s">
        <v>4043</v>
      </c>
      <c r="C728" t="s">
        <v>4044</v>
      </c>
      <c r="D728" t="s">
        <v>4045</v>
      </c>
      <c r="E728" t="s">
        <v>3321</v>
      </c>
      <c r="F728" t="s">
        <v>1755</v>
      </c>
      <c r="G728" t="s">
        <v>2673</v>
      </c>
      <c r="H728" t="s">
        <v>1733</v>
      </c>
      <c r="I728" t="s">
        <v>3998</v>
      </c>
      <c r="J728" t="s">
        <v>1606</v>
      </c>
      <c r="K728" t="s">
        <v>163</v>
      </c>
      <c r="L728" s="32"/>
      <c r="M728"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@PART[mGripPad]:AFTER[SquadExpansion] // GP-036 Grip Pad
	{
}</v>
      </c>
      <c r="N728" s="36">
        <f>_xlfn.XLOOKUP(_xlfn.CONCAT(O728,P728),Templates!$G$1:$G$2037,Templates!$A$1:$A$2037,"Not Found",0,1)</f>
        <v>0</v>
      </c>
      <c r="O728" s="34"/>
      <c r="P728" s="34"/>
      <c r="Q728" s="35"/>
      <c r="R728" s="49"/>
      <c r="S728" s="33"/>
      <c r="T728" s="33"/>
      <c r="U728" s="33"/>
      <c r="V728" s="33"/>
      <c r="W728" s="33"/>
      <c r="X728" s="33"/>
      <c r="Y728" s="33"/>
      <c r="Z728" s="33"/>
      <c r="AA728" s="33"/>
      <c r="AB728" s="33"/>
      <c r="AC728" s="33"/>
      <c r="AD728" s="33"/>
      <c r="AE728" s="33"/>
      <c r="AF728" s="33"/>
      <c r="AG728" s="33"/>
      <c r="AH728" s="33"/>
      <c r="AI728"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28" s="33"/>
      <c r="AK728" s="33"/>
      <c r="AL728" s="33"/>
      <c r="AM728" s="33"/>
      <c r="AN728" s="33"/>
      <c r="AO728" s="33"/>
      <c r="AP728" s="33"/>
      <c r="AQ728" s="33"/>
      <c r="AR728" s="33"/>
      <c r="AS728" s="33"/>
      <c r="AT728" s="33"/>
      <c r="AU728" s="33"/>
      <c r="AV728"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28"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28" s="56" t="str">
        <f>_xlfn.CONCAT(IF(Parts[[#This Row],[title]]&lt;&gt;"",_xlfn.CONCAT(CHAR(10),"@PART[",Parts[[#This Row],[name]],"]:NEEDS[!002_CommunityPartsTitles]:AFTER[",Parts[[#This Row],[mod]],"] // ",_xlfn.CONCAT(S728," (",D728,")"),CHAR(10),"{",CHAR(10),"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28"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28" s="41" t="str">
        <f>_xlfn.CONCAT(IF(Parts[[#This Row],[title]]&lt;&gt;"",_xlfn.CONCAT("#LOC_KTT_",A728,"_",C728,"_Title = ",Parts[[#This Row],[title]],CHAR(10)),""),IF(Parts[[#This Row],[engineName]]&lt;&gt;"",_xlfn.CONCAT("#LOC_KTT_",Parts[[#This Row],[mod]],"_",Parts[[#This Row],[name]],"_EngineName = ",Parts[[#This Row],[engineName]]),""))</f>
        <v/>
      </c>
      <c r="BA728" s="39" t="e">
        <f ca="1">MIN(Parts[[#This Row],[techTier]]+1,MAX(INDIRECT(O728)))</f>
        <v>#REF!</v>
      </c>
      <c r="BB728" s="39" t="e">
        <f ca="1">MIN(Parts[[#This Row],[techTier]]+2,MAX(INDIRECT(O728)))</f>
        <v>#REF!</v>
      </c>
      <c r="BC728" s="55" t="str">
        <f>RIGHT(LEFT(Parts[[#This Row],[folder]],FIND(CHAR(1),SUBSTITUTE(Parts[[#This Row],[folder]],"/",CHAR(1),LEN(Parts[[#This Row],[folder]])-LEN(SUBSTITUTE(Parts[[#This Row],[folder]],"/",""))))-1),FIND(CHAR(1),SUBSTITUTE(Parts[[#This Row],[folder]],"/",CHAR(1),LEN(Parts[[#This Row],[folder]])-LEN(SUBSTITUTE(Parts[[#This Row],[folder]],"/",""))))-41)</f>
        <v>SquadExpansion/Serenity/Parts/Structural/gripPads</v>
      </c>
    </row>
    <row r="729" spans="1:55" ht="29.5" x14ac:dyDescent="0.35">
      <c r="A729" t="s">
        <v>3649</v>
      </c>
      <c r="B729" t="s">
        <v>4046</v>
      </c>
      <c r="C729" t="s">
        <v>4047</v>
      </c>
      <c r="D729" t="s">
        <v>4048</v>
      </c>
      <c r="E729" t="s">
        <v>3321</v>
      </c>
      <c r="F729" t="s">
        <v>1755</v>
      </c>
      <c r="G729" t="s">
        <v>1746</v>
      </c>
      <c r="H729" t="s">
        <v>1954</v>
      </c>
      <c r="I729" t="s">
        <v>3487</v>
      </c>
      <c r="J729" t="s">
        <v>1606</v>
      </c>
      <c r="K729" t="s">
        <v>163</v>
      </c>
      <c r="L729" s="32"/>
      <c r="M729"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@PART[sGripPad]:AFTER[SquadExpansion] // GP-004 Grip Pad
	{
}</v>
      </c>
      <c r="N729" s="36">
        <f>_xlfn.XLOOKUP(_xlfn.CONCAT(O729,P729),Templates!$G$1:$G$2037,Templates!$A$1:$A$2037,"Not Found",0,1)</f>
        <v>0</v>
      </c>
      <c r="O729" s="34"/>
      <c r="P729" s="34"/>
      <c r="Q729" s="35"/>
      <c r="R729" s="49"/>
      <c r="S729" s="33"/>
      <c r="T729" s="33"/>
      <c r="U729" s="33"/>
      <c r="V729" s="33"/>
      <c r="W729" s="33"/>
      <c r="X729" s="33"/>
      <c r="Y729" s="33"/>
      <c r="Z729" s="33"/>
      <c r="AA729" s="33"/>
      <c r="AB729" s="33"/>
      <c r="AC729" s="33"/>
      <c r="AD729" s="33"/>
      <c r="AE729" s="33"/>
      <c r="AF729" s="33"/>
      <c r="AG729" s="33"/>
      <c r="AH729" s="33"/>
      <c r="AI729"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29" s="33"/>
      <c r="AK729" s="33"/>
      <c r="AL729" s="33"/>
      <c r="AM729" s="33"/>
      <c r="AN729" s="33"/>
      <c r="AO729" s="33"/>
      <c r="AP729" s="33"/>
      <c r="AQ729" s="33"/>
      <c r="AR729" s="33"/>
      <c r="AS729" s="33"/>
      <c r="AT729" s="33"/>
      <c r="AU729" s="33"/>
      <c r="AV729"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29"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29" s="56" t="str">
        <f>_xlfn.CONCAT(IF(Parts[[#This Row],[title]]&lt;&gt;"",_xlfn.CONCAT(CHAR(10),"@PART[",Parts[[#This Row],[name]],"]:NEEDS[!002_CommunityPartsTitles]:AFTER[",Parts[[#This Row],[mod]],"] // ",_xlfn.CONCAT(S729," (",D729,")"),CHAR(10),"{",CHAR(10),"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29"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29" s="41" t="str">
        <f>_xlfn.CONCAT(IF(Parts[[#This Row],[title]]&lt;&gt;"",_xlfn.CONCAT("#LOC_KTT_",A729,"_",C729,"_Title = ",Parts[[#This Row],[title]],CHAR(10)),""),IF(Parts[[#This Row],[engineName]]&lt;&gt;"",_xlfn.CONCAT("#LOC_KTT_",Parts[[#This Row],[mod]],"_",Parts[[#This Row],[name]],"_EngineName = ",Parts[[#This Row],[engineName]]),""))</f>
        <v/>
      </c>
      <c r="BA729" s="39" t="e">
        <f ca="1">MIN(Parts[[#This Row],[techTier]]+1,MAX(INDIRECT(O729)))</f>
        <v>#REF!</v>
      </c>
      <c r="BB729" s="39" t="e">
        <f ca="1">MIN(Parts[[#This Row],[techTier]]+2,MAX(INDIRECT(O729)))</f>
        <v>#REF!</v>
      </c>
      <c r="BC729" s="55" t="str">
        <f>RIGHT(LEFT(Parts[[#This Row],[folder]],FIND(CHAR(1),SUBSTITUTE(Parts[[#This Row],[folder]],"/",CHAR(1),LEN(Parts[[#This Row],[folder]])-LEN(SUBSTITUTE(Parts[[#This Row],[folder]],"/",""))))-1),FIND(CHAR(1),SUBSTITUTE(Parts[[#This Row],[folder]],"/",CHAR(1),LEN(Parts[[#This Row],[folder]])-LEN(SUBSTITUTE(Parts[[#This Row],[folder]],"/",""))))-41)</f>
        <v>SquadExpansion/Serenity/Parts/Structural/gripPads</v>
      </c>
    </row>
    <row r="730" spans="1:55" ht="29.5" x14ac:dyDescent="0.35">
      <c r="A730" t="s">
        <v>3649</v>
      </c>
      <c r="B730" t="s">
        <v>4049</v>
      </c>
      <c r="C730" t="s">
        <v>4050</v>
      </c>
      <c r="D730" t="s">
        <v>4051</v>
      </c>
      <c r="E730" t="s">
        <v>3321</v>
      </c>
      <c r="F730" t="s">
        <v>1755</v>
      </c>
      <c r="G730" t="s">
        <v>1523</v>
      </c>
      <c r="H730" t="s">
        <v>1852</v>
      </c>
      <c r="I730" t="s">
        <v>4052</v>
      </c>
      <c r="J730" t="s">
        <v>1606</v>
      </c>
      <c r="K730" t="s">
        <v>163</v>
      </c>
      <c r="L730" s="32"/>
      <c r="M730" s="54"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Row],[entryCost]]&lt;&gt;"",_xlfn.CONCAT(CHAR(10),"    @entryCost = ",Parts[[#This Row],[entryCost]]),""),IF(Parts[[#This Row],[cost]]&lt;&gt;"",_xlfn.CONCAT(CHAR(10),"    @cost = ",Parts[[#This Row],[cost]]),""),IF(Parts[[#This Row],[mass]]&lt;&gt;"",_xlfn.CONCAT(CHAR(10),"    @mass = ",Parts[[#This Row],[mass]]),""),IF(Parts[[#This Row],[deprecated]]="Yes",_xlfn.CONCAT(CHAR(10),"    kiwiDeprecate = true"),""),IF(Parts[[#This Row],[ModuleEngines]]&lt;&gt;"",Parts[[#This Row],[ModuleEngines]],""),IF(Parts[[#This Row],[ModuleDataTransmitter]]&lt;&gt;"",Parts[[#This Row],[ModuleDataTransmitter]],""),IF(Parts[[#This Row],[fuelSwitchIgnore]]="Yes",_xlfn.CONCAT(CHAR(10),"    kiwiFuelSwitchIgnore = true"),""),CHAR(10),"}",IF(Parts[[#This Row],[additionalPartCode]]&lt;&gt;"",Parts[[#This Row],[additionalPartCode]],""))</f>
        <v>@PART[sGripStrip]:AFTER[SquadExpansion] // GPS-025 Grip Strip
	{
}</v>
      </c>
      <c r="N730" s="36">
        <f>_xlfn.XLOOKUP(_xlfn.CONCAT(O730,P730),Templates!$G$1:$G$2037,Templates!$A$1:$A$2037,"Not Found",0,1)</f>
        <v>0</v>
      </c>
      <c r="O730" s="34"/>
      <c r="P730" s="34"/>
      <c r="Q730" s="35"/>
      <c r="R730" s="49"/>
      <c r="S730" s="33"/>
      <c r="T730" s="33"/>
      <c r="U730" s="33"/>
      <c r="V730" s="33"/>
      <c r="W730" s="33"/>
      <c r="X730" s="33"/>
      <c r="Y730" s="33"/>
      <c r="Z730" s="33"/>
      <c r="AA730" s="33"/>
      <c r="AB730" s="33"/>
      <c r="AC730" s="33"/>
      <c r="AD730" s="33"/>
      <c r="AE730" s="33"/>
      <c r="AF730" s="33"/>
      <c r="AG730" s="33"/>
      <c r="AH730" s="33"/>
      <c r="AI730" s="38"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J730" s="33"/>
      <c r="AK730" s="33"/>
      <c r="AL730" s="33"/>
      <c r="AM730" s="33"/>
      <c r="AN730" s="33"/>
      <c r="AO730" s="33"/>
      <c r="AP730" s="33"/>
      <c r="AQ730" s="33"/>
      <c r="AR730" s="33"/>
      <c r="AS730" s="33"/>
      <c r="AT730" s="33"/>
      <c r="AU730" s="33"/>
      <c r="AV730" s="40"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AW730" s="48" t="str">
        <f>IF(Parts[[#This Row],[upgrade]]="EngineUpgrades",_xlfn.CONCAT("    engineName = #LOC_KTT_",Parts[[#This Row],[mod]],"_",Parts[[#This Row],[name]],"_EngineName // ",Parts[[#This Row],[engineName]],CHAR(10),"    kiwiEngineUpgrade = ",Parts[[#This Row],[upgradeDetails]],IF(Parts[[#This Row],[upgradeDetails]]="dualMode",_xlfn.CONCAT(CHAR(10),"    engineID0 = ",Parts[[#This Row],[engineID0]],CHAR(10),"    engineID1 = ",Parts[[#This Row],[engineID1]]),IF(Parts[[#This Row],[upgradeDetails]]="tripleMode",_xlfn.CONCAT(CHAR(10),"    engineID0 = ",Parts[[#This Row],[engineID0]],CHAR(10),"    engineID1 = ",Parts[[#This Row],[engineID1]],CHAR(10),"    engineID2 = ",Parts[[#This Row],[engineID2]]),"")),_xlfn.CONCAT(CHAR(10),"    kiwiEngineUpgrade0 = ",Parts[[#This Row],[name]],"_Upgrade0",CHAR(10),"    kiwiEngineUpgrade1 = ",Parts[[#This Row],[name]],"_Upgrade1",CHAR(10),"    kiwiStructuralUpgrade = standard")),IF(Parts[[#This Row],[upgrade]]="RCSUpgrades",_xlfn.CONCAT("    kiwiRCSUpgradeType = ",Parts[[#This Row],[upgradeDetails]],IF(Parts[[#This Row],[upgradeDetails]]="dualMode",_xlfn.CONCAT(CHAR(10),"    thrusterTransformName0 = ",Parts[[#This Row],[engineID0]],CHAR(10),"    thrusterTransformName1 = ",Parts[[#This Row],[engineID1]]),"")),IF(Parts[[#This Row],[upgrade]]="SolarUpgrades",_xlfn.CONCAT("    kiwiSolarUpgrade = standard"),IF(Parts[[#This Row],[upgrade]]="StructuralUpgrades","    kiwiStructuralUpgrade = standard",IF(Parts[[#This Row],[upgrade]]="HeatUpgrades",_xlfn.CONCAT("    kiwiHeatUpgrade = standard",CHAR(10),"    baseSkinTemp = ",Parts[[#This Row],[baseSkinTemp]],CHAR(10),"    upgradeSkinTemp = ",Parts[[#This Row],[upgradeSkinTemp]],CHAR(10),"    kiwiStructuralUpgrade = standard"),"")))))</f>
        <v/>
      </c>
      <c r="AX730" s="56" t="str">
        <f>_xlfn.CONCAT(IF(Parts[[#This Row],[title]]&lt;&gt;"",_xlfn.CONCAT(CHAR(10),"@PART[",Parts[[#This Row],[name]],"]:NEEDS[!002_CommunityPartsTitles]:AFTER[",Parts[[#This Row],[mod]],"] // ",_xlfn.CONCAT(S730," (",D730,")"),CHAR(10),"{",CHAR(10),"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AY730" s="61" t="str">
        <f>IF(Parts[[#This Row],[upgrade]]="EngineUpgrades",_xlfn.CONCAT("PARTUPGRADE:NEEDS[",Parts[[#This Row],[upgradeNEEDS]],"]",CHAR(10),"{",CHAR(10),"    name = ",Parts[[#This Row],[name]],"_Upgrade0",CHAR(10),"    type = engine",CHAR(10),"    partIcon = ",Parts[[#This Row],[name]],CHAR(10),"    techRequired  = ",_xlfn.XLOOKUP(_xlfn.CONCAT(Parts[[#This Row],[techBranch]],Parts[[#This Row],[upgradeTechTier0]]),Templates!$G$1:$G$2037,Templates!$A$1:$A$2037,"Not Found",0,1),CHAR(10),"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",_xlfn.XLOOKUP(_xlfn.CONCAT(Parts[[#This Row],[techBranch]],Parts[[#This Row],[upgradeTechTier0]]),Templates!$G$1:$G$2037,Templates!$A$1:$A$2037,"Not Found",0,1),CHAR(10),"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:INSERTPARTUPGRADE0:",_xlfn.XLOOKUP(_xlfn.XLOOKUP(_xlfn.CONCAT(Parts[[#This Row],[techBranch]],Parts[[#This Row],[upgradeTechTier0]]),Templates!$G$1:$G$2037,Templates!$A$1:$A$2037,"Not Found",0,1),primary[id],primary[realTitle],"Unresearchable",0,1)," Tier (",Parts[[#This Row],[upgradeTechTier0]],"):",CHAR(10),"    @description ^= :INSERTPARTUPGRADE1:",_xlfn.XLOOKUP(_xlfn.XLOOKUP(_xlfn.CONCAT(Parts[[#This Row],[techBranch]],Parts[[#This Row],[upgradeTechTier1]]),Templates!$G$1:$G$2037,Templates!$A$1:$A$2037,"Not Found",0,1),primary[id],primary[realTitle],"Unresearchable",0,1)," Tier (",Parts[[#This Row],[upgradeTechTier1]],"):",CHAR(10),"}"),"")</f>
        <v/>
      </c>
      <c r="AZ730" s="41" t="str">
        <f>_xlfn.CONCAT(IF(Parts[[#This Row],[title]]&lt;&gt;"",_xlfn.CONCAT("#LOC_KTT_",A730,"_",C730,"_Title = ",Parts[[#This Row],[title]],CHAR(10)),""),IF(Parts[[#This Row],[engineName]]&lt;&gt;"",_xlfn.CONCAT("#LOC_KTT_",Parts[[#This Row],[mod]],"_",Parts[[#This Row],[name]],"_EngineName = ",Parts[[#This Row],[engineName]]),""))</f>
        <v/>
      </c>
      <c r="BA730" s="39" t="e">
        <f ca="1">MIN(Parts[[#This Row],[techTier]]+1,MAX(INDIRECT(O730)))</f>
        <v>#REF!</v>
      </c>
      <c r="BB730" s="39" t="e">
        <f ca="1">MIN(Parts[[#This Row],[techTier]]+2,MAX(INDIRECT(O730)))</f>
        <v>#REF!</v>
      </c>
      <c r="BC730" s="55" t="str">
        <f>RIGHT(LEFT(Parts[[#This Row],[folder]],FIND(CHAR(1),SUBSTITUTE(Parts[[#This Row],[folder]],"/",CHAR(1),LEN(Parts[[#This Row],[folder]])-LEN(SUBSTITUTE(Parts[[#This Row],[folder]],"/",""))))-1),FIND(CHAR(1),SUBSTITUTE(Parts[[#This Row],[folder]],"/",CHAR(1),LEN(Parts[[#This Row],[folder]])-LEN(SUBSTITUTE(Parts[[#This Row],[folder]],"/",""))))-41)</f>
        <v>SquadExpansion/Serenity/Parts/Structural/gripPads</v>
      </c>
    </row>
    <row r="737" spans="6:6" x14ac:dyDescent="0.3">
      <c r="F737" s="29"/>
    </row>
  </sheetData>
  <phoneticPr fontId="4" type="noConversion"/>
  <dataValidations count="5">
    <dataValidation type="list" allowBlank="1" showInputMessage="1" showErrorMessage="1" sqref="O2:O730" xr:uid="{4961741F-A29E-4D5A-8D0B-9C90636A93C4}">
      <formula1>TechTypes</formula1>
    </dataValidation>
    <dataValidation type="list" allowBlank="1" showInputMessage="1" showErrorMessage="1" sqref="P2:P730" xr:uid="{6C84DF3C-F4E3-40E8-AA6E-96D1BBB83BE5}">
      <formula1>INDIRECT(O2)</formula1>
    </dataValidation>
    <dataValidation type="list" allowBlank="1" showInputMessage="1" showErrorMessage="1" sqref="Q2:Q730" xr:uid="{F88897BF-4508-452F-8480-2B31678F349D}">
      <formula1>UpgradeTypes</formula1>
    </dataValidation>
    <dataValidation type="list" allowBlank="1" showInputMessage="1" showErrorMessage="1" sqref="X2:X730" xr:uid="{CE9629D2-932E-41BA-A460-8B4A58F6A97B}">
      <formula1>INDIRECT(Q2)</formula1>
    </dataValidation>
    <dataValidation type="list" allowBlank="1" showInputMessage="1" showErrorMessage="1" sqref="Y2:Z730 AB2:AB730 AP2:AP738" xr:uid="{99265110-8590-4E11-848B-1C6986DCD534}">
      <formula1>"Yes,No"</formula1>
    </dataValidation>
  </dataValidations>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9DBC-CD8D-4731-99EA-1E688929A70D}">
  <dimension ref="A1:AQ401"/>
  <sheetViews>
    <sheetView showGridLines="0" topLeftCell="J1" zoomScale="110" zoomScaleNormal="110" workbookViewId="0">
      <selection activeCell="A3" sqref="A3"/>
    </sheetView>
  </sheetViews>
  <sheetFormatPr defaultRowHeight="10.5" x14ac:dyDescent="0.25"/>
  <cols>
    <col min="1" max="1" width="31.54296875" style="2" bestFit="1" customWidth="1"/>
    <col min="2" max="2" width="8.7265625" style="1"/>
    <col min="3" max="3" width="4.7265625" style="1" customWidth="1"/>
    <col min="4" max="4" width="3.453125" style="1" bestFit="1" customWidth="1"/>
    <col min="5" max="5" width="4.7265625" style="1" customWidth="1"/>
    <col min="6" max="6" width="5" style="1" customWidth="1"/>
    <col min="7" max="7" width="1.90625" style="1" customWidth="1"/>
    <col min="8" max="8" width="8.7265625" style="1"/>
    <col min="9" max="9" width="17.26953125" style="1" customWidth="1"/>
    <col min="10" max="10" width="7" style="1" customWidth="1"/>
    <col min="11" max="11" width="17.26953125" style="1" customWidth="1"/>
    <col min="12" max="12" width="7" style="1" customWidth="1"/>
    <col min="13" max="13" width="16.36328125" style="3" customWidth="1"/>
    <col min="14" max="14" width="7" style="3" customWidth="1"/>
    <col min="15" max="15" width="16.36328125" style="3" customWidth="1"/>
    <col min="16" max="16" width="7" style="3" customWidth="1"/>
    <col min="17" max="17" width="16.36328125" style="3" customWidth="1"/>
    <col min="18" max="18" width="7" style="3" customWidth="1"/>
    <col min="19" max="19" width="16.36328125" style="3" customWidth="1"/>
    <col min="20" max="20" width="7" style="3" customWidth="1"/>
    <col min="21" max="21" width="16.36328125" style="3" customWidth="1"/>
    <col min="22" max="22" width="7" style="3" customWidth="1"/>
    <col min="23" max="23" width="16.36328125" style="3" customWidth="1"/>
    <col min="24" max="24" width="7" style="3" customWidth="1"/>
    <col min="25" max="25" width="16.36328125" style="3" customWidth="1"/>
    <col min="26" max="26" width="7" style="3" customWidth="1"/>
    <col min="27" max="27" width="16.36328125" style="3" customWidth="1"/>
    <col min="28" max="28" width="7" style="3" customWidth="1"/>
    <col min="29" max="29" width="16.36328125" style="3" customWidth="1"/>
    <col min="30" max="30" width="7" style="3" customWidth="1"/>
    <col min="31" max="31" width="16.36328125" style="3" customWidth="1"/>
    <col min="32" max="32" width="7" style="3" customWidth="1"/>
    <col min="33" max="33" width="16.36328125" style="3" customWidth="1"/>
    <col min="34" max="34" width="7" style="3" customWidth="1"/>
    <col min="35" max="35" width="16.36328125" style="3" customWidth="1"/>
    <col min="36" max="36" width="7" style="3" customWidth="1"/>
    <col min="37" max="37" width="16.36328125" style="3" customWidth="1"/>
    <col min="38" max="38" width="8.7265625" style="3"/>
    <col min="39" max="39" width="16.36328125" style="3" customWidth="1"/>
    <col min="40" max="40" width="8.7265625" style="1"/>
    <col min="41" max="41" width="16.36328125" style="1" customWidth="1"/>
    <col min="42" max="42" width="8.7265625" style="1"/>
    <col min="43" max="43" width="16.36328125" style="1" customWidth="1"/>
    <col min="44" max="16384" width="8.7265625" style="1"/>
  </cols>
  <sheetData>
    <row r="1" spans="1:43" ht="15" customHeight="1" x14ac:dyDescent="0.25">
      <c r="I1" s="1">
        <v>1</v>
      </c>
      <c r="J1" s="1">
        <v>2</v>
      </c>
      <c r="K1" s="1">
        <v>3</v>
      </c>
      <c r="L1" s="1">
        <v>4</v>
      </c>
      <c r="M1" s="3">
        <v>5</v>
      </c>
      <c r="N1" s="3">
        <v>6</v>
      </c>
      <c r="O1" s="3">
        <v>7</v>
      </c>
      <c r="P1" s="3">
        <v>8</v>
      </c>
      <c r="Q1" s="3">
        <v>9</v>
      </c>
      <c r="R1" s="3">
        <v>10</v>
      </c>
      <c r="S1" s="3">
        <v>11</v>
      </c>
      <c r="T1" s="3">
        <v>12</v>
      </c>
      <c r="U1" s="3">
        <v>13</v>
      </c>
      <c r="V1" s="3">
        <v>14</v>
      </c>
      <c r="W1" s="3">
        <v>15</v>
      </c>
      <c r="X1" s="3">
        <v>16</v>
      </c>
      <c r="Y1" s="3">
        <v>17</v>
      </c>
      <c r="Z1" s="3">
        <v>18</v>
      </c>
      <c r="AA1" s="3">
        <v>19</v>
      </c>
      <c r="AB1" s="3">
        <v>20</v>
      </c>
      <c r="AC1" s="3">
        <v>21</v>
      </c>
      <c r="AD1" s="3">
        <v>22</v>
      </c>
      <c r="AE1" s="3">
        <v>23</v>
      </c>
      <c r="AF1" s="3">
        <v>24</v>
      </c>
      <c r="AG1" s="3">
        <v>25</v>
      </c>
      <c r="AH1" s="3">
        <v>26</v>
      </c>
      <c r="AI1" s="3">
        <v>27</v>
      </c>
      <c r="AJ1" s="3">
        <v>28</v>
      </c>
      <c r="AK1" s="3">
        <v>29</v>
      </c>
      <c r="AL1" s="3">
        <v>30</v>
      </c>
      <c r="AM1" s="3">
        <v>31</v>
      </c>
    </row>
    <row r="2" spans="1:43" ht="15" customHeight="1" x14ac:dyDescent="0.25">
      <c r="A2" s="2" t="s">
        <v>111</v>
      </c>
      <c r="B2" s="1" t="s">
        <v>112</v>
      </c>
      <c r="C2" s="1" t="s">
        <v>113</v>
      </c>
      <c r="D2" s="1" t="s">
        <v>609</v>
      </c>
      <c r="E2" s="1" t="s">
        <v>303</v>
      </c>
      <c r="F2" s="1" t="s">
        <v>304</v>
      </c>
      <c r="H2" s="1" t="s">
        <v>114</v>
      </c>
      <c r="I2" s="1" t="s">
        <v>532</v>
      </c>
      <c r="J2" s="1" t="s">
        <v>533</v>
      </c>
      <c r="K2" s="1" t="s">
        <v>534</v>
      </c>
      <c r="L2" s="1" t="s">
        <v>535</v>
      </c>
      <c r="M2" s="3" t="s">
        <v>536</v>
      </c>
      <c r="N2" s="3" t="s">
        <v>537</v>
      </c>
      <c r="O2" s="3" t="s">
        <v>538</v>
      </c>
      <c r="P2" s="3" t="s">
        <v>539</v>
      </c>
      <c r="Q2" s="3" t="s">
        <v>540</v>
      </c>
      <c r="R2" s="3" t="s">
        <v>541</v>
      </c>
      <c r="S2" s="3" t="s">
        <v>542</v>
      </c>
      <c r="T2" s="3" t="s">
        <v>543</v>
      </c>
      <c r="U2" s="3" t="s">
        <v>544</v>
      </c>
      <c r="V2" s="3" t="s">
        <v>545</v>
      </c>
      <c r="W2" s="3" t="s">
        <v>546</v>
      </c>
      <c r="X2" s="3" t="s">
        <v>547</v>
      </c>
      <c r="Y2" s="3" t="s">
        <v>548</v>
      </c>
      <c r="Z2" s="3" t="s">
        <v>549</v>
      </c>
      <c r="AA2" s="3" t="s">
        <v>550</v>
      </c>
      <c r="AB2" s="3" t="s">
        <v>551</v>
      </c>
      <c r="AC2" s="3" t="s">
        <v>552</v>
      </c>
      <c r="AD2" s="3" t="s">
        <v>553</v>
      </c>
      <c r="AE2" s="3" t="s">
        <v>554</v>
      </c>
      <c r="AF2" s="3" t="s">
        <v>555</v>
      </c>
      <c r="AG2" s="3" t="s">
        <v>556</v>
      </c>
      <c r="AH2" s="3" t="s">
        <v>557</v>
      </c>
      <c r="AI2" s="3" t="s">
        <v>558</v>
      </c>
      <c r="AJ2" s="3" t="s">
        <v>559</v>
      </c>
      <c r="AK2" s="3" t="s">
        <v>560</v>
      </c>
      <c r="AL2" s="3" t="s">
        <v>561</v>
      </c>
      <c r="AM2" s="3" t="s">
        <v>562</v>
      </c>
      <c r="AN2" s="3" t="s">
        <v>607</v>
      </c>
      <c r="AO2" s="3" t="s">
        <v>608</v>
      </c>
      <c r="AP2" s="3" t="s">
        <v>1422</v>
      </c>
      <c r="AQ2" s="3" t="s">
        <v>1423</v>
      </c>
    </row>
    <row r="3" spans="1:43" ht="15" customHeight="1" x14ac:dyDescent="0.25">
      <c r="A3" s="2" t="str" cm="1">
        <f t="array" ref="A3:A314">_xlfn._xlws.FILTER(primary[id],ISTEXT(primary[id]))</f>
        <v>deprecated</v>
      </c>
      <c r="B3" s="1">
        <f>(IFERROR(MATCH(A3,$I$3:$AQ$3,0),0)+IFERROR(MATCH(A3,$I$4:$AQ$4,0),0)+IFERROR(MATCH(A3,$I$5:$AQ$5,0),0)+IFERROR(MATCH(A3,$I$6:$AQ$6,0),0)+IFERROR(MATCH(A3,$I$7:$AQ$7,0),0)+IFERROR(MATCH(A3,$I$8:$AQ$8,0),0)+IFERROR(MATCH(A3,$I$9:$AQ$9,0),0)+IFERROR(MATCH(A3,$I$10:$AQ$10,0),0)+IFERROR(MATCH(A3,$I$11:$AQ$11,0),0)+IFERROR(MATCH(A3,$I$12:$AQ$12,0),0)+IFERROR(MATCH(A3,$I$13:$AQ$13,0),0)+IFERROR(MATCH(A3,$I$14:$AQ$14,0),0)+IFERROR(MATCH(A3,$I$15:$AQ$15,0),0)+IFERROR(MATCH(A3,$I$16:$AQ$16,0),0)+IFERROR(MATCH(A3,$I$17:$AQ$17,0),0)+IFERROR(MATCH(A3,$I$18:$AQ$18,0),0)+IFERROR(MATCH(A3,$I$19:$AQ$19,0),0)+IFERROR(MATCH(A3,$I$20:$AQ$20,0),0)+IFERROR(MATCH(A3,$I$21:$AQ$21,0),0)+IFERROR(MATCH(A3,$I$22:$AQ$22,0),0)+IFERROR(MATCH(A3,$I$23:$AQ$23,0),0)+IFERROR(MATCH(A3,$I$24:$AQ$24,0),0)+IFERROR(MATCH(A3,$I$25:$AQ$25,0),0)+IFERROR(MATCH(A3,$I$26:$AQ$26,0),0)+IFERROR(MATCH(A3,$I$27:$AQ$27,0),0)+IFERROR(MATCH(A3,$I$28:$AQ$28,0),0)+IFERROR(MATCH(A3,$I$29:$AQ$29,0),0)+IFERROR(MATCH(A3,$I$30:$AQ$30,0),0)+IFERROR(MATCH(A3,$I$31:$AQ$31,0),0)+IFERROR(MATCH(A3,$I$32:$AQ$32,0),0)+IFERROR(MATCH(A3,$I$33:$AQ$33,0),0)+IFERROR(MATCH(A3,$I$34:$AQ$34,0),0)+IFERROR(MATCH(A3,$I$35:$AQ$35,0),0)+IFERROR(MATCH(A3,$I$36:$AQ$36,0),0)+IFERROR(MATCH(A3,$I$37:$AQ$37,0),0)+IFERROR(MATCH(A3,$I$38:$AQ$38,0),0)+IFERROR(MATCH(A3,$I$39:$AQ$39,0),0)+IFERROR(MATCH(A3,$I$40:$AQ$40,0),0)+IFERROR(MATCH(A3,$I$41:$AQ$41,0),0)+IFERROR(MATCH(A3,$I$42:$AQ$42,0),0)+IFERROR(MATCH(A3,$I$53:$AQ$53,0),0)+IFERROR(MATCH(A3,$I$52:$AQ$52,0),0)+IFERROR(MATCH(A3,$I$51:$AQ$51,0),0)+IFERROR(MATCH(A3,$I$50:$AQ$50,0),0)+IFERROR(MATCH(A3,$I$49:$AQ$49,0),0)+IFERROR(MATCH(A3,$I$48:$AQ$48,0),0)+IFERROR(MATCH(A3,$I$47:$AQ$47,0),0)+IFERROR(MATCH(A3,$I$46:$AQ$46,0),0)+IFERROR(MATCH(A3,$I$45:$AQ$45,0),0)+IFERROR(MATCH(A3,$I$44:$AQ$44,0),0)+IFERROR(MATCH(A3,$I$43:$AQ$43,0),0)-5)/2</f>
        <v>-2</v>
      </c>
      <c r="C3" s="1">
        <f>IFERROR(MATCH(A3,$I$3:$I$53,0),0)+IFERROR(MATCH(A3,$J$3:$J$53,0),0)+IFERROR(MATCH(A3,$K$3:$K$53,0),0)+IFERROR(MATCH(A3,$L$3:$L$53,0),0)+IFERROR(MATCH(A3,$M$3:$M$53,0),0)+IFERROR(MATCH(A3,$N$3:$N$53,0),0)+IFERROR(MATCH(A3,$O$3:$O$53,0),0)+IFERROR(MATCH(A3,$P$3:$P$53,0),0)+IFERROR(MATCH(A3,$Q$3:$Q$53,0),0)+IFERROR(MATCH(A3,$R$3:$R$53,0),0)+IFERROR(MATCH(A3,$S$3:$S$53,0),0)+IFERROR(MATCH(A3,$T$3:$T$53,0),0)+IFERROR(MATCH(A3,$U$3:$U$53,0),0)+IFERROR(MATCH(A3,$V$3:$V$53,0),0)+IFERROR(MATCH(A3,$W$3:$W$53,0),0)+IFERROR(MATCH(A3,$X$3:$X$53,0),0)+IFERROR(MATCH(A3,$Y$3:$Y$53,0),0)+IFERROR(MATCH(A3,$Z$3:$Z$53,0),0)+IFERROR(MATCH(A3,$AA$3:$AA$53,0),0)+IFERROR(MATCH(A3,$AB$3:$AB$53,0),0)+IFERROR(MATCH(A3,$AC$3:$AC$53,0),0)+IFERROR(MATCH(A3,$AD$3:$AD$53,0),0)+IFERROR(MATCH(A3,$AE$3:$AE$53,0),0)+IFERROR(MATCH(A3,$AF$3:$AF$53,0),0)+IFERROR(MATCH(A3,$AG$3:$AG$53,0),0)+IFERROR(MATCH(A3,$AH$3:$AH$53,0),0)+IFERROR(MATCH(A3,$AI$3:$AI$53,0),0)+IFERROR(MATCH(A3,$AJ$3:$AJ$53,0),0)+IFERROR(MATCH(A3,$AK$3:$AK$53,0),0)+IFERROR(MATCH(A3,$AL$3:$AL$53,0),0)+IFERROR(MATCH(A3,$AM$3:$AM$53,0),0)+IFERROR(MATCH(A3,$AN$3:$AN$53,0),0)+IFERROR(MATCH(A3,$AO$3:$AO$53,0),0)+IFERROR(MATCH(A3,$AP$3:$AP$53,0),0)+IFERROR(MATCH(A3,$AQ$3:$AQ$53,0),0)</f>
        <v>28</v>
      </c>
      <c r="D3" s="1" t="str">
        <f>IF(OR(B3=-2.5,C3=0)=TRUE,"Error","")</f>
        <v/>
      </c>
      <c r="E3" s="1">
        <f>(B3+2)*220-3950+IF(MOD(B3,1)&lt;&gt;0,-55,0)</f>
        <v>-3950</v>
      </c>
      <c r="F3" s="1">
        <f>(C3-1)*-44+2260</f>
        <v>1072</v>
      </c>
      <c r="H3" s="1">
        <v>1</v>
      </c>
      <c r="I3" s="2"/>
      <c r="J3" s="2"/>
      <c r="K3" s="2"/>
      <c r="L3" s="2"/>
      <c r="M3" s="4" t="s">
        <v>1307</v>
      </c>
      <c r="N3" s="4"/>
      <c r="O3" s="4" t="s">
        <v>1308</v>
      </c>
      <c r="P3" s="4"/>
      <c r="Q3" s="4" t="s">
        <v>1309</v>
      </c>
      <c r="R3" s="4"/>
      <c r="S3" s="4" t="s">
        <v>1310</v>
      </c>
      <c r="T3" s="4"/>
      <c r="U3" s="4" t="s">
        <v>1311</v>
      </c>
      <c r="V3" s="4"/>
      <c r="W3" s="4" t="s">
        <v>1312</v>
      </c>
      <c r="X3" s="4"/>
      <c r="Y3" s="4" t="s">
        <v>1313</v>
      </c>
      <c r="Z3" s="4"/>
      <c r="AA3" s="4" t="s">
        <v>1314</v>
      </c>
      <c r="AB3" s="4"/>
      <c r="AC3" s="4" t="s">
        <v>1315</v>
      </c>
      <c r="AD3" s="4"/>
      <c r="AE3" s="4" t="s">
        <v>1316</v>
      </c>
      <c r="AF3" s="4"/>
      <c r="AG3" s="4" t="s">
        <v>1317</v>
      </c>
      <c r="AH3" s="4"/>
      <c r="AI3" s="4" t="s">
        <v>1318</v>
      </c>
      <c r="AJ3" s="4"/>
      <c r="AK3" s="4" t="s">
        <v>1319</v>
      </c>
      <c r="AL3" s="4"/>
      <c r="AM3" s="4" t="s">
        <v>1320</v>
      </c>
      <c r="AN3" s="4"/>
      <c r="AO3" s="4" t="s">
        <v>1321</v>
      </c>
      <c r="AP3" s="4"/>
      <c r="AQ3" s="4" t="s">
        <v>1424</v>
      </c>
    </row>
    <row r="4" spans="1:43" ht="15" customHeight="1" x14ac:dyDescent="0.25">
      <c r="A4" s="2" t="str">
        <v>generalLaunchPad</v>
      </c>
      <c r="B4" s="1">
        <f t="shared" ref="B4:B67" si="0">(IFERROR(MATCH(A4,$I$3:$AQ$3,0),0)+IFERROR(MATCH(A4,$I$4:$AQ$4,0),0)+IFERROR(MATCH(A4,$I$5:$AQ$5,0),0)+IFERROR(MATCH(A4,$I$6:$AQ$6,0),0)+IFERROR(MATCH(A4,$I$7:$AQ$7,0),0)+IFERROR(MATCH(A4,$I$8:$AQ$8,0),0)+IFERROR(MATCH(A4,$I$9:$AQ$9,0),0)+IFERROR(MATCH(A4,$I$10:$AQ$10,0),0)+IFERROR(MATCH(A4,$I$11:$AQ$11,0),0)+IFERROR(MATCH(A4,$I$12:$AQ$12,0),0)+IFERROR(MATCH(A4,$I$13:$AQ$13,0),0)+IFERROR(MATCH(A4,$I$14:$AQ$14,0),0)+IFERROR(MATCH(A4,$I$15:$AQ$15,0),0)+IFERROR(MATCH(A4,$I$16:$AQ$16,0),0)+IFERROR(MATCH(A4,$I$17:$AQ$17,0),0)+IFERROR(MATCH(A4,$I$18:$AQ$18,0),0)+IFERROR(MATCH(A4,$I$19:$AQ$19,0),0)+IFERROR(MATCH(A4,$I$20:$AQ$20,0),0)+IFERROR(MATCH(A4,$I$21:$AQ$21,0),0)+IFERROR(MATCH(A4,$I$22:$AQ$22,0),0)+IFERROR(MATCH(A4,$I$23:$AQ$23,0),0)+IFERROR(MATCH(A4,$I$24:$AQ$24,0),0)+IFERROR(MATCH(A4,$I$25:$AQ$25,0),0)+IFERROR(MATCH(A4,$I$26:$AQ$26,0),0)+IFERROR(MATCH(A4,$I$27:$AQ$27,0),0)+IFERROR(MATCH(A4,$I$28:$AQ$28,0),0)+IFERROR(MATCH(A4,$I$29:$AQ$29,0),0)+IFERROR(MATCH(A4,$I$30:$AQ$30,0),0)+IFERROR(MATCH(A4,$I$31:$AQ$31,0),0)+IFERROR(MATCH(A4,$I$32:$AQ$32,0),0)+IFERROR(MATCH(A4,$I$33:$AQ$33,0),0)+IFERROR(MATCH(A4,$I$34:$AQ$34,0),0)+IFERROR(MATCH(A4,$I$35:$AQ$35,0),0)+IFERROR(MATCH(A4,$I$36:$AQ$36,0),0)+IFERROR(MATCH(A4,$I$37:$AQ$37,0),0)+IFERROR(MATCH(A4,$I$38:$AQ$38,0),0)+IFERROR(MATCH(A4,$I$39:$AQ$39,0),0)+IFERROR(MATCH(A4,$I$40:$AQ$40,0),0)+IFERROR(MATCH(A4,$I$41:$AQ$41,0),0)+IFERROR(MATCH(A4,$I$42:$AQ$42,0),0)+IFERROR(MATCH(A4,$I$53:$AQ$53,0),0)+IFERROR(MATCH(A4,$I$52:$AQ$52,0),0)+IFERROR(MATCH(A4,$I$51:$AQ$51,0),0)+IFERROR(MATCH(A4,$I$50:$AQ$50,0),0)+IFERROR(MATCH(A4,$I$49:$AQ$49,0),0)+IFERROR(MATCH(A4,$I$48:$AQ$48,0),0)+IFERROR(MATCH(A4,$I$47:$AQ$47,0),0)+IFERROR(MATCH(A4,$I$46:$AQ$46,0),0)+IFERROR(MATCH(A4,$I$45:$AQ$45,0),0)+IFERROR(MATCH(A4,$I$44:$AQ$44,0),0)+IFERROR(MATCH(A4,$I$43:$AQ$43,0),0)-5)/2</f>
        <v>-1</v>
      </c>
      <c r="C4" s="1">
        <f t="shared" ref="C4:C67" si="1">IFERROR(MATCH(A4,$I$3:$I$53,0),0)+IFERROR(MATCH(A4,$J$3:$J$53,0),0)+IFERROR(MATCH(A4,$K$3:$K$53,0),0)+IFERROR(MATCH(A4,$L$3:$L$53,0),0)+IFERROR(MATCH(A4,$M$3:$M$53,0),0)+IFERROR(MATCH(A4,$N$3:$N$53,0),0)+IFERROR(MATCH(A4,$O$3:$O$53,0),0)+IFERROR(MATCH(A4,$P$3:$P$53,0),0)+IFERROR(MATCH(A4,$Q$3:$Q$53,0),0)+IFERROR(MATCH(A4,$R$3:$R$53,0),0)+IFERROR(MATCH(A4,$S$3:$S$53,0),0)+IFERROR(MATCH(A4,$T$3:$T$53,0),0)+IFERROR(MATCH(A4,$U$3:$U$53,0),0)+IFERROR(MATCH(A4,$V$3:$V$53,0),0)+IFERROR(MATCH(A4,$W$3:$W$53,0),0)+IFERROR(MATCH(A4,$X$3:$X$53,0),0)+IFERROR(MATCH(A4,$Y$3:$Y$53,0),0)+IFERROR(MATCH(A4,$Z$3:$Z$53,0),0)+IFERROR(MATCH(A4,$AA$3:$AA$53,0),0)+IFERROR(MATCH(A4,$AB$3:$AB$53,0),0)+IFERROR(MATCH(A4,$AC$3:$AC$53,0),0)+IFERROR(MATCH(A4,$AD$3:$AD$53,0),0)+IFERROR(MATCH(A4,$AE$3:$AE$53,0),0)+IFERROR(MATCH(A4,$AF$3:$AF$53,0),0)+IFERROR(MATCH(A4,$AG$3:$AG$53,0),0)+IFERROR(MATCH(A4,$AH$3:$AH$53,0),0)+IFERROR(MATCH(A4,$AI$3:$AI$53,0),0)+IFERROR(MATCH(A4,$AJ$3:$AJ$53,0),0)+IFERROR(MATCH(A4,$AK$3:$AK$53,0),0)+IFERROR(MATCH(A4,$AL$3:$AL$53,0),0)+IFERROR(MATCH(A4,$AM$3:$AM$53,0),0)+IFERROR(MATCH(A4,$AN$3:$AN$53,0),0)+IFERROR(MATCH(A4,$AO$3:$AO$53,0),0)+IFERROR(MATCH(A4,$AP$3:$AP$53,0),0)+IFERROR(MATCH(A4,$AQ$3:$AQ$53,0),0)</f>
        <v>22</v>
      </c>
      <c r="D4" s="1" t="str">
        <f t="shared" ref="D4:D67" si="2">IF(OR(B4=-2.5,C4=0)=TRUE,"Error","")</f>
        <v/>
      </c>
      <c r="E4" s="1">
        <f t="shared" ref="E4:E67" si="3">(B4+2)*220-3950+IF(MOD(B4,1)&lt;&gt;0,-55,0)</f>
        <v>-3730</v>
      </c>
      <c r="F4" s="1">
        <f t="shared" ref="F4:F67" si="4">(C4-1)*-44+2260</f>
        <v>1336</v>
      </c>
      <c r="H4" s="1">
        <v>2</v>
      </c>
      <c r="I4" s="2"/>
      <c r="J4" s="2"/>
      <c r="K4" s="4"/>
      <c r="L4" s="2"/>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row>
    <row r="5" spans="1:43" ht="15" customHeight="1" x14ac:dyDescent="0.25">
      <c r="A5" s="2" t="str">
        <v>launchPlates</v>
      </c>
      <c r="B5" s="1">
        <f t="shared" si="0"/>
        <v>-1</v>
      </c>
      <c r="C5" s="1">
        <f t="shared" si="1"/>
        <v>24</v>
      </c>
      <c r="D5" s="1" t="str">
        <f t="shared" si="2"/>
        <v/>
      </c>
      <c r="E5" s="1">
        <f t="shared" si="3"/>
        <v>-3730</v>
      </c>
      <c r="F5" s="1">
        <f t="shared" si="4"/>
        <v>1248</v>
      </c>
      <c r="H5" s="1">
        <v>3</v>
      </c>
      <c r="I5" s="2"/>
      <c r="J5" s="2"/>
      <c r="K5" s="4"/>
      <c r="L5" s="2"/>
      <c r="M5" s="4"/>
      <c r="N5" s="4"/>
      <c r="O5" s="4"/>
      <c r="P5" s="4"/>
      <c r="Q5" s="4"/>
      <c r="R5" s="4"/>
      <c r="S5" s="4"/>
      <c r="T5" s="4"/>
      <c r="U5" s="4"/>
      <c r="V5" s="4"/>
      <c r="W5" s="4"/>
      <c r="X5" s="4"/>
      <c r="Y5" s="1"/>
      <c r="Z5" s="1"/>
      <c r="AA5" s="2"/>
      <c r="AB5" s="4" t="s">
        <v>106</v>
      </c>
      <c r="AC5" s="2"/>
      <c r="AD5" s="2"/>
      <c r="AE5" s="2"/>
      <c r="AF5" s="2"/>
      <c r="AG5" s="2"/>
      <c r="AH5" s="2"/>
      <c r="AI5" s="2"/>
      <c r="AJ5" s="2"/>
      <c r="AK5" s="2"/>
      <c r="AL5" s="2"/>
      <c r="AM5" s="2"/>
      <c r="AN5" s="4"/>
      <c r="AO5" s="4"/>
      <c r="AP5" s="4"/>
      <c r="AQ5" s="4"/>
    </row>
    <row r="6" spans="1:43" ht="15" customHeight="1" x14ac:dyDescent="0.25">
      <c r="A6" s="2" t="str">
        <v>launchStands</v>
      </c>
      <c r="B6" s="1">
        <f t="shared" si="0"/>
        <v>-1</v>
      </c>
      <c r="C6" s="1">
        <f t="shared" si="1"/>
        <v>26</v>
      </c>
      <c r="D6" s="1" t="str">
        <f t="shared" si="2"/>
        <v/>
      </c>
      <c r="E6" s="1">
        <f t="shared" si="3"/>
        <v>-3730</v>
      </c>
      <c r="F6" s="1">
        <f t="shared" si="4"/>
        <v>1160</v>
      </c>
      <c r="H6" s="1">
        <v>4</v>
      </c>
      <c r="I6" s="2"/>
      <c r="J6" s="2"/>
      <c r="K6" s="4"/>
      <c r="L6" s="2"/>
      <c r="M6" s="4"/>
      <c r="N6" s="4"/>
      <c r="O6" s="4"/>
      <c r="P6" s="4"/>
      <c r="Q6" s="4"/>
      <c r="R6" s="4"/>
      <c r="S6" s="4"/>
      <c r="T6" s="4"/>
      <c r="U6" s="4"/>
      <c r="V6" s="4"/>
      <c r="W6" s="4"/>
      <c r="X6" s="4"/>
      <c r="Y6" s="1"/>
      <c r="Z6" s="1"/>
      <c r="AA6" s="1" t="s">
        <v>79</v>
      </c>
      <c r="AB6" s="1"/>
      <c r="AC6" s="1" t="s">
        <v>107</v>
      </c>
      <c r="AD6" s="1"/>
      <c r="AE6" s="1" t="s">
        <v>148</v>
      </c>
      <c r="AF6" s="1"/>
      <c r="AG6" s="2" t="s">
        <v>190</v>
      </c>
      <c r="AH6" s="2"/>
      <c r="AI6" s="2" t="s">
        <v>213</v>
      </c>
      <c r="AJ6" s="2"/>
      <c r="AK6" s="2" t="s">
        <v>229</v>
      </c>
      <c r="AL6" s="2"/>
      <c r="AM6" s="2" t="s">
        <v>236</v>
      </c>
      <c r="AN6" s="4"/>
      <c r="AO6" s="4" t="s">
        <v>1418</v>
      </c>
      <c r="AP6" s="4"/>
      <c r="AQ6" s="4"/>
    </row>
    <row r="7" spans="1:43" ht="15" customHeight="1" x14ac:dyDescent="0.25">
      <c r="A7" s="2" t="str">
        <v>soyuzLaunchBase</v>
      </c>
      <c r="B7" s="1">
        <f t="shared" si="0"/>
        <v>-1</v>
      </c>
      <c r="C7" s="1">
        <f t="shared" si="1"/>
        <v>30</v>
      </c>
      <c r="D7" s="1" t="str">
        <f t="shared" si="2"/>
        <v/>
      </c>
      <c r="E7" s="1">
        <f t="shared" si="3"/>
        <v>-3730</v>
      </c>
      <c r="F7" s="1">
        <f t="shared" si="4"/>
        <v>984</v>
      </c>
      <c r="H7" s="1">
        <v>5</v>
      </c>
      <c r="I7" s="2"/>
      <c r="J7" s="2"/>
      <c r="K7" s="2"/>
      <c r="L7" s="2"/>
      <c r="M7" s="4"/>
      <c r="N7" s="4"/>
      <c r="O7" s="4"/>
      <c r="P7" s="4"/>
      <c r="Q7" s="4"/>
      <c r="R7" s="4"/>
      <c r="S7" s="4"/>
      <c r="T7" s="4"/>
      <c r="U7" s="4"/>
      <c r="V7" s="4"/>
      <c r="W7" s="4"/>
      <c r="X7" s="4"/>
      <c r="Y7" s="1" t="s">
        <v>712</v>
      </c>
      <c r="Z7" s="1"/>
      <c r="AA7" s="1" t="s">
        <v>80</v>
      </c>
      <c r="AB7" s="1"/>
      <c r="AC7" s="1" t="s">
        <v>108</v>
      </c>
      <c r="AD7" s="1"/>
      <c r="AE7" s="1" t="s">
        <v>149</v>
      </c>
      <c r="AF7" s="1"/>
      <c r="AG7" s="2" t="s">
        <v>191</v>
      </c>
      <c r="AH7" s="2"/>
      <c r="AI7" s="2" t="s">
        <v>214</v>
      </c>
      <c r="AJ7" s="2"/>
      <c r="AK7" s="2" t="s">
        <v>231</v>
      </c>
      <c r="AL7" s="2"/>
      <c r="AM7" s="2" t="s">
        <v>1415</v>
      </c>
      <c r="AN7" s="4"/>
      <c r="AO7" s="4" t="s">
        <v>1429</v>
      </c>
      <c r="AP7" s="4"/>
      <c r="AQ7" s="4"/>
    </row>
    <row r="8" spans="1:43" ht="15" customHeight="1" x14ac:dyDescent="0.25">
      <c r="A8" s="2" t="str">
        <v>saturnLaunchPad</v>
      </c>
      <c r="B8" s="1">
        <f t="shared" si="0"/>
        <v>-1</v>
      </c>
      <c r="C8" s="1">
        <f t="shared" si="1"/>
        <v>32</v>
      </c>
      <c r="D8" s="1" t="str">
        <f t="shared" si="2"/>
        <v/>
      </c>
      <c r="E8" s="1">
        <f t="shared" si="3"/>
        <v>-3730</v>
      </c>
      <c r="F8" s="1">
        <f t="shared" si="4"/>
        <v>896</v>
      </c>
      <c r="H8" s="1">
        <v>6</v>
      </c>
      <c r="I8" s="2"/>
      <c r="J8" s="2"/>
      <c r="K8" s="2"/>
      <c r="L8" s="2"/>
      <c r="M8" s="4"/>
      <c r="N8" s="4"/>
      <c r="O8" s="4"/>
      <c r="P8" s="4"/>
      <c r="Q8" s="4"/>
      <c r="R8" s="4"/>
      <c r="S8" s="4"/>
      <c r="T8" s="4"/>
      <c r="U8" s="4"/>
      <c r="V8" s="4"/>
      <c r="W8" s="4"/>
      <c r="X8" s="4"/>
      <c r="Y8" s="4"/>
      <c r="Z8" s="4"/>
      <c r="AA8" s="4"/>
      <c r="AB8" s="4"/>
      <c r="AC8" s="4"/>
      <c r="AD8" s="4"/>
      <c r="AE8" s="4"/>
      <c r="AF8" s="4"/>
      <c r="AG8" s="4" t="s">
        <v>189</v>
      </c>
      <c r="AH8" s="4"/>
      <c r="AI8" s="4" t="s">
        <v>215</v>
      </c>
      <c r="AJ8" s="4"/>
      <c r="AK8" s="4" t="s">
        <v>230</v>
      </c>
      <c r="AL8" s="4"/>
      <c r="AM8" s="4" t="s">
        <v>237</v>
      </c>
      <c r="AN8" s="4"/>
      <c r="AO8" s="4" t="s">
        <v>1419</v>
      </c>
      <c r="AP8" s="4"/>
      <c r="AQ8" s="4"/>
    </row>
    <row r="9" spans="1:43" ht="15" customHeight="1" x14ac:dyDescent="0.25">
      <c r="A9" s="2" t="str">
        <v>shuttleLaunchPad</v>
      </c>
      <c r="B9" s="1">
        <f t="shared" si="0"/>
        <v>-1</v>
      </c>
      <c r="C9" s="1">
        <f t="shared" si="1"/>
        <v>34</v>
      </c>
      <c r="D9" s="1" t="str">
        <f t="shared" si="2"/>
        <v/>
      </c>
      <c r="E9" s="1">
        <f t="shared" si="3"/>
        <v>-3730</v>
      </c>
      <c r="F9" s="1">
        <f t="shared" si="4"/>
        <v>808</v>
      </c>
      <c r="H9" s="1">
        <v>7</v>
      </c>
      <c r="I9" s="2"/>
      <c r="J9" s="2"/>
      <c r="K9" s="2"/>
      <c r="L9" s="2"/>
      <c r="M9" s="4"/>
      <c r="N9" s="4"/>
      <c r="O9" s="4"/>
      <c r="P9" s="4"/>
      <c r="Q9" s="4"/>
      <c r="R9" s="4"/>
      <c r="S9" s="4"/>
      <c r="T9" s="4"/>
      <c r="U9" s="4"/>
      <c r="V9" s="4"/>
      <c r="W9" s="4"/>
      <c r="X9" s="4"/>
      <c r="Y9" s="4"/>
      <c r="Z9" s="4"/>
      <c r="AA9" s="4"/>
      <c r="AB9" s="4"/>
      <c r="AC9" s="4"/>
      <c r="AD9" s="4"/>
      <c r="AE9" s="4"/>
      <c r="AF9" s="4"/>
      <c r="AG9" s="4" t="s">
        <v>192</v>
      </c>
      <c r="AH9" s="4"/>
      <c r="AI9" s="4" t="s">
        <v>1413</v>
      </c>
      <c r="AJ9" s="4"/>
      <c r="AK9" s="4" t="s">
        <v>1414</v>
      </c>
      <c r="AL9" s="4"/>
      <c r="AM9" s="4" t="s">
        <v>1416</v>
      </c>
      <c r="AN9" s="4"/>
      <c r="AO9" s="4" t="s">
        <v>1420</v>
      </c>
      <c r="AP9" s="4"/>
      <c r="AQ9" s="4"/>
    </row>
    <row r="10" spans="1:43" ht="15" customHeight="1" x14ac:dyDescent="0.25">
      <c r="A10" s="2" t="str">
        <v>tier0</v>
      </c>
      <c r="B10" s="1">
        <f t="shared" si="0"/>
        <v>0</v>
      </c>
      <c r="C10" s="1">
        <f t="shared" si="1"/>
        <v>1</v>
      </c>
      <c r="D10" s="1" t="str">
        <f t="shared" si="2"/>
        <v/>
      </c>
      <c r="E10" s="1">
        <f t="shared" si="3"/>
        <v>-3510</v>
      </c>
      <c r="F10" s="1">
        <f t="shared" si="4"/>
        <v>2260</v>
      </c>
      <c r="H10" s="1">
        <v>8</v>
      </c>
      <c r="I10" s="2"/>
      <c r="J10" s="2"/>
      <c r="K10" s="2"/>
      <c r="L10" s="2"/>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row>
    <row r="11" spans="1:43" ht="15" customHeight="1" x14ac:dyDescent="0.25">
      <c r="A11" s="2" t="str">
        <v>start</v>
      </c>
      <c r="B11" s="1">
        <f t="shared" si="0"/>
        <v>0</v>
      </c>
      <c r="C11" s="1">
        <f t="shared" si="1"/>
        <v>28</v>
      </c>
      <c r="D11" s="1" t="str">
        <f t="shared" si="2"/>
        <v/>
      </c>
      <c r="E11" s="1">
        <f t="shared" si="3"/>
        <v>-3510</v>
      </c>
      <c r="F11" s="1">
        <f t="shared" si="4"/>
        <v>1072</v>
      </c>
      <c r="H11" s="1">
        <v>9</v>
      </c>
      <c r="I11" s="2"/>
      <c r="J11" s="2"/>
      <c r="K11" s="2"/>
      <c r="L11" s="2"/>
      <c r="M11" s="4"/>
      <c r="N11" s="4"/>
      <c r="O11" s="4"/>
      <c r="P11" s="4"/>
      <c r="Q11" s="4"/>
      <c r="R11" s="4"/>
      <c r="S11" s="4"/>
      <c r="T11" s="4"/>
      <c r="U11" s="4"/>
      <c r="V11" s="4"/>
      <c r="W11" s="4"/>
      <c r="X11" s="4"/>
      <c r="Y11" s="4"/>
      <c r="Z11" s="4"/>
      <c r="AA11" s="4" t="s">
        <v>606</v>
      </c>
      <c r="AB11" s="4"/>
      <c r="AC11" s="4" t="s">
        <v>110</v>
      </c>
      <c r="AD11" s="4"/>
      <c r="AE11" s="4" t="s">
        <v>150</v>
      </c>
      <c r="AF11" s="4"/>
      <c r="AG11" s="4" t="s">
        <v>195</v>
      </c>
      <c r="AH11" s="4"/>
      <c r="AI11" s="4" t="s">
        <v>217</v>
      </c>
      <c r="AJ11" s="4"/>
      <c r="AK11" s="4" t="s">
        <v>233</v>
      </c>
      <c r="AL11" s="4"/>
      <c r="AM11" s="4"/>
      <c r="AN11" s="4"/>
      <c r="AO11" s="4"/>
      <c r="AP11" s="4"/>
      <c r="AQ11" s="4"/>
    </row>
    <row r="12" spans="1:43" ht="15" customHeight="1" x14ac:dyDescent="0.25">
      <c r="A12" s="2" t="str">
        <v>tier0_bottom</v>
      </c>
      <c r="B12" s="1">
        <f t="shared" si="0"/>
        <v>0</v>
      </c>
      <c r="C12" s="1">
        <f t="shared" si="1"/>
        <v>51</v>
      </c>
      <c r="D12" s="1" t="str">
        <f t="shared" si="2"/>
        <v/>
      </c>
      <c r="E12" s="1">
        <f t="shared" si="3"/>
        <v>-3510</v>
      </c>
      <c r="F12" s="1">
        <f t="shared" si="4"/>
        <v>60</v>
      </c>
      <c r="H12" s="1">
        <v>10</v>
      </c>
      <c r="I12" s="2"/>
      <c r="J12" s="2"/>
      <c r="K12" s="2"/>
      <c r="L12" s="2"/>
      <c r="M12" s="4"/>
      <c r="N12" s="4"/>
      <c r="O12" s="4"/>
      <c r="P12" s="4"/>
      <c r="Q12" s="4"/>
      <c r="R12" s="4"/>
      <c r="S12" s="4"/>
      <c r="T12" s="4"/>
      <c r="U12" s="4"/>
      <c r="V12" s="4"/>
      <c r="W12" s="4"/>
      <c r="X12" s="4"/>
      <c r="Y12" s="4"/>
      <c r="Z12" s="4"/>
      <c r="AA12" s="4"/>
      <c r="AB12" s="4" t="s">
        <v>109</v>
      </c>
      <c r="AC12" s="4"/>
      <c r="AD12" s="4"/>
      <c r="AE12" s="4"/>
      <c r="AF12" s="4"/>
      <c r="AG12" s="4" t="s">
        <v>194</v>
      </c>
      <c r="AH12" s="4"/>
      <c r="AI12" s="4" t="s">
        <v>216</v>
      </c>
      <c r="AJ12" s="4"/>
      <c r="AK12" s="4" t="s">
        <v>232</v>
      </c>
      <c r="AL12" s="4"/>
      <c r="AM12" s="4" t="s">
        <v>238</v>
      </c>
      <c r="AN12" s="4"/>
      <c r="AO12" s="4" t="s">
        <v>1427</v>
      </c>
      <c r="AP12" s="4"/>
      <c r="AQ12" s="4"/>
    </row>
    <row r="13" spans="1:43" ht="15" customHeight="1" x14ac:dyDescent="0.25">
      <c r="A13" s="2" t="str">
        <v>basicLaunchStands</v>
      </c>
      <c r="B13" s="1">
        <f t="shared" si="0"/>
        <v>0.5</v>
      </c>
      <c r="C13" s="1">
        <f t="shared" si="1"/>
        <v>26</v>
      </c>
      <c r="D13" s="1" t="str">
        <f t="shared" si="2"/>
        <v/>
      </c>
      <c r="E13" s="1">
        <f t="shared" si="3"/>
        <v>-3455</v>
      </c>
      <c r="F13" s="1">
        <f t="shared" si="4"/>
        <v>1160</v>
      </c>
      <c r="H13" s="1">
        <v>11</v>
      </c>
      <c r="I13" s="2"/>
      <c r="J13" s="2"/>
      <c r="K13" s="2"/>
      <c r="L13" s="2"/>
      <c r="M13" s="4"/>
      <c r="N13" s="4"/>
      <c r="O13" s="4"/>
      <c r="P13" s="4"/>
      <c r="Q13" s="4" t="s">
        <v>992</v>
      </c>
      <c r="R13" s="4"/>
      <c r="S13" s="4" t="s">
        <v>8</v>
      </c>
      <c r="T13" s="4"/>
      <c r="U13" s="4" t="s">
        <v>18</v>
      </c>
      <c r="V13" s="4"/>
      <c r="W13" s="4" t="s">
        <v>32</v>
      </c>
      <c r="X13" s="4"/>
      <c r="Y13" s="4" t="s">
        <v>55</v>
      </c>
      <c r="Z13" s="4"/>
      <c r="AA13" s="4" t="s">
        <v>81</v>
      </c>
      <c r="AB13" s="4"/>
      <c r="AC13" s="4" t="s">
        <v>121</v>
      </c>
      <c r="AD13" s="4"/>
      <c r="AE13" s="4"/>
      <c r="AF13" s="4"/>
      <c r="AG13" s="4"/>
      <c r="AH13" s="4" t="s">
        <v>193</v>
      </c>
      <c r="AI13" s="4"/>
      <c r="AJ13" s="4"/>
      <c r="AK13" s="4"/>
      <c r="AL13" s="4"/>
      <c r="AM13" s="4"/>
      <c r="AN13" s="4"/>
      <c r="AO13" s="4"/>
      <c r="AP13" s="4"/>
      <c r="AQ13" s="4"/>
    </row>
    <row r="14" spans="1:43" ht="15" customHeight="1" x14ac:dyDescent="0.25">
      <c r="A14" s="2" t="str">
        <v>otherParts</v>
      </c>
      <c r="B14" s="1">
        <f t="shared" si="0"/>
        <v>0.5</v>
      </c>
      <c r="C14" s="1">
        <f t="shared" si="1"/>
        <v>27</v>
      </c>
      <c r="D14" s="1" t="str">
        <f t="shared" si="2"/>
        <v/>
      </c>
      <c r="E14" s="1">
        <f t="shared" si="3"/>
        <v>-3455</v>
      </c>
      <c r="F14" s="1">
        <f t="shared" si="4"/>
        <v>1116</v>
      </c>
      <c r="H14" s="1">
        <v>12</v>
      </c>
      <c r="I14" s="2"/>
      <c r="J14" s="2"/>
      <c r="K14" s="2"/>
      <c r="L14" s="2"/>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row>
    <row r="15" spans="1:43" ht="15" customHeight="1" x14ac:dyDescent="0.25">
      <c r="A15" s="2" t="str">
        <v>groundVehicles</v>
      </c>
      <c r="B15" s="1">
        <f t="shared" si="0"/>
        <v>0.5</v>
      </c>
      <c r="C15" s="1">
        <f t="shared" si="1"/>
        <v>29</v>
      </c>
      <c r="D15" s="1" t="str">
        <f t="shared" si="2"/>
        <v/>
      </c>
      <c r="E15" s="1">
        <f t="shared" si="3"/>
        <v>-3455</v>
      </c>
      <c r="F15" s="1">
        <f t="shared" si="4"/>
        <v>1028</v>
      </c>
      <c r="H15" s="1">
        <v>13</v>
      </c>
      <c r="I15" s="2"/>
      <c r="J15" s="2"/>
      <c r="K15" s="2"/>
      <c r="L15" s="2"/>
      <c r="M15" s="4"/>
      <c r="N15" s="4"/>
      <c r="O15" s="4"/>
      <c r="P15" s="4"/>
      <c r="Q15" s="4" t="s">
        <v>993</v>
      </c>
      <c r="R15" s="4"/>
      <c r="S15" s="4" t="s">
        <v>9</v>
      </c>
      <c r="T15" s="4"/>
      <c r="U15" s="4" t="s">
        <v>19</v>
      </c>
      <c r="V15" s="4"/>
      <c r="W15" s="4" t="s">
        <v>34</v>
      </c>
      <c r="X15" s="4"/>
      <c r="Y15" s="4" t="s">
        <v>57</v>
      </c>
      <c r="Z15" s="4"/>
      <c r="AA15" s="4" t="s">
        <v>83</v>
      </c>
      <c r="AB15" s="4"/>
      <c r="AC15" s="4" t="s">
        <v>123</v>
      </c>
      <c r="AD15" s="4"/>
      <c r="AE15" s="4" t="s">
        <v>152</v>
      </c>
      <c r="AF15" s="4"/>
      <c r="AG15" s="4"/>
      <c r="AH15" s="4"/>
      <c r="AI15" s="4"/>
      <c r="AJ15" s="4"/>
      <c r="AK15" s="4"/>
      <c r="AL15" s="4"/>
      <c r="AM15" s="4"/>
      <c r="AN15" s="4"/>
      <c r="AO15" s="4"/>
      <c r="AP15" s="4"/>
      <c r="AQ15" s="4"/>
    </row>
    <row r="16" spans="1:43" ht="15" customHeight="1" x14ac:dyDescent="0.25">
      <c r="A16" s="2" t="str">
        <v>tier1</v>
      </c>
      <c r="B16" s="1">
        <f t="shared" si="0"/>
        <v>1</v>
      </c>
      <c r="C16" s="1">
        <f t="shared" si="1"/>
        <v>1</v>
      </c>
      <c r="D16" s="1" t="str">
        <f t="shared" si="2"/>
        <v/>
      </c>
      <c r="E16" s="1">
        <f t="shared" si="3"/>
        <v>-3290</v>
      </c>
      <c r="F16" s="1">
        <f t="shared" si="4"/>
        <v>2260</v>
      </c>
      <c r="H16" s="1">
        <v>14</v>
      </c>
      <c r="I16" s="2"/>
      <c r="J16" s="2"/>
      <c r="K16" s="2"/>
      <c r="L16" s="2"/>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row>
    <row r="17" spans="1:43" ht="15.5" customHeight="1" x14ac:dyDescent="0.25">
      <c r="A17" s="2" t="str">
        <v>prototypeRocketry</v>
      </c>
      <c r="B17" s="1">
        <f t="shared" si="0"/>
        <v>1</v>
      </c>
      <c r="C17" s="1">
        <f t="shared" si="1"/>
        <v>17</v>
      </c>
      <c r="D17" s="1" t="str">
        <f t="shared" si="2"/>
        <v/>
      </c>
      <c r="E17" s="1">
        <f t="shared" si="3"/>
        <v>-3290</v>
      </c>
      <c r="F17" s="1">
        <f t="shared" si="4"/>
        <v>1556</v>
      </c>
      <c r="H17" s="1">
        <v>15</v>
      </c>
      <c r="I17" s="2"/>
      <c r="J17" s="2"/>
      <c r="K17" s="2"/>
      <c r="L17" s="2"/>
      <c r="M17" s="4"/>
      <c r="N17" s="4"/>
      <c r="O17" s="4"/>
      <c r="P17" s="4"/>
      <c r="Q17" s="4"/>
      <c r="R17" s="4"/>
      <c r="S17" s="4" t="s">
        <v>1045</v>
      </c>
      <c r="T17" s="4"/>
      <c r="U17" s="4" t="s">
        <v>1004</v>
      </c>
      <c r="V17" s="4"/>
      <c r="W17" s="4" t="s">
        <v>33</v>
      </c>
      <c r="X17" s="4"/>
      <c r="Y17" s="4" t="s">
        <v>56</v>
      </c>
      <c r="Z17" s="4"/>
      <c r="AA17" s="4" t="s">
        <v>82</v>
      </c>
      <c r="AB17" s="4"/>
      <c r="AC17" s="4" t="s">
        <v>122</v>
      </c>
      <c r="AD17" s="4"/>
      <c r="AE17" s="4" t="s">
        <v>151</v>
      </c>
      <c r="AF17" s="4"/>
      <c r="AG17" s="4" t="s">
        <v>196</v>
      </c>
      <c r="AH17" s="4"/>
      <c r="AI17" s="4" t="s">
        <v>218</v>
      </c>
      <c r="AJ17" s="4"/>
      <c r="AK17" s="4"/>
      <c r="AL17" s="4"/>
      <c r="AM17" s="4"/>
      <c r="AN17" s="4"/>
      <c r="AO17" s="4"/>
      <c r="AP17" s="4"/>
      <c r="AQ17" s="4"/>
    </row>
    <row r="18" spans="1:43" ht="15" customHeight="1" x14ac:dyDescent="0.25">
      <c r="A18" s="2" t="str">
        <v>primitiveConstruction</v>
      </c>
      <c r="B18" s="1">
        <f t="shared" si="0"/>
        <v>1</v>
      </c>
      <c r="C18" s="1">
        <f t="shared" si="1"/>
        <v>23</v>
      </c>
      <c r="D18" s="1" t="str">
        <f t="shared" si="2"/>
        <v/>
      </c>
      <c r="E18" s="1">
        <f t="shared" si="3"/>
        <v>-3290</v>
      </c>
      <c r="F18" s="1">
        <f t="shared" si="4"/>
        <v>1292</v>
      </c>
      <c r="H18" s="1">
        <v>16</v>
      </c>
      <c r="I18" s="2"/>
      <c r="J18" s="2"/>
      <c r="K18" s="2"/>
      <c r="L18" s="2"/>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row>
    <row r="19" spans="1:43" ht="15" customHeight="1" x14ac:dyDescent="0.25">
      <c r="A19" s="2" t="str">
        <v>firstFlight</v>
      </c>
      <c r="B19" s="1">
        <f t="shared" si="0"/>
        <v>1</v>
      </c>
      <c r="C19" s="1">
        <f t="shared" si="1"/>
        <v>28</v>
      </c>
      <c r="D19" s="1" t="str">
        <f t="shared" si="2"/>
        <v/>
      </c>
      <c r="E19" s="1">
        <f t="shared" si="3"/>
        <v>-3290</v>
      </c>
      <c r="F19" s="1">
        <f t="shared" si="4"/>
        <v>1072</v>
      </c>
      <c r="H19" s="1">
        <v>17</v>
      </c>
      <c r="I19" s="2"/>
      <c r="J19" s="2"/>
      <c r="K19" s="2"/>
      <c r="L19" s="2"/>
      <c r="M19" s="4"/>
      <c r="N19" s="4"/>
      <c r="O19" s="4" t="s">
        <v>1046</v>
      </c>
      <c r="P19" s="4"/>
      <c r="Q19" s="4" t="s">
        <v>4</v>
      </c>
      <c r="R19" s="4"/>
      <c r="S19" s="4" t="s">
        <v>11</v>
      </c>
      <c r="T19" s="4"/>
      <c r="U19" s="4" t="s">
        <v>21</v>
      </c>
      <c r="V19" s="4"/>
      <c r="W19" s="4" t="s">
        <v>36</v>
      </c>
      <c r="X19" s="4"/>
      <c r="Y19" s="4" t="s">
        <v>59</v>
      </c>
      <c r="Z19" s="4"/>
      <c r="AA19" s="4" t="s">
        <v>85</v>
      </c>
      <c r="AB19" s="4"/>
      <c r="AC19" s="4" t="s">
        <v>125</v>
      </c>
      <c r="AD19" s="4"/>
      <c r="AE19" s="4" t="s">
        <v>154</v>
      </c>
      <c r="AF19" s="4"/>
      <c r="AG19" s="4" t="s">
        <v>198</v>
      </c>
      <c r="AH19" s="4"/>
      <c r="AI19" s="4" t="s">
        <v>220</v>
      </c>
      <c r="AJ19" s="4"/>
      <c r="AK19" s="4"/>
      <c r="AL19" s="4"/>
      <c r="AM19" s="4"/>
      <c r="AN19" s="4"/>
      <c r="AO19" s="4"/>
      <c r="AP19" s="4"/>
      <c r="AQ19" s="4"/>
    </row>
    <row r="20" spans="1:43" ht="15" customHeight="1" x14ac:dyDescent="0.25">
      <c r="A20" s="2" t="str">
        <v>algebra</v>
      </c>
      <c r="B20" s="1">
        <f t="shared" si="0"/>
        <v>1</v>
      </c>
      <c r="C20" s="1">
        <f t="shared" si="1"/>
        <v>42</v>
      </c>
      <c r="D20" s="1" t="str">
        <f t="shared" si="2"/>
        <v/>
      </c>
      <c r="E20" s="1">
        <f t="shared" si="3"/>
        <v>-3290</v>
      </c>
      <c r="F20" s="1">
        <f t="shared" si="4"/>
        <v>456</v>
      </c>
      <c r="H20" s="1">
        <v>18</v>
      </c>
      <c r="I20" s="2"/>
      <c r="J20" s="2"/>
      <c r="K20" s="2"/>
      <c r="L20" s="2"/>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row>
    <row r="21" spans="1:43" ht="15" customHeight="1" x14ac:dyDescent="0.25">
      <c r="A21" s="2" t="str">
        <v>tier1_bottom</v>
      </c>
      <c r="B21" s="1">
        <f t="shared" si="0"/>
        <v>1</v>
      </c>
      <c r="C21" s="1">
        <f t="shared" si="1"/>
        <v>51</v>
      </c>
      <c r="D21" s="1" t="str">
        <f t="shared" si="2"/>
        <v/>
      </c>
      <c r="E21" s="1">
        <f t="shared" si="3"/>
        <v>-3290</v>
      </c>
      <c r="F21" s="1">
        <f t="shared" si="4"/>
        <v>60</v>
      </c>
      <c r="H21" s="1">
        <v>19</v>
      </c>
      <c r="I21" s="2"/>
      <c r="J21" s="2"/>
      <c r="K21" s="2"/>
      <c r="L21" s="2"/>
      <c r="M21" s="4"/>
      <c r="N21" s="4"/>
      <c r="O21" s="4"/>
      <c r="P21" s="4"/>
      <c r="Q21" s="4" t="s">
        <v>994</v>
      </c>
      <c r="R21" s="4"/>
      <c r="S21" s="4" t="s">
        <v>12</v>
      </c>
      <c r="T21" s="4"/>
      <c r="U21" s="4" t="s">
        <v>22</v>
      </c>
      <c r="V21" s="4"/>
      <c r="W21" s="4" t="s">
        <v>37</v>
      </c>
      <c r="X21" s="4"/>
      <c r="Y21" s="4" t="s">
        <v>60</v>
      </c>
      <c r="Z21" s="4"/>
      <c r="AA21" s="4" t="s">
        <v>86</v>
      </c>
      <c r="AB21" s="4"/>
      <c r="AC21" s="4" t="s">
        <v>126</v>
      </c>
      <c r="AD21" s="4"/>
      <c r="AE21" s="4" t="s">
        <v>155</v>
      </c>
      <c r="AF21" s="4"/>
      <c r="AG21" s="4" t="s">
        <v>199</v>
      </c>
      <c r="AH21" s="4"/>
      <c r="AI21" s="4" t="s">
        <v>221</v>
      </c>
      <c r="AJ21" s="4"/>
      <c r="AK21" s="4"/>
      <c r="AL21" s="4"/>
      <c r="AM21" s="4"/>
      <c r="AN21" s="4"/>
      <c r="AO21" s="4"/>
      <c r="AP21" s="4"/>
      <c r="AQ21" s="4"/>
    </row>
    <row r="22" spans="1:43" ht="15" customHeight="1" x14ac:dyDescent="0.25">
      <c r="A22" s="2" t="str">
        <v>tier2</v>
      </c>
      <c r="B22" s="1">
        <f t="shared" si="0"/>
        <v>2</v>
      </c>
      <c r="C22" s="1">
        <f t="shared" si="1"/>
        <v>1</v>
      </c>
      <c r="D22" s="1" t="str">
        <f t="shared" si="2"/>
        <v/>
      </c>
      <c r="E22" s="1">
        <f t="shared" si="3"/>
        <v>-3070</v>
      </c>
      <c r="F22" s="1">
        <f t="shared" si="4"/>
        <v>2260</v>
      </c>
      <c r="H22" s="1">
        <v>20</v>
      </c>
      <c r="I22" s="2"/>
      <c r="J22" s="2"/>
      <c r="K22" s="2"/>
      <c r="L22" s="2"/>
      <c r="M22" s="4"/>
      <c r="N22" s="4"/>
      <c r="O22" s="4"/>
      <c r="P22" s="4"/>
      <c r="Q22" s="4"/>
      <c r="R22" s="4"/>
      <c r="S22" s="4"/>
      <c r="T22" s="4"/>
      <c r="U22" s="4" t="s">
        <v>23</v>
      </c>
      <c r="V22" s="4"/>
      <c r="W22" s="4" t="s">
        <v>38</v>
      </c>
      <c r="X22" s="4"/>
      <c r="Y22" s="4" t="s">
        <v>61</v>
      </c>
      <c r="Z22" s="4"/>
      <c r="AA22" s="4" t="s">
        <v>203</v>
      </c>
      <c r="AB22" s="4"/>
      <c r="AC22" s="4" t="s">
        <v>202</v>
      </c>
      <c r="AD22" s="4"/>
      <c r="AE22" s="4" t="s">
        <v>206</v>
      </c>
      <c r="AF22" s="4"/>
      <c r="AG22" s="4"/>
      <c r="AH22" s="4"/>
      <c r="AI22" s="4"/>
      <c r="AJ22" s="4"/>
      <c r="AK22" s="4"/>
      <c r="AL22" s="4"/>
      <c r="AM22" s="4"/>
      <c r="AN22" s="4"/>
      <c r="AO22" s="4"/>
      <c r="AP22" s="4"/>
      <c r="AQ22" s="4"/>
    </row>
    <row r="23" spans="1:43" ht="15" customHeight="1" x14ac:dyDescent="0.25">
      <c r="A23" s="2" t="str">
        <v>prototypeBoosters</v>
      </c>
      <c r="B23" s="1">
        <f t="shared" si="0"/>
        <v>2</v>
      </c>
      <c r="C23" s="1">
        <f t="shared" si="1"/>
        <v>13</v>
      </c>
      <c r="D23" s="1" t="str">
        <f t="shared" si="2"/>
        <v/>
      </c>
      <c r="E23" s="1">
        <f t="shared" si="3"/>
        <v>-3070</v>
      </c>
      <c r="F23" s="1">
        <f t="shared" si="4"/>
        <v>1732</v>
      </c>
      <c r="H23" s="1">
        <v>21</v>
      </c>
      <c r="I23" s="2"/>
      <c r="J23" s="2"/>
      <c r="K23" s="2"/>
      <c r="L23" s="2"/>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row>
    <row r="24" spans="1:43" ht="15" customHeight="1" x14ac:dyDescent="0.25">
      <c r="A24" s="2" t="str">
        <v>prototypeFlightControl</v>
      </c>
      <c r="B24" s="1">
        <f t="shared" si="0"/>
        <v>2</v>
      </c>
      <c r="C24" s="1">
        <f t="shared" si="1"/>
        <v>11</v>
      </c>
      <c r="D24" s="1" t="str">
        <f t="shared" si="2"/>
        <v/>
      </c>
      <c r="E24" s="1">
        <f t="shared" si="3"/>
        <v>-3070</v>
      </c>
      <c r="F24" s="1">
        <f t="shared" si="4"/>
        <v>1820</v>
      </c>
      <c r="H24" s="1">
        <v>22</v>
      </c>
      <c r="I24" s="2"/>
      <c r="J24" s="2"/>
      <c r="K24" s="2" t="s">
        <v>240</v>
      </c>
      <c r="L24" s="2"/>
      <c r="M24" s="4"/>
      <c r="N24" s="4"/>
      <c r="O24" s="4"/>
      <c r="P24" s="4"/>
      <c r="Q24" s="4"/>
      <c r="R24" s="4"/>
      <c r="S24" s="4"/>
      <c r="T24" s="4"/>
      <c r="U24" s="4" t="s">
        <v>24</v>
      </c>
      <c r="V24" s="4"/>
      <c r="W24" s="4" t="s">
        <v>39</v>
      </c>
      <c r="X24" s="4"/>
      <c r="Y24" s="4" t="s">
        <v>62</v>
      </c>
      <c r="Z24" s="4"/>
      <c r="AA24" s="4" t="s">
        <v>87</v>
      </c>
      <c r="AB24" s="4"/>
      <c r="AC24" s="4" t="s">
        <v>127</v>
      </c>
      <c r="AD24" s="4"/>
      <c r="AE24" s="4" t="s">
        <v>156</v>
      </c>
      <c r="AF24" s="4"/>
      <c r="AG24" s="4" t="s">
        <v>200</v>
      </c>
      <c r="AH24" s="4"/>
      <c r="AI24" s="4"/>
      <c r="AJ24" s="4"/>
      <c r="AK24" s="4"/>
      <c r="AL24" s="4"/>
      <c r="AM24" s="4"/>
      <c r="AN24" s="4"/>
      <c r="AO24" s="4"/>
      <c r="AP24" s="4"/>
      <c r="AQ24" s="4" t="s">
        <v>1426</v>
      </c>
    </row>
    <row r="25" spans="1:43" ht="15" customHeight="1" x14ac:dyDescent="0.25">
      <c r="A25" s="2" t="str">
        <v>basicRocketry</v>
      </c>
      <c r="B25" s="1">
        <f t="shared" si="0"/>
        <v>2</v>
      </c>
      <c r="C25" s="1">
        <f t="shared" si="1"/>
        <v>17</v>
      </c>
      <c r="D25" s="1" t="str">
        <f t="shared" si="2"/>
        <v/>
      </c>
      <c r="E25" s="1">
        <f t="shared" si="3"/>
        <v>-3070</v>
      </c>
      <c r="F25" s="1">
        <f t="shared" si="4"/>
        <v>1556</v>
      </c>
      <c r="H25" s="1">
        <v>23</v>
      </c>
      <c r="I25" s="2"/>
      <c r="J25" s="2"/>
      <c r="K25" s="2"/>
      <c r="L25" s="2"/>
      <c r="M25" s="4"/>
      <c r="N25" s="4"/>
      <c r="O25" s="4" t="s">
        <v>976</v>
      </c>
      <c r="P25" s="4"/>
      <c r="Q25" s="4" t="s">
        <v>116</v>
      </c>
      <c r="R25" s="4"/>
      <c r="S25" s="4" t="s">
        <v>13</v>
      </c>
      <c r="T25" s="4"/>
      <c r="U25" s="4" t="s">
        <v>440</v>
      </c>
      <c r="V25" s="4"/>
      <c r="W25" s="4" t="s">
        <v>478</v>
      </c>
      <c r="X25" s="4"/>
      <c r="Y25" s="4" t="s">
        <v>441</v>
      </c>
      <c r="Z25" s="4"/>
      <c r="AA25" s="4" t="s">
        <v>88</v>
      </c>
      <c r="AB25" s="4"/>
      <c r="AC25" s="4" t="s">
        <v>128</v>
      </c>
      <c r="AD25" s="4"/>
      <c r="AE25" s="4" t="s">
        <v>158</v>
      </c>
      <c r="AF25" s="4"/>
      <c r="AG25" s="4" t="s">
        <v>201</v>
      </c>
      <c r="AH25" s="4"/>
      <c r="AI25" s="4" t="s">
        <v>222</v>
      </c>
      <c r="AJ25" s="4"/>
      <c r="AK25" s="4"/>
      <c r="AL25" s="4"/>
      <c r="AM25" s="4"/>
      <c r="AN25" s="4"/>
      <c r="AO25" s="4"/>
      <c r="AP25" s="4"/>
      <c r="AQ25" s="4"/>
    </row>
    <row r="26" spans="1:43" ht="15" customHeight="1" x14ac:dyDescent="0.25">
      <c r="A26" s="2" t="str">
        <v>prototypeFuelSystems</v>
      </c>
      <c r="B26" s="1">
        <f t="shared" si="0"/>
        <v>2</v>
      </c>
      <c r="C26" s="1">
        <f t="shared" si="1"/>
        <v>19</v>
      </c>
      <c r="D26" s="1" t="str">
        <f t="shared" si="2"/>
        <v/>
      </c>
      <c r="E26" s="1">
        <f t="shared" si="3"/>
        <v>-3070</v>
      </c>
      <c r="F26" s="1">
        <f t="shared" si="4"/>
        <v>1468</v>
      </c>
      <c r="H26" s="1">
        <v>24</v>
      </c>
      <c r="I26" s="2"/>
      <c r="J26" s="2"/>
      <c r="K26" s="2" t="s">
        <v>241</v>
      </c>
      <c r="L26" s="2"/>
      <c r="M26" s="4"/>
      <c r="N26" s="4"/>
      <c r="O26" s="4"/>
      <c r="P26" s="4"/>
      <c r="Q26" s="4"/>
      <c r="R26" s="4"/>
      <c r="S26" s="4"/>
      <c r="T26" s="4"/>
      <c r="U26" s="4" t="s">
        <v>25</v>
      </c>
      <c r="V26" s="4"/>
      <c r="W26" s="4" t="s">
        <v>40</v>
      </c>
      <c r="X26" s="4"/>
      <c r="Y26" s="4" t="s">
        <v>63</v>
      </c>
      <c r="Z26" s="4"/>
      <c r="AA26" s="4" t="s">
        <v>89</v>
      </c>
      <c r="AB26" s="4"/>
      <c r="AC26" s="4" t="s">
        <v>129</v>
      </c>
      <c r="AD26" s="4"/>
      <c r="AE26" s="4" t="s">
        <v>159</v>
      </c>
      <c r="AF26" s="4"/>
      <c r="AG26" s="4" t="s">
        <v>205</v>
      </c>
      <c r="AH26" s="4"/>
      <c r="AI26" s="4"/>
      <c r="AJ26" s="4"/>
      <c r="AK26" s="4"/>
      <c r="AL26" s="4"/>
      <c r="AM26" s="4"/>
      <c r="AN26" s="4"/>
      <c r="AO26" s="4"/>
      <c r="AP26" s="4"/>
      <c r="AQ26" s="4"/>
    </row>
    <row r="27" spans="1:43" ht="15" customHeight="1" x14ac:dyDescent="0.25">
      <c r="A27" s="2" t="str">
        <v>earlyConstruction</v>
      </c>
      <c r="B27" s="1">
        <f t="shared" si="0"/>
        <v>2</v>
      </c>
      <c r="C27" s="1">
        <f t="shared" si="1"/>
        <v>23</v>
      </c>
      <c r="D27" s="1" t="str">
        <f t="shared" si="2"/>
        <v/>
      </c>
      <c r="E27" s="1">
        <f t="shared" si="3"/>
        <v>-3070</v>
      </c>
      <c r="F27" s="1">
        <f t="shared" si="4"/>
        <v>1292</v>
      </c>
      <c r="H27" s="1">
        <v>25</v>
      </c>
      <c r="I27" s="2"/>
      <c r="J27" s="2"/>
      <c r="K27" s="2"/>
      <c r="L27" s="2"/>
      <c r="M27" s="4"/>
      <c r="N27" s="4"/>
      <c r="O27" s="4"/>
      <c r="P27" s="4"/>
      <c r="Q27" s="4"/>
      <c r="R27" s="4"/>
      <c r="S27" s="4"/>
      <c r="T27" s="4"/>
      <c r="U27" s="4"/>
      <c r="V27" s="4"/>
      <c r="W27" s="4" t="s">
        <v>41</v>
      </c>
      <c r="X27" s="4"/>
      <c r="Y27" s="4" t="s">
        <v>64</v>
      </c>
      <c r="Z27" s="4"/>
      <c r="AA27" s="4" t="s">
        <v>90</v>
      </c>
      <c r="AB27" s="4"/>
      <c r="AC27" s="4" t="s">
        <v>130</v>
      </c>
      <c r="AD27" s="4"/>
      <c r="AE27" s="4" t="s">
        <v>160</v>
      </c>
      <c r="AF27" s="4"/>
      <c r="AG27" s="4"/>
      <c r="AH27" s="4"/>
      <c r="AI27" s="4"/>
      <c r="AJ27" s="4"/>
      <c r="AK27" s="4"/>
      <c r="AL27" s="4"/>
      <c r="AM27" s="4"/>
      <c r="AN27" s="4"/>
      <c r="AO27" s="4"/>
      <c r="AP27" s="4"/>
      <c r="AQ27" s="4"/>
    </row>
    <row r="28" spans="1:43" ht="15" customHeight="1" x14ac:dyDescent="0.25">
      <c r="A28" s="2" t="str">
        <v>testPilots</v>
      </c>
      <c r="B28" s="1">
        <f t="shared" si="0"/>
        <v>2</v>
      </c>
      <c r="C28" s="1">
        <f t="shared" si="1"/>
        <v>27</v>
      </c>
      <c r="D28" s="1" t="str">
        <f t="shared" si="2"/>
        <v/>
      </c>
      <c r="E28" s="1">
        <f t="shared" si="3"/>
        <v>-3070</v>
      </c>
      <c r="F28" s="1">
        <f t="shared" si="4"/>
        <v>1116</v>
      </c>
      <c r="H28" s="1">
        <v>26</v>
      </c>
      <c r="I28" s="2"/>
      <c r="J28" s="2"/>
      <c r="K28" s="2" t="s">
        <v>242</v>
      </c>
      <c r="L28" s="2"/>
      <c r="M28" s="4"/>
      <c r="N28" s="4" t="s">
        <v>246</v>
      </c>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row>
    <row r="29" spans="1:43" ht="15" customHeight="1" x14ac:dyDescent="0.25">
      <c r="A29" s="2" t="str">
        <v>earlyFlight</v>
      </c>
      <c r="B29" s="1">
        <f t="shared" si="0"/>
        <v>2</v>
      </c>
      <c r="C29" s="1">
        <f t="shared" si="1"/>
        <v>28</v>
      </c>
      <c r="D29" s="1" t="str">
        <f t="shared" si="2"/>
        <v/>
      </c>
      <c r="E29" s="1">
        <f t="shared" si="3"/>
        <v>-3070</v>
      </c>
      <c r="F29" s="1">
        <f t="shared" si="4"/>
        <v>1072</v>
      </c>
      <c r="H29" s="1">
        <v>27</v>
      </c>
      <c r="I29" s="2"/>
      <c r="J29" s="2"/>
      <c r="K29" s="2"/>
      <c r="L29" s="2"/>
      <c r="M29" s="4"/>
      <c r="N29" s="4" t="s">
        <v>3</v>
      </c>
      <c r="O29" s="4"/>
      <c r="P29" s="4"/>
      <c r="Q29" s="4" t="s">
        <v>117</v>
      </c>
      <c r="R29" s="4"/>
      <c r="S29" s="4" t="s">
        <v>1008</v>
      </c>
      <c r="T29" s="4"/>
      <c r="U29" s="4" t="s">
        <v>118</v>
      </c>
      <c r="V29" s="4"/>
      <c r="W29" s="4" t="s">
        <v>42</v>
      </c>
      <c r="X29" s="4"/>
      <c r="Y29" s="4" t="s">
        <v>65</v>
      </c>
      <c r="Z29" s="4"/>
      <c r="AA29" s="4" t="s">
        <v>91</v>
      </c>
      <c r="AB29" s="4"/>
      <c r="AC29" s="4" t="s">
        <v>131</v>
      </c>
      <c r="AD29" s="4"/>
      <c r="AE29" s="4" t="s">
        <v>161</v>
      </c>
      <c r="AF29" s="4"/>
      <c r="AG29" s="4" t="s">
        <v>204</v>
      </c>
      <c r="AH29" s="4"/>
      <c r="AI29" s="4"/>
      <c r="AJ29" s="4"/>
      <c r="AK29" s="4"/>
      <c r="AL29" s="4"/>
      <c r="AM29" s="4"/>
      <c r="AN29" s="4"/>
      <c r="AO29" s="4"/>
      <c r="AP29" s="4"/>
      <c r="AQ29" s="4"/>
    </row>
    <row r="30" spans="1:43" ht="15" customHeight="1" x14ac:dyDescent="0.25">
      <c r="A30" s="2" t="str">
        <v>basicReEntry</v>
      </c>
      <c r="B30" s="1">
        <f t="shared" si="0"/>
        <v>2</v>
      </c>
      <c r="C30" s="1">
        <f t="shared" si="1"/>
        <v>33</v>
      </c>
      <c r="D30" s="1" t="str">
        <f t="shared" si="2"/>
        <v/>
      </c>
      <c r="E30" s="1">
        <f t="shared" si="3"/>
        <v>-3070</v>
      </c>
      <c r="F30" s="1">
        <f t="shared" si="4"/>
        <v>852</v>
      </c>
      <c r="H30" s="1">
        <v>28</v>
      </c>
      <c r="I30" s="2" t="s">
        <v>2</v>
      </c>
      <c r="J30" s="2"/>
      <c r="K30" s="2"/>
      <c r="L30" s="2"/>
      <c r="M30" s="4" t="s">
        <v>0</v>
      </c>
      <c r="N30" s="4"/>
      <c r="O30" s="4" t="s">
        <v>115</v>
      </c>
      <c r="P30" s="4"/>
      <c r="Q30" s="4" t="s">
        <v>6</v>
      </c>
      <c r="R30" s="4"/>
      <c r="S30" s="4" t="s">
        <v>14</v>
      </c>
      <c r="T30" s="4"/>
      <c r="U30" s="4" t="s">
        <v>27</v>
      </c>
      <c r="V30" s="4"/>
      <c r="W30" s="4" t="s">
        <v>43</v>
      </c>
      <c r="X30" s="4"/>
      <c r="Y30" s="4" t="s">
        <v>66</v>
      </c>
      <c r="Z30" s="4"/>
      <c r="AA30" s="4" t="s">
        <v>92</v>
      </c>
      <c r="AB30" s="4"/>
      <c r="AC30" s="4" t="s">
        <v>132</v>
      </c>
      <c r="AD30" s="4"/>
      <c r="AE30" s="4" t="s">
        <v>162</v>
      </c>
      <c r="AF30" s="4"/>
      <c r="AG30" s="4" t="s">
        <v>207</v>
      </c>
      <c r="AH30" s="4"/>
      <c r="AI30" s="4"/>
      <c r="AJ30" s="4"/>
      <c r="AK30" s="4"/>
      <c r="AL30" s="4"/>
      <c r="AM30" s="4"/>
      <c r="AN30" s="4"/>
      <c r="AO30" s="4"/>
      <c r="AP30" s="4"/>
      <c r="AQ30" s="4"/>
    </row>
    <row r="31" spans="1:43" ht="15" customHeight="1" x14ac:dyDescent="0.25">
      <c r="A31" s="2" t="str">
        <v>engineering101</v>
      </c>
      <c r="B31" s="1">
        <f t="shared" si="0"/>
        <v>2</v>
      </c>
      <c r="C31" s="1">
        <f t="shared" si="1"/>
        <v>42</v>
      </c>
      <c r="D31" s="1" t="str">
        <f t="shared" si="2"/>
        <v/>
      </c>
      <c r="E31" s="1">
        <f t="shared" si="3"/>
        <v>-3070</v>
      </c>
      <c r="F31" s="1">
        <f t="shared" si="4"/>
        <v>456</v>
      </c>
      <c r="H31" s="1">
        <v>29</v>
      </c>
      <c r="I31" s="2"/>
      <c r="J31" s="2"/>
      <c r="K31" s="2"/>
      <c r="L31" s="2"/>
      <c r="M31" s="4"/>
      <c r="N31" s="4" t="s">
        <v>1</v>
      </c>
      <c r="O31" s="4"/>
      <c r="P31" s="4"/>
      <c r="Q31" s="4"/>
      <c r="R31" s="4"/>
      <c r="S31" s="4"/>
      <c r="T31" s="4"/>
      <c r="U31" s="4"/>
      <c r="V31" s="4" t="s">
        <v>26</v>
      </c>
      <c r="W31" s="4" t="s">
        <v>45</v>
      </c>
      <c r="X31" s="4"/>
      <c r="Y31" s="4" t="s">
        <v>67</v>
      </c>
      <c r="Z31" s="4"/>
      <c r="AA31" s="4" t="s">
        <v>93</v>
      </c>
      <c r="AB31" s="4"/>
      <c r="AC31" s="4" t="s">
        <v>133</v>
      </c>
      <c r="AD31" s="4"/>
      <c r="AE31" s="4" t="s">
        <v>157</v>
      </c>
      <c r="AF31" s="4"/>
      <c r="AG31" s="4"/>
      <c r="AH31" s="4"/>
      <c r="AI31" s="4"/>
      <c r="AJ31" s="4"/>
      <c r="AK31" s="4"/>
      <c r="AL31" s="4"/>
      <c r="AM31" s="4"/>
      <c r="AN31" s="4"/>
      <c r="AO31" s="4"/>
      <c r="AP31" s="4"/>
      <c r="AQ31" s="4"/>
    </row>
    <row r="32" spans="1:43" ht="15" customHeight="1" x14ac:dyDescent="0.25">
      <c r="A32" s="2" t="str">
        <v>tier2_bottom</v>
      </c>
      <c r="B32" s="1">
        <f t="shared" si="0"/>
        <v>2</v>
      </c>
      <c r="C32" s="1">
        <f t="shared" si="1"/>
        <v>51</v>
      </c>
      <c r="D32" s="1" t="str">
        <f t="shared" si="2"/>
        <v/>
      </c>
      <c r="E32" s="1">
        <f t="shared" si="3"/>
        <v>-3070</v>
      </c>
      <c r="F32" s="1">
        <f t="shared" si="4"/>
        <v>60</v>
      </c>
      <c r="H32" s="1">
        <v>30</v>
      </c>
      <c r="I32" s="2"/>
      <c r="J32" s="2"/>
      <c r="K32" s="2" t="s">
        <v>243</v>
      </c>
      <c r="L32" s="2"/>
      <c r="M32" s="4"/>
      <c r="N32" s="4"/>
      <c r="O32" s="4"/>
      <c r="P32" s="4"/>
      <c r="Q32" s="4"/>
      <c r="R32" s="4"/>
      <c r="S32" s="4"/>
      <c r="T32" s="4"/>
      <c r="U32" s="4" t="s">
        <v>119</v>
      </c>
      <c r="V32" s="4"/>
      <c r="W32" s="4" t="s">
        <v>44</v>
      </c>
      <c r="X32" s="4"/>
      <c r="Y32" s="4" t="s">
        <v>68</v>
      </c>
      <c r="Z32" s="4"/>
      <c r="AA32" s="4" t="s">
        <v>94</v>
      </c>
      <c r="AB32" s="4"/>
      <c r="AC32" s="4" t="s">
        <v>134</v>
      </c>
      <c r="AD32" s="4"/>
      <c r="AE32" s="4" t="s">
        <v>163</v>
      </c>
      <c r="AF32" s="4"/>
      <c r="AG32" s="4"/>
      <c r="AH32" s="4"/>
      <c r="AI32" s="4"/>
      <c r="AJ32" s="4"/>
      <c r="AK32" s="4"/>
      <c r="AL32" s="4"/>
      <c r="AM32" s="4"/>
      <c r="AN32" s="4"/>
      <c r="AO32" s="4"/>
      <c r="AP32" s="4"/>
      <c r="AQ32" s="4"/>
    </row>
    <row r="33" spans="1:43" ht="15" customHeight="1" x14ac:dyDescent="0.25">
      <c r="A33" s="2" t="str">
        <v>tier3</v>
      </c>
      <c r="B33" s="1">
        <f t="shared" si="0"/>
        <v>3</v>
      </c>
      <c r="C33" s="1">
        <f t="shared" si="1"/>
        <v>1</v>
      </c>
      <c r="D33" s="1" t="str">
        <f t="shared" si="2"/>
        <v/>
      </c>
      <c r="E33" s="1">
        <f t="shared" si="3"/>
        <v>-2850</v>
      </c>
      <c r="F33" s="1">
        <f t="shared" si="4"/>
        <v>2260</v>
      </c>
      <c r="H33" s="1">
        <v>31</v>
      </c>
      <c r="I33" s="2"/>
      <c r="J33" s="2"/>
      <c r="K33" s="2"/>
      <c r="L33" s="2"/>
      <c r="M33" s="4"/>
      <c r="N33" s="4"/>
      <c r="O33" s="4"/>
      <c r="P33" s="4"/>
      <c r="Q33" s="4"/>
      <c r="R33" s="4"/>
      <c r="S33" s="4"/>
      <c r="T33" s="4"/>
      <c r="U33" s="4"/>
      <c r="V33" s="4"/>
      <c r="W33" s="4" t="s">
        <v>49</v>
      </c>
      <c r="X33" s="4"/>
      <c r="Y33" s="4" t="s">
        <v>72</v>
      </c>
      <c r="Z33" s="4"/>
      <c r="AA33" s="4" t="s">
        <v>436</v>
      </c>
      <c r="AB33" s="4"/>
      <c r="AC33" s="4" t="s">
        <v>437</v>
      </c>
      <c r="AD33" s="4"/>
      <c r="AE33" s="4"/>
      <c r="AF33" s="4"/>
      <c r="AG33" s="4"/>
      <c r="AH33" s="4"/>
      <c r="AI33" s="4"/>
      <c r="AJ33" s="4"/>
      <c r="AK33" s="4"/>
      <c r="AL33" s="4"/>
      <c r="AM33" s="4"/>
      <c r="AN33" s="4"/>
      <c r="AO33" s="4"/>
      <c r="AP33" s="4"/>
      <c r="AQ33" s="4"/>
    </row>
    <row r="34" spans="1:43" ht="15" customHeight="1" x14ac:dyDescent="0.25">
      <c r="A34" s="2" t="str">
        <v>tinyBoosters</v>
      </c>
      <c r="B34" s="1">
        <f t="shared" si="0"/>
        <v>3</v>
      </c>
      <c r="C34" s="1">
        <f t="shared" si="1"/>
        <v>13</v>
      </c>
      <c r="D34" s="1" t="str">
        <f t="shared" si="2"/>
        <v/>
      </c>
      <c r="E34" s="1">
        <f t="shared" si="3"/>
        <v>-2850</v>
      </c>
      <c r="F34" s="1">
        <f t="shared" si="4"/>
        <v>1732</v>
      </c>
      <c r="H34" s="1">
        <v>32</v>
      </c>
      <c r="I34" s="2"/>
      <c r="J34" s="2"/>
      <c r="K34" s="2" t="s">
        <v>244</v>
      </c>
      <c r="L34" s="2"/>
      <c r="M34" s="4"/>
      <c r="N34" s="4"/>
      <c r="O34" s="4"/>
      <c r="P34" s="4"/>
      <c r="Q34" s="4"/>
      <c r="R34" s="4"/>
      <c r="S34" s="4"/>
      <c r="T34" s="4"/>
      <c r="U34" s="4"/>
      <c r="V34" s="4"/>
      <c r="W34" s="4" t="s">
        <v>970</v>
      </c>
      <c r="X34" s="4"/>
      <c r="Y34" s="4" t="s">
        <v>103</v>
      </c>
      <c r="Z34" s="4"/>
      <c r="AA34" s="4" t="s">
        <v>102</v>
      </c>
      <c r="AB34" s="4"/>
      <c r="AC34" s="4" t="s">
        <v>143</v>
      </c>
      <c r="AD34" s="4"/>
      <c r="AE34" s="4" t="s">
        <v>172</v>
      </c>
      <c r="AF34" s="4"/>
      <c r="AG34" s="4" t="s">
        <v>210</v>
      </c>
      <c r="AH34" s="4"/>
      <c r="AI34" s="4" t="s">
        <v>1304</v>
      </c>
      <c r="AJ34" s="4"/>
      <c r="AK34" s="4" t="s">
        <v>235</v>
      </c>
      <c r="AL34" s="4"/>
      <c r="AM34" s="4" t="s">
        <v>1417</v>
      </c>
      <c r="AN34" s="4"/>
      <c r="AO34" s="4"/>
      <c r="AP34" s="4"/>
      <c r="AQ34" s="4"/>
    </row>
    <row r="35" spans="1:43" ht="15" customHeight="1" x14ac:dyDescent="0.25">
      <c r="A35" s="2" t="str">
        <v>basicFlightControl</v>
      </c>
      <c r="B35" s="1">
        <f t="shared" si="0"/>
        <v>3</v>
      </c>
      <c r="C35" s="1">
        <f t="shared" si="1"/>
        <v>11</v>
      </c>
      <c r="D35" s="1" t="str">
        <f t="shared" si="2"/>
        <v/>
      </c>
      <c r="E35" s="1">
        <f t="shared" si="3"/>
        <v>-2850</v>
      </c>
      <c r="F35" s="1">
        <f t="shared" si="4"/>
        <v>1820</v>
      </c>
      <c r="H35" s="1">
        <v>33</v>
      </c>
      <c r="I35" s="2"/>
      <c r="J35" s="2"/>
      <c r="K35" s="2"/>
      <c r="L35" s="2"/>
      <c r="M35" s="4"/>
      <c r="N35" s="4"/>
      <c r="O35" s="4"/>
      <c r="P35" s="4"/>
      <c r="Q35" s="4" t="s">
        <v>974</v>
      </c>
      <c r="R35" s="4"/>
      <c r="S35" s="4" t="s">
        <v>15</v>
      </c>
      <c r="T35" s="4"/>
      <c r="U35" s="4" t="s">
        <v>28</v>
      </c>
      <c r="V35" s="4"/>
      <c r="W35" s="4"/>
      <c r="X35" s="4"/>
      <c r="Y35" s="4"/>
      <c r="Z35" s="4"/>
      <c r="AA35" s="4"/>
      <c r="AB35" s="4"/>
      <c r="AC35" s="4"/>
      <c r="AD35" s="4"/>
      <c r="AE35" s="4"/>
      <c r="AF35" s="4"/>
      <c r="AG35" s="4"/>
      <c r="AH35" s="4"/>
      <c r="AI35" s="4"/>
      <c r="AJ35" s="4"/>
      <c r="AK35" s="4"/>
      <c r="AL35" s="4"/>
      <c r="AM35" s="4"/>
      <c r="AN35" s="4"/>
      <c r="AO35" s="4"/>
      <c r="AP35" s="4"/>
      <c r="AQ35" s="4"/>
    </row>
    <row r="36" spans="1:43" ht="15" customHeight="1" x14ac:dyDescent="0.25">
      <c r="A36" s="2" t="str">
        <v>pressureFedPropulsion</v>
      </c>
      <c r="B36" s="1">
        <f t="shared" si="0"/>
        <v>3</v>
      </c>
      <c r="C36" s="1">
        <f t="shared" si="1"/>
        <v>15</v>
      </c>
      <c r="D36" s="1" t="str">
        <f t="shared" si="2"/>
        <v/>
      </c>
      <c r="E36" s="1">
        <f t="shared" si="3"/>
        <v>-2850</v>
      </c>
      <c r="F36" s="1">
        <f t="shared" si="4"/>
        <v>1644</v>
      </c>
      <c r="H36" s="1">
        <v>34</v>
      </c>
      <c r="I36" s="2"/>
      <c r="J36" s="2"/>
      <c r="K36" s="2" t="s">
        <v>245</v>
      </c>
      <c r="L36" s="2"/>
      <c r="M36" s="4"/>
      <c r="N36" s="4"/>
      <c r="O36" s="4"/>
      <c r="P36" s="4"/>
      <c r="Q36" s="4"/>
      <c r="R36" s="4"/>
      <c r="S36" s="4"/>
      <c r="T36" s="4"/>
      <c r="U36" s="4" t="s">
        <v>979</v>
      </c>
      <c r="V36" s="4"/>
      <c r="W36" s="4" t="s">
        <v>46</v>
      </c>
      <c r="X36" s="4"/>
      <c r="Y36" s="4" t="s">
        <v>69</v>
      </c>
      <c r="Z36" s="4"/>
      <c r="AA36" s="4" t="s">
        <v>95</v>
      </c>
      <c r="AB36" s="4"/>
      <c r="AC36" s="4" t="s">
        <v>135</v>
      </c>
      <c r="AD36" s="4"/>
      <c r="AE36" s="4" t="s">
        <v>165</v>
      </c>
      <c r="AF36" s="4"/>
      <c r="AG36" s="4" t="s">
        <v>167</v>
      </c>
      <c r="AH36" s="4"/>
      <c r="AI36" s="4"/>
      <c r="AJ36" s="4"/>
      <c r="AK36" s="4"/>
      <c r="AL36" s="4"/>
      <c r="AM36" s="4"/>
      <c r="AN36" s="4"/>
      <c r="AO36" s="4"/>
      <c r="AP36" s="4"/>
      <c r="AQ36" s="4"/>
    </row>
    <row r="37" spans="1:43" ht="15" customHeight="1" x14ac:dyDescent="0.25">
      <c r="A37" s="2" t="str">
        <v>generalRocketry</v>
      </c>
      <c r="B37" s="1">
        <f t="shared" si="0"/>
        <v>3</v>
      </c>
      <c r="C37" s="1">
        <f t="shared" si="1"/>
        <v>17</v>
      </c>
      <c r="D37" s="1" t="str">
        <f t="shared" si="2"/>
        <v/>
      </c>
      <c r="E37" s="1">
        <f t="shared" si="3"/>
        <v>-2850</v>
      </c>
      <c r="F37" s="1">
        <f t="shared" si="4"/>
        <v>1556</v>
      </c>
      <c r="H37" s="1">
        <v>35</v>
      </c>
      <c r="I37" s="2"/>
      <c r="J37" s="2"/>
      <c r="K37" s="2"/>
      <c r="L37" s="2"/>
      <c r="M37" s="4"/>
      <c r="N37" s="4"/>
      <c r="O37" s="4"/>
      <c r="P37" s="4"/>
      <c r="Q37" s="4"/>
      <c r="R37" s="4"/>
      <c r="S37" s="4"/>
      <c r="T37" s="4"/>
      <c r="U37" s="4"/>
      <c r="V37" s="4"/>
      <c r="W37" s="4"/>
      <c r="X37" s="4" t="s">
        <v>47</v>
      </c>
      <c r="Y37" s="4"/>
      <c r="Z37" s="4" t="s">
        <v>70</v>
      </c>
      <c r="AA37" s="4"/>
      <c r="AB37" s="4" t="s">
        <v>96</v>
      </c>
      <c r="AC37" s="4"/>
      <c r="AD37" s="4"/>
      <c r="AE37" s="4" t="s">
        <v>164</v>
      </c>
      <c r="AF37" s="4"/>
      <c r="AG37" s="4" t="s">
        <v>166</v>
      </c>
      <c r="AH37" s="4"/>
      <c r="AI37" s="4"/>
      <c r="AJ37" s="4"/>
      <c r="AK37" s="4"/>
      <c r="AL37" s="4"/>
      <c r="AM37" s="4"/>
      <c r="AN37" s="4"/>
      <c r="AO37" s="4"/>
      <c r="AP37" s="4"/>
      <c r="AQ37" s="4"/>
    </row>
    <row r="38" spans="1:43" ht="15" customHeight="1" x14ac:dyDescent="0.25">
      <c r="A38" s="2" t="str">
        <v>earlyFuelSystems</v>
      </c>
      <c r="B38" s="1">
        <f t="shared" si="0"/>
        <v>3</v>
      </c>
      <c r="C38" s="1">
        <f t="shared" si="1"/>
        <v>19</v>
      </c>
      <c r="D38" s="1" t="str">
        <f t="shared" si="2"/>
        <v/>
      </c>
      <c r="E38" s="1">
        <f t="shared" si="3"/>
        <v>-2850</v>
      </c>
      <c r="F38" s="1">
        <f t="shared" si="4"/>
        <v>1468</v>
      </c>
      <c r="H38" s="1">
        <v>36</v>
      </c>
      <c r="I38" s="2"/>
      <c r="J38" s="2"/>
      <c r="K38" s="2"/>
      <c r="L38" s="2"/>
      <c r="M38" s="4"/>
      <c r="N38" s="4"/>
      <c r="O38" s="4"/>
      <c r="P38" s="4"/>
      <c r="Q38" s="4"/>
      <c r="R38" s="4"/>
      <c r="S38" s="4"/>
      <c r="T38" s="4" t="s">
        <v>29</v>
      </c>
      <c r="U38" s="4"/>
      <c r="V38" s="4" t="s">
        <v>48</v>
      </c>
      <c r="W38" s="4"/>
      <c r="X38" s="4" t="s">
        <v>71</v>
      </c>
      <c r="Y38" s="4"/>
      <c r="Z38" s="4"/>
      <c r="AA38" s="4"/>
      <c r="AB38" s="4"/>
      <c r="AC38" s="4"/>
      <c r="AD38" s="4"/>
      <c r="AE38" s="4"/>
      <c r="AF38" s="4"/>
      <c r="AG38" s="4"/>
      <c r="AH38" s="4"/>
      <c r="AI38" s="4"/>
      <c r="AJ38" s="4"/>
      <c r="AK38" s="4"/>
      <c r="AL38" s="4"/>
      <c r="AM38" s="4"/>
      <c r="AN38" s="4"/>
      <c r="AO38" s="4"/>
      <c r="AP38" s="4"/>
      <c r="AQ38" s="4"/>
    </row>
    <row r="39" spans="1:43" ht="15" customHeight="1" x14ac:dyDescent="0.25">
      <c r="A39" s="2" t="str">
        <v>basicConstruction</v>
      </c>
      <c r="B39" s="1">
        <f t="shared" si="0"/>
        <v>3</v>
      </c>
      <c r="C39" s="1">
        <f t="shared" si="1"/>
        <v>23</v>
      </c>
      <c r="D39" s="1" t="str">
        <f t="shared" si="2"/>
        <v/>
      </c>
      <c r="E39" s="1">
        <f t="shared" si="3"/>
        <v>-2850</v>
      </c>
      <c r="F39" s="1">
        <f t="shared" si="4"/>
        <v>1292</v>
      </c>
      <c r="H39" s="1">
        <v>37</v>
      </c>
      <c r="I39" s="2"/>
      <c r="J39" s="2"/>
      <c r="K39" s="2"/>
      <c r="L39" s="2"/>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row>
    <row r="40" spans="1:43" ht="15" customHeight="1" x14ac:dyDescent="0.25">
      <c r="A40" s="2" t="str">
        <v>nonCommercialFlight</v>
      </c>
      <c r="B40" s="1">
        <f t="shared" si="0"/>
        <v>3</v>
      </c>
      <c r="C40" s="1">
        <f t="shared" si="1"/>
        <v>27</v>
      </c>
      <c r="D40" s="1" t="str">
        <f t="shared" si="2"/>
        <v/>
      </c>
      <c r="E40" s="1">
        <f t="shared" si="3"/>
        <v>-2850</v>
      </c>
      <c r="F40" s="1">
        <f t="shared" si="4"/>
        <v>1116</v>
      </c>
      <c r="H40" s="1">
        <v>38</v>
      </c>
      <c r="I40" s="2"/>
      <c r="J40" s="2"/>
      <c r="K40" s="2"/>
      <c r="L40" s="2"/>
      <c r="M40" s="4"/>
      <c r="N40" s="4"/>
      <c r="O40" s="4"/>
      <c r="P40" s="4"/>
      <c r="Q40" s="4"/>
      <c r="R40" s="4"/>
      <c r="S40" s="4"/>
      <c r="T40" s="4"/>
      <c r="U40" s="4" t="s">
        <v>30</v>
      </c>
      <c r="V40" s="4"/>
      <c r="W40" s="4" t="s">
        <v>50</v>
      </c>
      <c r="X40" s="4"/>
      <c r="Y40" s="4" t="s">
        <v>73</v>
      </c>
      <c r="Z40" s="4"/>
      <c r="AA40" s="4" t="s">
        <v>97</v>
      </c>
      <c r="AB40" s="4"/>
      <c r="AC40" s="4" t="s">
        <v>136</v>
      </c>
      <c r="AD40" s="4"/>
      <c r="AE40" s="4" t="s">
        <v>168</v>
      </c>
      <c r="AF40" s="4"/>
      <c r="AG40" s="4" t="s">
        <v>208</v>
      </c>
      <c r="AH40" s="4"/>
      <c r="AI40" s="4"/>
      <c r="AJ40" s="4"/>
      <c r="AK40" s="4"/>
      <c r="AL40" s="4"/>
      <c r="AM40" s="4"/>
      <c r="AN40" s="4"/>
      <c r="AO40" s="4"/>
      <c r="AP40" s="4"/>
      <c r="AQ40" s="4"/>
    </row>
    <row r="41" spans="1:43" ht="15" customHeight="1" x14ac:dyDescent="0.25">
      <c r="A41" s="2" t="str">
        <v>stability</v>
      </c>
      <c r="B41" s="1">
        <f t="shared" si="0"/>
        <v>3</v>
      </c>
      <c r="C41" s="1">
        <f t="shared" si="1"/>
        <v>28</v>
      </c>
      <c r="D41" s="1" t="str">
        <f t="shared" si="2"/>
        <v/>
      </c>
      <c r="E41" s="1">
        <f t="shared" si="3"/>
        <v>-2850</v>
      </c>
      <c r="F41" s="1">
        <f t="shared" si="4"/>
        <v>1072</v>
      </c>
      <c r="H41" s="1">
        <v>39</v>
      </c>
      <c r="I41" s="2"/>
      <c r="J41" s="2"/>
      <c r="K41" s="2"/>
      <c r="L41" s="2"/>
      <c r="M41" s="4"/>
      <c r="N41" s="4"/>
      <c r="O41" s="4"/>
      <c r="P41" s="4"/>
      <c r="Q41" s="4"/>
      <c r="R41" s="4"/>
      <c r="S41" s="4" t="s">
        <v>16</v>
      </c>
      <c r="T41" s="4"/>
      <c r="U41" s="4" t="s">
        <v>138</v>
      </c>
      <c r="V41" s="4"/>
      <c r="W41" s="4" t="s">
        <v>51</v>
      </c>
      <c r="X41" s="4"/>
      <c r="Y41" s="4" t="s">
        <v>75</v>
      </c>
      <c r="Z41" s="4"/>
      <c r="AA41" s="4" t="s">
        <v>100</v>
      </c>
      <c r="AB41" s="4"/>
      <c r="AC41" s="4" t="s">
        <v>137</v>
      </c>
      <c r="AD41" s="4"/>
      <c r="AE41" s="4" t="s">
        <v>169</v>
      </c>
      <c r="AF41" s="4"/>
      <c r="AG41" s="4" t="s">
        <v>170</v>
      </c>
      <c r="AH41" s="4"/>
      <c r="AI41" s="4" t="s">
        <v>223</v>
      </c>
      <c r="AJ41" s="4"/>
      <c r="AK41" s="4" t="s">
        <v>224</v>
      </c>
      <c r="AL41" s="4"/>
      <c r="AM41" s="4" t="s">
        <v>225</v>
      </c>
      <c r="AN41" s="4"/>
      <c r="AO41" s="4" t="s">
        <v>1421</v>
      </c>
      <c r="AP41" s="4"/>
      <c r="AQ41" s="4"/>
    </row>
    <row r="42" spans="1:43" ht="15" customHeight="1" x14ac:dyDescent="0.25">
      <c r="A42" s="2" t="str">
        <v>survivability</v>
      </c>
      <c r="B42" s="1">
        <f t="shared" si="0"/>
        <v>3</v>
      </c>
      <c r="C42" s="1">
        <f t="shared" si="1"/>
        <v>33</v>
      </c>
      <c r="D42" s="1" t="str">
        <f t="shared" si="2"/>
        <v/>
      </c>
      <c r="E42" s="1">
        <f t="shared" si="3"/>
        <v>-2850</v>
      </c>
      <c r="F42" s="1">
        <f t="shared" si="4"/>
        <v>852</v>
      </c>
      <c r="H42" s="1">
        <v>40</v>
      </c>
      <c r="I42" s="2"/>
      <c r="J42" s="2"/>
      <c r="K42" s="2"/>
      <c r="L42" s="2"/>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row>
    <row r="43" spans="1:43" ht="15" customHeight="1" x14ac:dyDescent="0.25">
      <c r="A43" s="2" t="str">
        <v>science201</v>
      </c>
      <c r="B43" s="1">
        <f t="shared" si="0"/>
        <v>3</v>
      </c>
      <c r="C43" s="1">
        <f t="shared" si="1"/>
        <v>39</v>
      </c>
      <c r="D43" s="1" t="str">
        <f t="shared" si="2"/>
        <v/>
      </c>
      <c r="E43" s="1">
        <f t="shared" si="3"/>
        <v>-2850</v>
      </c>
      <c r="F43" s="1">
        <f t="shared" si="4"/>
        <v>588</v>
      </c>
      <c r="H43" s="1">
        <v>41</v>
      </c>
      <c r="I43" s="2"/>
      <c r="J43" s="2"/>
      <c r="K43" s="2"/>
      <c r="L43" s="2"/>
      <c r="M43" s="4"/>
      <c r="N43" s="4"/>
      <c r="O43" s="4"/>
      <c r="P43" s="4"/>
      <c r="Q43" s="4"/>
      <c r="R43" s="4"/>
      <c r="S43" s="4"/>
      <c r="T43" s="4"/>
      <c r="U43" s="4" t="s">
        <v>438</v>
      </c>
      <c r="V43" s="4"/>
      <c r="W43" s="4" t="s">
        <v>439</v>
      </c>
      <c r="X43" s="4"/>
      <c r="Y43" s="4" t="s">
        <v>142</v>
      </c>
      <c r="Z43" s="4"/>
      <c r="AA43" s="4" t="s">
        <v>98</v>
      </c>
      <c r="AB43" s="4"/>
      <c r="AC43" s="4" t="s">
        <v>139</v>
      </c>
      <c r="AD43" s="4"/>
      <c r="AE43" s="4" t="s">
        <v>171</v>
      </c>
      <c r="AF43" s="4"/>
      <c r="AG43" s="4" t="s">
        <v>209</v>
      </c>
      <c r="AH43" s="4"/>
      <c r="AI43" s="4" t="s">
        <v>226</v>
      </c>
      <c r="AJ43" s="4"/>
      <c r="AK43" s="4" t="s">
        <v>234</v>
      </c>
      <c r="AL43" s="4"/>
      <c r="AM43" s="4"/>
      <c r="AN43" s="4"/>
      <c r="AO43" s="4"/>
      <c r="AP43" s="4"/>
      <c r="AQ43" s="4"/>
    </row>
    <row r="44" spans="1:43" ht="15" customHeight="1" x14ac:dyDescent="0.25">
      <c r="A44" s="2" t="str">
        <v>prototypeSatellites</v>
      </c>
      <c r="B44" s="1">
        <f t="shared" si="0"/>
        <v>3</v>
      </c>
      <c r="C44" s="1">
        <f t="shared" si="1"/>
        <v>42</v>
      </c>
      <c r="D44" s="1" t="str">
        <f t="shared" si="2"/>
        <v/>
      </c>
      <c r="E44" s="1">
        <f t="shared" si="3"/>
        <v>-2850</v>
      </c>
      <c r="F44" s="1">
        <f t="shared" si="4"/>
        <v>456</v>
      </c>
      <c r="H44" s="1">
        <v>42</v>
      </c>
      <c r="I44" s="2"/>
      <c r="J44" s="2"/>
      <c r="K44" s="2"/>
      <c r="L44" s="2"/>
      <c r="M44" s="4"/>
      <c r="N44" s="4"/>
      <c r="O44" s="4" t="s">
        <v>120</v>
      </c>
      <c r="P44" s="4"/>
      <c r="Q44" s="4" t="s">
        <v>7</v>
      </c>
      <c r="R44" s="4"/>
      <c r="S44" s="4" t="s">
        <v>995</v>
      </c>
      <c r="T44" s="4"/>
      <c r="U44" s="4" t="s">
        <v>996</v>
      </c>
      <c r="V44" s="4"/>
      <c r="W44" s="4" t="s">
        <v>997</v>
      </c>
      <c r="X44" s="4"/>
      <c r="Y44" s="4" t="s">
        <v>74</v>
      </c>
      <c r="Z44" s="4"/>
      <c r="AA44" s="4" t="s">
        <v>99</v>
      </c>
      <c r="AB44" s="4"/>
      <c r="AC44" s="4" t="s">
        <v>140</v>
      </c>
      <c r="AD44" s="4"/>
      <c r="AE44" s="4" t="s">
        <v>174</v>
      </c>
      <c r="AF44" s="4"/>
      <c r="AG44" s="4" t="s">
        <v>175</v>
      </c>
      <c r="AH44" s="4"/>
      <c r="AI44" s="4" t="s">
        <v>1398</v>
      </c>
      <c r="AJ44" s="4"/>
      <c r="AK44" s="4"/>
      <c r="AL44" s="4"/>
      <c r="AM44" s="4"/>
      <c r="AN44" s="4"/>
      <c r="AO44" s="4"/>
      <c r="AP44" s="4"/>
      <c r="AQ44" s="4"/>
    </row>
    <row r="45" spans="1:43" ht="15" customHeight="1" x14ac:dyDescent="0.25">
      <c r="A45" s="2" t="str">
        <v>earlySolar</v>
      </c>
      <c r="B45" s="1">
        <f t="shared" si="0"/>
        <v>3</v>
      </c>
      <c r="C45" s="1">
        <f t="shared" si="1"/>
        <v>45</v>
      </c>
      <c r="D45" s="1" t="str">
        <f t="shared" si="2"/>
        <v/>
      </c>
      <c r="E45" s="1">
        <f t="shared" si="3"/>
        <v>-2850</v>
      </c>
      <c r="F45" s="1">
        <f t="shared" si="4"/>
        <v>324</v>
      </c>
      <c r="H45" s="1">
        <v>43</v>
      </c>
      <c r="I45" s="2"/>
      <c r="J45" s="2"/>
      <c r="K45" s="2"/>
      <c r="L45" s="2"/>
      <c r="M45" s="4"/>
      <c r="N45" s="4"/>
      <c r="O45" s="4"/>
      <c r="P45" s="4"/>
      <c r="Q45" s="4"/>
      <c r="R45" s="4"/>
      <c r="S45" s="4"/>
      <c r="T45" s="4"/>
      <c r="U45" s="4" t="s">
        <v>434</v>
      </c>
      <c r="V45" s="4"/>
      <c r="W45" s="4"/>
      <c r="X45" s="4"/>
      <c r="Y45" s="4" t="s">
        <v>435</v>
      </c>
      <c r="Z45" s="4"/>
      <c r="AA45" s="4"/>
      <c r="AB45" s="4"/>
      <c r="AC45" s="4" t="s">
        <v>141</v>
      </c>
      <c r="AD45" s="4"/>
      <c r="AE45" s="4" t="s">
        <v>173</v>
      </c>
      <c r="AF45" s="4"/>
      <c r="AG45" s="4"/>
      <c r="AH45" s="4"/>
      <c r="AI45" s="4"/>
      <c r="AJ45" s="4"/>
      <c r="AK45" s="4"/>
      <c r="AL45" s="4"/>
      <c r="AM45" s="4"/>
      <c r="AN45" s="4"/>
      <c r="AO45" s="4"/>
      <c r="AP45" s="4"/>
      <c r="AQ45" s="4"/>
    </row>
    <row r="46" spans="1:43" ht="15" customHeight="1" x14ac:dyDescent="0.25">
      <c r="A46" s="2" t="str">
        <v>serviceModules</v>
      </c>
      <c r="B46" s="1">
        <f t="shared" si="0"/>
        <v>3</v>
      </c>
      <c r="C46" s="1">
        <f t="shared" si="1"/>
        <v>48</v>
      </c>
      <c r="D46" s="1" t="str">
        <f t="shared" si="2"/>
        <v/>
      </c>
      <c r="E46" s="1">
        <f t="shared" si="3"/>
        <v>-2850</v>
      </c>
      <c r="F46" s="1">
        <f t="shared" si="4"/>
        <v>192</v>
      </c>
      <c r="H46" s="1">
        <v>44</v>
      </c>
      <c r="I46" s="2"/>
      <c r="J46" s="2"/>
      <c r="K46" s="2"/>
      <c r="L46" s="2"/>
      <c r="M46" s="4"/>
      <c r="N46" s="4"/>
      <c r="O46" s="4"/>
      <c r="P46" s="4"/>
      <c r="Q46" s="4"/>
      <c r="R46" s="4"/>
      <c r="S46" s="4"/>
      <c r="T46" s="4"/>
      <c r="U46" s="4"/>
      <c r="V46" s="4"/>
      <c r="W46" s="4"/>
      <c r="X46" s="4"/>
      <c r="Y46" s="4"/>
      <c r="Z46" s="4"/>
      <c r="AA46" s="4"/>
      <c r="AB46" s="4"/>
      <c r="AC46" s="4"/>
      <c r="AD46" s="4"/>
      <c r="AE46" s="4"/>
      <c r="AF46" s="4"/>
      <c r="AG46" s="4" t="s">
        <v>184</v>
      </c>
      <c r="AH46" s="4"/>
      <c r="AI46" s="4" t="s">
        <v>1401</v>
      </c>
      <c r="AJ46" s="4"/>
      <c r="AK46" s="4" t="s">
        <v>1402</v>
      </c>
      <c r="AL46" s="4"/>
      <c r="AM46" s="4" t="s">
        <v>1403</v>
      </c>
      <c r="AN46" s="4"/>
      <c r="AO46" s="4" t="s">
        <v>1404</v>
      </c>
      <c r="AP46" s="4"/>
      <c r="AQ46" s="4"/>
    </row>
    <row r="47" spans="1:43" ht="15" customHeight="1" x14ac:dyDescent="0.25">
      <c r="A47" s="2" t="str">
        <v>tier3_bottom</v>
      </c>
      <c r="B47" s="1">
        <f t="shared" si="0"/>
        <v>3</v>
      </c>
      <c r="C47" s="1">
        <f t="shared" si="1"/>
        <v>51</v>
      </c>
      <c r="D47" s="1" t="str">
        <f t="shared" si="2"/>
        <v/>
      </c>
      <c r="E47" s="1">
        <f t="shared" si="3"/>
        <v>-2850</v>
      </c>
      <c r="F47" s="1">
        <f t="shared" si="4"/>
        <v>60</v>
      </c>
      <c r="H47" s="1">
        <v>45</v>
      </c>
      <c r="I47" s="2"/>
      <c r="J47" s="2"/>
      <c r="K47" s="2"/>
      <c r="L47" s="2"/>
      <c r="M47" s="4"/>
      <c r="N47" s="4"/>
      <c r="O47" s="4"/>
      <c r="P47" s="4"/>
      <c r="Q47" s="4"/>
      <c r="R47" s="4"/>
      <c r="S47" s="4" t="s">
        <v>464</v>
      </c>
      <c r="T47" s="4"/>
      <c r="U47" s="4" t="s">
        <v>31</v>
      </c>
      <c r="V47" s="4"/>
      <c r="W47" s="4" t="s">
        <v>433</v>
      </c>
      <c r="X47" s="4"/>
      <c r="Y47" s="4" t="s">
        <v>765</v>
      </c>
      <c r="Z47" s="4"/>
      <c r="AA47" s="4" t="s">
        <v>145</v>
      </c>
      <c r="AB47" s="4"/>
      <c r="AC47" s="4" t="s">
        <v>181</v>
      </c>
      <c r="AD47" s="4"/>
      <c r="AE47" s="4" t="s">
        <v>182</v>
      </c>
      <c r="AF47" s="4"/>
      <c r="AG47" s="4" t="s">
        <v>183</v>
      </c>
      <c r="AH47" s="4"/>
      <c r="AI47" s="4" t="s">
        <v>227</v>
      </c>
      <c r="AJ47" s="4"/>
      <c r="AK47" s="4" t="s">
        <v>239</v>
      </c>
      <c r="AL47" s="4"/>
      <c r="AM47" s="4"/>
      <c r="AN47" s="4"/>
      <c r="AO47" s="4"/>
      <c r="AP47" s="4"/>
      <c r="AQ47" s="4"/>
    </row>
    <row r="48" spans="1:43" ht="15" customHeight="1" x14ac:dyDescent="0.25">
      <c r="A48" s="2" t="str">
        <v>basicReentryModule</v>
      </c>
      <c r="B48" s="1">
        <f t="shared" si="0"/>
        <v>3.5</v>
      </c>
      <c r="C48" s="1">
        <f t="shared" si="1"/>
        <v>36</v>
      </c>
      <c r="D48" s="1" t="str">
        <f t="shared" si="2"/>
        <v/>
      </c>
      <c r="E48" s="1">
        <f t="shared" si="3"/>
        <v>-2795</v>
      </c>
      <c r="F48" s="1">
        <f t="shared" si="4"/>
        <v>720</v>
      </c>
      <c r="H48" s="1">
        <v>46</v>
      </c>
      <c r="I48" s="2"/>
      <c r="J48" s="2"/>
      <c r="K48" s="2"/>
      <c r="L48" s="2"/>
      <c r="M48" s="4"/>
      <c r="N48" s="4"/>
      <c r="O48" s="4"/>
      <c r="P48" s="4"/>
      <c r="Q48" s="4"/>
      <c r="R48" s="4"/>
      <c r="S48" s="4"/>
      <c r="T48" s="4"/>
      <c r="U48" s="4"/>
      <c r="V48" s="4"/>
      <c r="W48" s="4" t="s">
        <v>52</v>
      </c>
      <c r="X48" s="4"/>
      <c r="Y48" s="4" t="s">
        <v>76</v>
      </c>
      <c r="Z48" s="4"/>
      <c r="AA48" s="4" t="s">
        <v>101</v>
      </c>
      <c r="AB48" s="4"/>
      <c r="AC48" s="4" t="s">
        <v>144</v>
      </c>
      <c r="AD48" s="4"/>
      <c r="AE48" s="4" t="s">
        <v>176</v>
      </c>
      <c r="AF48" s="4"/>
      <c r="AG48" s="4" t="s">
        <v>177</v>
      </c>
      <c r="AH48" s="4"/>
      <c r="AI48" s="4" t="s">
        <v>178</v>
      </c>
      <c r="AJ48" s="4"/>
      <c r="AK48" s="4" t="s">
        <v>179</v>
      </c>
      <c r="AL48" s="4"/>
      <c r="AM48" s="4" t="s">
        <v>180</v>
      </c>
      <c r="AN48" s="4"/>
      <c r="AO48" s="4" t="s">
        <v>1428</v>
      </c>
      <c r="AP48" s="4"/>
      <c r="AQ48" s="4"/>
    </row>
    <row r="49" spans="1:43" ht="15" customHeight="1" x14ac:dyDescent="0.25">
      <c r="A49" s="2" t="str">
        <v>tier4</v>
      </c>
      <c r="B49" s="1">
        <f t="shared" si="0"/>
        <v>4</v>
      </c>
      <c r="C49" s="1">
        <f t="shared" si="1"/>
        <v>1</v>
      </c>
      <c r="D49" s="1" t="str">
        <f t="shared" si="2"/>
        <v/>
      </c>
      <c r="E49" s="1">
        <f t="shared" si="3"/>
        <v>-2630</v>
      </c>
      <c r="F49" s="1">
        <f t="shared" si="4"/>
        <v>2260</v>
      </c>
      <c r="H49" s="1">
        <v>47</v>
      </c>
      <c r="I49" s="2"/>
      <c r="J49" s="2"/>
      <c r="K49" s="2"/>
      <c r="L49" s="2"/>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row>
    <row r="50" spans="1:43" ht="15" customHeight="1" x14ac:dyDescent="0.25">
      <c r="A50" s="2" t="str">
        <v>smallBoosters</v>
      </c>
      <c r="B50" s="1">
        <f t="shared" si="0"/>
        <v>4</v>
      </c>
      <c r="C50" s="1">
        <f t="shared" si="1"/>
        <v>13</v>
      </c>
      <c r="D50" s="1" t="str">
        <f t="shared" si="2"/>
        <v/>
      </c>
      <c r="E50" s="1">
        <f t="shared" si="3"/>
        <v>-2630</v>
      </c>
      <c r="F50" s="1">
        <f t="shared" si="4"/>
        <v>1732</v>
      </c>
      <c r="H50" s="1">
        <v>48</v>
      </c>
      <c r="I50" s="2"/>
      <c r="J50" s="2"/>
      <c r="K50" s="2"/>
      <c r="L50" s="2"/>
      <c r="M50" s="4"/>
      <c r="N50" s="4"/>
      <c r="O50" s="4"/>
      <c r="P50" s="4"/>
      <c r="Q50" s="4"/>
      <c r="R50" s="4"/>
      <c r="S50" s="4" t="s">
        <v>17</v>
      </c>
      <c r="T50" s="4"/>
      <c r="U50" s="4"/>
      <c r="V50" s="4"/>
      <c r="W50" s="4" t="s">
        <v>53</v>
      </c>
      <c r="X50" s="4"/>
      <c r="Y50" s="4" t="s">
        <v>77</v>
      </c>
      <c r="Z50" s="4"/>
      <c r="AA50" s="4" t="s">
        <v>104</v>
      </c>
      <c r="AB50" s="4"/>
      <c r="AC50" s="4" t="s">
        <v>146</v>
      </c>
      <c r="AD50" s="4"/>
      <c r="AE50" s="4" t="s">
        <v>186</v>
      </c>
      <c r="AF50" s="4"/>
      <c r="AG50" s="4" t="s">
        <v>211</v>
      </c>
      <c r="AH50" s="4"/>
      <c r="AI50" s="4" t="s">
        <v>187</v>
      </c>
      <c r="AJ50" s="4"/>
      <c r="AK50" s="4" t="s">
        <v>188</v>
      </c>
      <c r="AL50" s="4"/>
      <c r="AM50" s="4"/>
      <c r="AN50" s="4"/>
      <c r="AO50" s="4"/>
      <c r="AP50" s="4"/>
      <c r="AQ50" s="4"/>
    </row>
    <row r="51" spans="1:43" ht="15" customHeight="1" x14ac:dyDescent="0.25">
      <c r="A51" s="2" t="str">
        <v>flightControl</v>
      </c>
      <c r="B51" s="1">
        <f t="shared" si="0"/>
        <v>4</v>
      </c>
      <c r="C51" s="1">
        <f t="shared" si="1"/>
        <v>11</v>
      </c>
      <c r="D51" s="1" t="str">
        <f t="shared" si="2"/>
        <v/>
      </c>
      <c r="E51" s="1">
        <f t="shared" si="3"/>
        <v>-2630</v>
      </c>
      <c r="F51" s="1">
        <f t="shared" si="4"/>
        <v>1820</v>
      </c>
      <c r="H51" s="1">
        <v>49</v>
      </c>
      <c r="I51" s="2"/>
      <c r="J51" s="2"/>
      <c r="K51" s="2"/>
      <c r="L51" s="2"/>
      <c r="M51" s="4"/>
      <c r="N51" s="4"/>
      <c r="O51" s="4"/>
      <c r="P51" s="4"/>
      <c r="Q51" s="4"/>
      <c r="R51" s="4"/>
      <c r="S51" s="4"/>
      <c r="T51" s="4"/>
      <c r="U51" s="4"/>
      <c r="V51" s="4"/>
      <c r="W51" s="4" t="s">
        <v>54</v>
      </c>
      <c r="X51" s="4"/>
      <c r="Y51" s="4" t="s">
        <v>78</v>
      </c>
      <c r="Z51" s="4"/>
      <c r="AA51" s="4" t="s">
        <v>105</v>
      </c>
      <c r="AB51" s="4"/>
      <c r="AC51" s="4" t="s">
        <v>147</v>
      </c>
      <c r="AD51" s="4"/>
      <c r="AE51" s="4" t="s">
        <v>185</v>
      </c>
      <c r="AF51" s="4"/>
      <c r="AG51" s="4" t="s">
        <v>212</v>
      </c>
      <c r="AH51" s="4"/>
      <c r="AI51" s="4" t="s">
        <v>228</v>
      </c>
      <c r="AJ51" s="4"/>
      <c r="AK51" s="4"/>
      <c r="AL51" s="4"/>
      <c r="AM51" s="4"/>
      <c r="AN51" s="4"/>
      <c r="AO51" s="4"/>
      <c r="AP51" s="4"/>
      <c r="AQ51" s="4"/>
    </row>
    <row r="52" spans="1:43" ht="15" customHeight="1" x14ac:dyDescent="0.25">
      <c r="A52" s="2" t="str">
        <v>earlyPropulsionSystems</v>
      </c>
      <c r="B52" s="1">
        <f t="shared" si="0"/>
        <v>4</v>
      </c>
      <c r="C52" s="1">
        <f t="shared" si="1"/>
        <v>15</v>
      </c>
      <c r="D52" s="1" t="str">
        <f t="shared" si="2"/>
        <v/>
      </c>
      <c r="E52" s="1">
        <f t="shared" si="3"/>
        <v>-2630</v>
      </c>
      <c r="F52" s="1">
        <f t="shared" si="4"/>
        <v>1644</v>
      </c>
      <c r="H52" s="1">
        <v>50</v>
      </c>
      <c r="I52" s="2"/>
      <c r="J52" s="2"/>
      <c r="K52" s="2"/>
      <c r="L52" s="2"/>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row>
    <row r="53" spans="1:43" ht="15" customHeight="1" x14ac:dyDescent="0.25">
      <c r="A53" s="2" t="str">
        <v>advRocketry</v>
      </c>
      <c r="B53" s="1">
        <f t="shared" si="0"/>
        <v>4</v>
      </c>
      <c r="C53" s="1">
        <f t="shared" si="1"/>
        <v>17</v>
      </c>
      <c r="D53" s="1" t="str">
        <f t="shared" si="2"/>
        <v/>
      </c>
      <c r="E53" s="1">
        <f t="shared" si="3"/>
        <v>-2630</v>
      </c>
      <c r="F53" s="1">
        <f t="shared" si="4"/>
        <v>1556</v>
      </c>
      <c r="H53" s="1">
        <v>51</v>
      </c>
      <c r="I53" s="2"/>
      <c r="J53" s="2"/>
      <c r="K53" s="2"/>
      <c r="L53" s="2"/>
      <c r="M53" s="4" t="s">
        <v>1338</v>
      </c>
      <c r="N53" s="4"/>
      <c r="O53" s="4" t="s">
        <v>1339</v>
      </c>
      <c r="P53" s="4"/>
      <c r="Q53" s="4" t="s">
        <v>1340</v>
      </c>
      <c r="R53" s="4"/>
      <c r="S53" s="4" t="s">
        <v>1341</v>
      </c>
      <c r="T53" s="4"/>
      <c r="U53" s="4" t="s">
        <v>1342</v>
      </c>
      <c r="V53" s="4"/>
      <c r="W53" s="4" t="s">
        <v>1343</v>
      </c>
      <c r="X53" s="4"/>
      <c r="Y53" s="4" t="s">
        <v>1344</v>
      </c>
      <c r="Z53" s="4"/>
      <c r="AA53" s="4" t="s">
        <v>1345</v>
      </c>
      <c r="AB53" s="4"/>
      <c r="AC53" s="4" t="s">
        <v>1346</v>
      </c>
      <c r="AD53" s="4"/>
      <c r="AE53" s="4" t="s">
        <v>1347</v>
      </c>
      <c r="AF53" s="4"/>
      <c r="AG53" s="4" t="s">
        <v>1348</v>
      </c>
      <c r="AH53" s="4"/>
      <c r="AI53" s="4" t="s">
        <v>1349</v>
      </c>
      <c r="AJ53" s="4"/>
      <c r="AK53" s="4" t="s">
        <v>1350</v>
      </c>
      <c r="AL53" s="4"/>
      <c r="AM53" s="4" t="s">
        <v>1351</v>
      </c>
      <c r="AN53" s="4"/>
      <c r="AO53" s="4" t="s">
        <v>1352</v>
      </c>
      <c r="AP53" s="4"/>
      <c r="AQ53" s="4" t="s">
        <v>1425</v>
      </c>
    </row>
    <row r="54" spans="1:43" ht="15" customHeight="1" x14ac:dyDescent="0.25">
      <c r="A54" s="2" t="str">
        <v>basicFuelSystems</v>
      </c>
      <c r="B54" s="1">
        <f t="shared" si="0"/>
        <v>4</v>
      </c>
      <c r="C54" s="1">
        <f t="shared" si="1"/>
        <v>19</v>
      </c>
      <c r="D54" s="1" t="str">
        <f t="shared" si="2"/>
        <v/>
      </c>
      <c r="E54" s="1">
        <f t="shared" si="3"/>
        <v>-2630</v>
      </c>
      <c r="F54" s="1">
        <f t="shared" si="4"/>
        <v>1468</v>
      </c>
      <c r="O54" s="21"/>
      <c r="P54" s="21"/>
      <c r="Q54" s="21"/>
      <c r="R54" s="21"/>
      <c r="S54" s="21"/>
      <c r="T54" s="21"/>
      <c r="U54" s="21"/>
      <c r="V54" s="21"/>
      <c r="W54" s="21"/>
      <c r="X54" s="21"/>
      <c r="Y54" s="21"/>
      <c r="Z54" s="21"/>
      <c r="AA54" s="21"/>
      <c r="AB54" s="21"/>
      <c r="AC54" s="21"/>
      <c r="AD54" s="21"/>
      <c r="AE54" s="21"/>
      <c r="AF54" s="21"/>
      <c r="AG54" s="21"/>
      <c r="AH54" s="21"/>
      <c r="AI54" s="21"/>
      <c r="AJ54" s="21"/>
      <c r="AK54" s="21"/>
    </row>
    <row r="55" spans="1:43" ht="15" customHeight="1" x14ac:dyDescent="0.25">
      <c r="A55" s="2" t="str">
        <v>fuelLines</v>
      </c>
      <c r="B55" s="1">
        <f t="shared" si="0"/>
        <v>4</v>
      </c>
      <c r="C55" s="1">
        <f t="shared" si="1"/>
        <v>20</v>
      </c>
      <c r="D55" s="1" t="str">
        <f t="shared" si="2"/>
        <v/>
      </c>
      <c r="E55" s="1">
        <f t="shared" si="3"/>
        <v>-2630</v>
      </c>
      <c r="F55" s="1">
        <f t="shared" si="4"/>
        <v>1424</v>
      </c>
      <c r="O55" s="21"/>
      <c r="P55" s="21"/>
      <c r="Q55" s="21"/>
      <c r="R55" s="21"/>
      <c r="S55" s="21"/>
      <c r="T55" s="21"/>
      <c r="U55" s="21"/>
      <c r="V55" s="21"/>
      <c r="W55" s="21"/>
      <c r="X55" s="21"/>
      <c r="Y55" s="21"/>
      <c r="Z55" s="21"/>
      <c r="AA55" s="21"/>
      <c r="AB55" s="21"/>
      <c r="AC55" s="21"/>
      <c r="AD55" s="21"/>
      <c r="AE55" s="21"/>
      <c r="AF55" s="21"/>
      <c r="AG55" s="21"/>
      <c r="AH55" s="21"/>
      <c r="AI55" s="21"/>
      <c r="AJ55" s="21"/>
      <c r="AK55" s="21"/>
    </row>
    <row r="56" spans="1:43" ht="15" customHeight="1" x14ac:dyDescent="0.25">
      <c r="A56" s="2" t="str">
        <v>decoupling</v>
      </c>
      <c r="B56" s="1">
        <f t="shared" si="0"/>
        <v>4</v>
      </c>
      <c r="C56" s="1">
        <f t="shared" si="1"/>
        <v>22</v>
      </c>
      <c r="D56" s="1" t="str">
        <f t="shared" si="2"/>
        <v/>
      </c>
      <c r="E56" s="1">
        <f t="shared" si="3"/>
        <v>-2630</v>
      </c>
      <c r="F56" s="1">
        <f t="shared" si="4"/>
        <v>1336</v>
      </c>
      <c r="K56" s="3"/>
      <c r="L56" s="3"/>
      <c r="O56" s="21"/>
      <c r="P56" s="21"/>
      <c r="Q56" s="21"/>
      <c r="R56" s="21"/>
      <c r="S56" s="21"/>
      <c r="T56" s="21"/>
      <c r="U56" s="21"/>
      <c r="V56" s="21"/>
      <c r="W56" s="21"/>
      <c r="X56" s="21"/>
      <c r="Y56" s="21"/>
      <c r="Z56" s="21"/>
      <c r="AA56" s="21"/>
      <c r="AB56" s="21"/>
      <c r="AC56" s="21"/>
      <c r="AD56" s="21"/>
      <c r="AE56" s="21"/>
      <c r="AF56" s="21"/>
      <c r="AG56" s="21"/>
      <c r="AH56" s="21"/>
      <c r="AI56" s="21"/>
      <c r="AJ56" s="21"/>
      <c r="AK56" s="21"/>
    </row>
    <row r="57" spans="1:43" ht="15" customHeight="1" x14ac:dyDescent="0.25">
      <c r="A57" s="2" t="str">
        <v>fairings</v>
      </c>
      <c r="B57" s="1">
        <f t="shared" si="0"/>
        <v>4</v>
      </c>
      <c r="C57" s="1">
        <f t="shared" si="1"/>
        <v>23</v>
      </c>
      <c r="D57" s="1" t="str">
        <f t="shared" si="2"/>
        <v/>
      </c>
      <c r="E57" s="1">
        <f t="shared" si="3"/>
        <v>-2630</v>
      </c>
      <c r="F57" s="1">
        <f t="shared" si="4"/>
        <v>1292</v>
      </c>
      <c r="O57" s="21"/>
      <c r="P57" s="21"/>
      <c r="Q57" s="21"/>
      <c r="R57" s="21"/>
      <c r="S57" s="21"/>
      <c r="T57" s="21"/>
      <c r="U57" s="21"/>
      <c r="V57" s="21"/>
      <c r="W57" s="21"/>
      <c r="X57" s="21"/>
      <c r="Y57" s="21"/>
      <c r="Z57" s="21"/>
      <c r="AA57" s="21"/>
      <c r="AB57" s="21"/>
      <c r="AC57" s="21"/>
      <c r="AD57" s="21"/>
      <c r="AE57" s="21"/>
      <c r="AF57" s="21"/>
      <c r="AG57" s="21"/>
      <c r="AH57" s="21"/>
      <c r="AI57" s="21"/>
      <c r="AJ57" s="21"/>
      <c r="AK57" s="21"/>
    </row>
    <row r="58" spans="1:43" ht="15" customHeight="1" x14ac:dyDescent="0.25">
      <c r="A58" s="2" t="str">
        <v>generalConstruction</v>
      </c>
      <c r="B58" s="1">
        <f t="shared" si="0"/>
        <v>4</v>
      </c>
      <c r="C58" s="1">
        <f t="shared" si="1"/>
        <v>24</v>
      </c>
      <c r="D58" s="1" t="str">
        <f t="shared" si="2"/>
        <v/>
      </c>
      <c r="E58" s="1">
        <f t="shared" si="3"/>
        <v>-2630</v>
      </c>
      <c r="F58" s="1">
        <f t="shared" si="4"/>
        <v>1248</v>
      </c>
      <c r="O58" s="21"/>
      <c r="P58" s="21"/>
      <c r="Q58" s="21"/>
      <c r="R58" s="21"/>
      <c r="S58" s="21"/>
      <c r="T58" s="21"/>
      <c r="U58" s="21"/>
      <c r="V58" s="21"/>
      <c r="W58" s="21"/>
      <c r="X58" s="21"/>
      <c r="Y58" s="21"/>
      <c r="Z58" s="21"/>
      <c r="AA58" s="21"/>
      <c r="AB58" s="21"/>
      <c r="AC58" s="21"/>
      <c r="AD58" s="21"/>
      <c r="AE58" s="21"/>
      <c r="AF58" s="21"/>
      <c r="AG58" s="21"/>
      <c r="AH58" s="21"/>
      <c r="AI58" s="21"/>
      <c r="AJ58" s="21"/>
      <c r="AK58" s="21"/>
    </row>
    <row r="59" spans="1:43" ht="15" customHeight="1" x14ac:dyDescent="0.25">
      <c r="A59" s="2" t="str">
        <v>airLaunch</v>
      </c>
      <c r="B59" s="1">
        <f t="shared" si="0"/>
        <v>4</v>
      </c>
      <c r="C59" s="1">
        <f t="shared" si="1"/>
        <v>27</v>
      </c>
      <c r="D59" s="1" t="str">
        <f t="shared" si="2"/>
        <v/>
      </c>
      <c r="E59" s="1">
        <f t="shared" si="3"/>
        <v>-2630</v>
      </c>
      <c r="F59" s="1">
        <f t="shared" si="4"/>
        <v>1116</v>
      </c>
      <c r="O59" s="21"/>
      <c r="P59" s="21"/>
      <c r="Q59" s="21"/>
      <c r="R59" s="21"/>
      <c r="S59" s="21"/>
      <c r="T59" s="21"/>
      <c r="U59" s="21"/>
      <c r="V59" s="21"/>
      <c r="W59" s="21"/>
      <c r="X59" s="21"/>
      <c r="Y59" s="21"/>
      <c r="Z59" s="21"/>
      <c r="AA59" s="21"/>
      <c r="AB59" s="21"/>
      <c r="AC59" s="21"/>
      <c r="AD59" s="21"/>
      <c r="AE59" s="21"/>
      <c r="AF59" s="21"/>
      <c r="AG59" s="21"/>
      <c r="AH59" s="21"/>
      <c r="AI59" s="21"/>
      <c r="AJ59" s="21"/>
      <c r="AK59" s="21"/>
    </row>
    <row r="60" spans="1:43" ht="15" customHeight="1" x14ac:dyDescent="0.25">
      <c r="A60" s="2" t="str">
        <v>aviation</v>
      </c>
      <c r="B60" s="1">
        <f t="shared" si="0"/>
        <v>4</v>
      </c>
      <c r="C60" s="1">
        <f t="shared" si="1"/>
        <v>28</v>
      </c>
      <c r="D60" s="1" t="str">
        <f t="shared" si="2"/>
        <v/>
      </c>
      <c r="E60" s="1">
        <f t="shared" si="3"/>
        <v>-2630</v>
      </c>
      <c r="F60" s="1">
        <f t="shared" si="4"/>
        <v>1072</v>
      </c>
      <c r="O60" s="21"/>
      <c r="P60" s="21"/>
      <c r="Q60" s="21"/>
      <c r="R60" s="21"/>
      <c r="S60" s="21"/>
      <c r="T60" s="21"/>
      <c r="U60" s="21"/>
      <c r="V60" s="21"/>
      <c r="W60" s="21"/>
      <c r="X60" s="21"/>
      <c r="Y60" s="21"/>
      <c r="Z60" s="21"/>
      <c r="AA60" s="21"/>
      <c r="AB60" s="21"/>
      <c r="AC60" s="21"/>
      <c r="AD60" s="21"/>
      <c r="AE60" s="21"/>
      <c r="AF60" s="21"/>
      <c r="AG60" s="21"/>
      <c r="AH60" s="21"/>
      <c r="AI60" s="21"/>
      <c r="AJ60" s="21"/>
      <c r="AK60" s="21"/>
    </row>
    <row r="61" spans="1:43" ht="15" customHeight="1" x14ac:dyDescent="0.25">
      <c r="A61" s="2" t="str">
        <v>basicLanding</v>
      </c>
      <c r="B61" s="1">
        <f t="shared" si="0"/>
        <v>4</v>
      </c>
      <c r="C61" s="1">
        <f t="shared" si="1"/>
        <v>30</v>
      </c>
      <c r="D61" s="1" t="str">
        <f t="shared" si="2"/>
        <v/>
      </c>
      <c r="E61" s="1">
        <f t="shared" si="3"/>
        <v>-2630</v>
      </c>
      <c r="F61" s="1">
        <f t="shared" si="4"/>
        <v>984</v>
      </c>
    </row>
    <row r="62" spans="1:43" ht="15" customHeight="1" x14ac:dyDescent="0.25">
      <c r="A62" s="2" t="str">
        <v>enhancedSurvivability</v>
      </c>
      <c r="B62" s="1">
        <f t="shared" si="0"/>
        <v>4</v>
      </c>
      <c r="C62" s="1">
        <f t="shared" si="1"/>
        <v>33</v>
      </c>
      <c r="D62" s="1" t="str">
        <f t="shared" si="2"/>
        <v/>
      </c>
      <c r="E62" s="1">
        <f t="shared" si="3"/>
        <v>-2630</v>
      </c>
      <c r="F62" s="1">
        <f t="shared" si="4"/>
        <v>852</v>
      </c>
    </row>
    <row r="63" spans="1:43" ht="15" customHeight="1" x14ac:dyDescent="0.25">
      <c r="A63" s="2" t="str">
        <v>basicCommandModules</v>
      </c>
      <c r="B63" s="1">
        <f t="shared" si="0"/>
        <v>4</v>
      </c>
      <c r="C63" s="1">
        <f t="shared" si="1"/>
        <v>34</v>
      </c>
      <c r="D63" s="1" t="str">
        <f t="shared" si="2"/>
        <v/>
      </c>
      <c r="E63" s="1">
        <f t="shared" si="3"/>
        <v>-2630</v>
      </c>
      <c r="F63" s="1">
        <f t="shared" si="4"/>
        <v>808</v>
      </c>
    </row>
    <row r="64" spans="1:43" ht="15" customHeight="1" x14ac:dyDescent="0.25">
      <c r="A64" s="2" t="str">
        <v>basicScience</v>
      </c>
      <c r="B64" s="1">
        <f t="shared" si="0"/>
        <v>4</v>
      </c>
      <c r="C64" s="1">
        <f t="shared" si="1"/>
        <v>38</v>
      </c>
      <c r="D64" s="1" t="str">
        <f t="shared" si="2"/>
        <v/>
      </c>
      <c r="E64" s="1">
        <f t="shared" si="3"/>
        <v>-2630</v>
      </c>
      <c r="F64" s="1">
        <f t="shared" si="4"/>
        <v>632</v>
      </c>
    </row>
    <row r="65" spans="1:6" ht="15" customHeight="1" x14ac:dyDescent="0.25">
      <c r="A65" s="2" t="str">
        <v>groundScience</v>
      </c>
      <c r="B65" s="1">
        <f t="shared" si="0"/>
        <v>4</v>
      </c>
      <c r="C65" s="1">
        <f t="shared" si="1"/>
        <v>39</v>
      </c>
      <c r="D65" s="1" t="str">
        <f t="shared" si="2"/>
        <v/>
      </c>
      <c r="E65" s="1">
        <f t="shared" si="3"/>
        <v>-2630</v>
      </c>
      <c r="F65" s="1">
        <f t="shared" si="4"/>
        <v>588</v>
      </c>
    </row>
    <row r="66" spans="1:6" ht="15" customHeight="1" x14ac:dyDescent="0.25">
      <c r="A66" s="2" t="str">
        <v>antennaArrays</v>
      </c>
      <c r="B66" s="1">
        <f t="shared" si="0"/>
        <v>4</v>
      </c>
      <c r="C66" s="1">
        <f t="shared" si="1"/>
        <v>41</v>
      </c>
      <c r="D66" s="1" t="str">
        <f t="shared" si="2"/>
        <v/>
      </c>
      <c r="E66" s="1">
        <f t="shared" si="3"/>
        <v>-2630</v>
      </c>
      <c r="F66" s="1">
        <f t="shared" si="4"/>
        <v>500</v>
      </c>
    </row>
    <row r="67" spans="1:6" ht="15" customHeight="1" x14ac:dyDescent="0.25">
      <c r="A67" s="2" t="str">
        <v>basicSatellites</v>
      </c>
      <c r="B67" s="1">
        <f t="shared" si="0"/>
        <v>4</v>
      </c>
      <c r="C67" s="1">
        <f t="shared" si="1"/>
        <v>42</v>
      </c>
      <c r="D67" s="1" t="str">
        <f t="shared" si="2"/>
        <v/>
      </c>
      <c r="E67" s="1">
        <f t="shared" si="3"/>
        <v>-2630</v>
      </c>
      <c r="F67" s="1">
        <f t="shared" si="4"/>
        <v>456</v>
      </c>
    </row>
    <row r="68" spans="1:6" ht="15" customHeight="1" x14ac:dyDescent="0.25">
      <c r="A68" s="2" t="str">
        <v>avionics</v>
      </c>
      <c r="B68" s="1">
        <f t="shared" ref="B68:B131" si="5">(IFERROR(MATCH(A68,$I$3:$AQ$3,0),0)+IFERROR(MATCH(A68,$I$4:$AQ$4,0),0)+IFERROR(MATCH(A68,$I$5:$AQ$5,0),0)+IFERROR(MATCH(A68,$I$6:$AQ$6,0),0)+IFERROR(MATCH(A68,$I$7:$AQ$7,0),0)+IFERROR(MATCH(A68,$I$8:$AQ$8,0),0)+IFERROR(MATCH(A68,$I$9:$AQ$9,0),0)+IFERROR(MATCH(A68,$I$10:$AQ$10,0),0)+IFERROR(MATCH(A68,$I$11:$AQ$11,0),0)+IFERROR(MATCH(A68,$I$12:$AQ$12,0),0)+IFERROR(MATCH(A68,$I$13:$AQ$13,0),0)+IFERROR(MATCH(A68,$I$14:$AQ$14,0),0)+IFERROR(MATCH(A68,$I$15:$AQ$15,0),0)+IFERROR(MATCH(A68,$I$16:$AQ$16,0),0)+IFERROR(MATCH(A68,$I$17:$AQ$17,0),0)+IFERROR(MATCH(A68,$I$18:$AQ$18,0),0)+IFERROR(MATCH(A68,$I$19:$AQ$19,0),0)+IFERROR(MATCH(A68,$I$20:$AQ$20,0),0)+IFERROR(MATCH(A68,$I$21:$AQ$21,0),0)+IFERROR(MATCH(A68,$I$22:$AQ$22,0),0)+IFERROR(MATCH(A68,$I$23:$AQ$23,0),0)+IFERROR(MATCH(A68,$I$24:$AQ$24,0),0)+IFERROR(MATCH(A68,$I$25:$AQ$25,0),0)+IFERROR(MATCH(A68,$I$26:$AQ$26,0),0)+IFERROR(MATCH(A68,$I$27:$AQ$27,0),0)+IFERROR(MATCH(A68,$I$28:$AQ$28,0),0)+IFERROR(MATCH(A68,$I$29:$AQ$29,0),0)+IFERROR(MATCH(A68,$I$30:$AQ$30,0),0)+IFERROR(MATCH(A68,$I$31:$AQ$31,0),0)+IFERROR(MATCH(A68,$I$32:$AQ$32,0),0)+IFERROR(MATCH(A68,$I$33:$AQ$33,0),0)+IFERROR(MATCH(A68,$I$34:$AQ$34,0),0)+IFERROR(MATCH(A68,$I$35:$AQ$35,0),0)+IFERROR(MATCH(A68,$I$36:$AQ$36,0),0)+IFERROR(MATCH(A68,$I$37:$AQ$37,0),0)+IFERROR(MATCH(A68,$I$38:$AQ$38,0),0)+IFERROR(MATCH(A68,$I$39:$AQ$39,0),0)+IFERROR(MATCH(A68,$I$40:$AQ$40,0),0)+IFERROR(MATCH(A68,$I$41:$AQ$41,0),0)+IFERROR(MATCH(A68,$I$42:$AQ$42,0),0)+IFERROR(MATCH(A68,$I$53:$AQ$53,0),0)+IFERROR(MATCH(A68,$I$52:$AQ$52,0),0)+IFERROR(MATCH(A68,$I$51:$AQ$51,0),0)+IFERROR(MATCH(A68,$I$50:$AQ$50,0),0)+IFERROR(MATCH(A68,$I$49:$AQ$49,0),0)+IFERROR(MATCH(A68,$I$48:$AQ$48,0),0)+IFERROR(MATCH(A68,$I$47:$AQ$47,0),0)+IFERROR(MATCH(A68,$I$46:$AQ$46,0),0)+IFERROR(MATCH(A68,$I$45:$AQ$45,0),0)+IFERROR(MATCH(A68,$I$44:$AQ$44,0),0)+IFERROR(MATCH(A68,$I$43:$AQ$43,0),0)-5)/2</f>
        <v>4</v>
      </c>
      <c r="C68" s="1">
        <f t="shared" ref="C68:C131" si="6">IFERROR(MATCH(A68,$I$3:$I$53,0),0)+IFERROR(MATCH(A68,$J$3:$J$53,0),0)+IFERROR(MATCH(A68,$K$3:$K$53,0),0)+IFERROR(MATCH(A68,$L$3:$L$53,0),0)+IFERROR(MATCH(A68,$M$3:$M$53,0),0)+IFERROR(MATCH(A68,$N$3:$N$53,0),0)+IFERROR(MATCH(A68,$O$3:$O$53,0),0)+IFERROR(MATCH(A68,$P$3:$P$53,0),0)+IFERROR(MATCH(A68,$Q$3:$Q$53,0),0)+IFERROR(MATCH(A68,$R$3:$R$53,0),0)+IFERROR(MATCH(A68,$S$3:$S$53,0),0)+IFERROR(MATCH(A68,$T$3:$T$53,0),0)+IFERROR(MATCH(A68,$U$3:$U$53,0),0)+IFERROR(MATCH(A68,$V$3:$V$53,0),0)+IFERROR(MATCH(A68,$W$3:$W$53,0),0)+IFERROR(MATCH(A68,$X$3:$X$53,0),0)+IFERROR(MATCH(A68,$Y$3:$Y$53,0),0)+IFERROR(MATCH(A68,$Z$3:$Z$53,0),0)+IFERROR(MATCH(A68,$AA$3:$AA$53,0),0)+IFERROR(MATCH(A68,$AB$3:$AB$53,0),0)+IFERROR(MATCH(A68,$AC$3:$AC$53,0),0)+IFERROR(MATCH(A68,$AD$3:$AD$53,0),0)+IFERROR(MATCH(A68,$AE$3:$AE$53,0),0)+IFERROR(MATCH(A68,$AF$3:$AF$53,0),0)+IFERROR(MATCH(A68,$AG$3:$AG$53,0),0)+IFERROR(MATCH(A68,$AH$3:$AH$53,0),0)+IFERROR(MATCH(A68,$AI$3:$AI$53,0),0)+IFERROR(MATCH(A68,$AJ$3:$AJ$53,0),0)+IFERROR(MATCH(A68,$AK$3:$AK$53,0),0)+IFERROR(MATCH(A68,$AL$3:$AL$53,0),0)+IFERROR(MATCH(A68,$AM$3:$AM$53,0),0)+IFERROR(MATCH(A68,$AN$3:$AN$53,0),0)+IFERROR(MATCH(A68,$AO$3:$AO$53,0),0)+IFERROR(MATCH(A68,$AP$3:$AP$53,0),0)+IFERROR(MATCH(A68,$AQ$3:$AQ$53,0),0)</f>
        <v>43</v>
      </c>
      <c r="D68" s="1" t="str">
        <f t="shared" ref="D68:D131" si="7">IF(OR(B68=-2.5,C68=0)=TRUE,"Error","")</f>
        <v/>
      </c>
      <c r="E68" s="1">
        <f t="shared" ref="E68:E131" si="8">(B68+2)*220-3950+IF(MOD(B68,1)&lt;&gt;0,-55,0)</f>
        <v>-2630</v>
      </c>
      <c r="F68" s="1">
        <f t="shared" ref="F68:F131" si="9">(C68-1)*-44+2260</f>
        <v>412</v>
      </c>
    </row>
    <row r="69" spans="1:6" ht="15" customHeight="1" x14ac:dyDescent="0.25">
      <c r="A69" s="2" t="str">
        <v>batteryTech</v>
      </c>
      <c r="B69" s="1">
        <f t="shared" si="5"/>
        <v>4</v>
      </c>
      <c r="C69" s="1">
        <f t="shared" si="6"/>
        <v>45</v>
      </c>
      <c r="D69" s="1" t="str">
        <f t="shared" si="7"/>
        <v/>
      </c>
      <c r="E69" s="1">
        <f t="shared" si="8"/>
        <v>-2630</v>
      </c>
      <c r="F69" s="1">
        <f t="shared" si="9"/>
        <v>324</v>
      </c>
    </row>
    <row r="70" spans="1:6" ht="15" customHeight="1" x14ac:dyDescent="0.25">
      <c r="A70" s="2" t="str">
        <v>tier4_bottom</v>
      </c>
      <c r="B70" s="1">
        <f t="shared" si="5"/>
        <v>4</v>
      </c>
      <c r="C70" s="1">
        <f t="shared" si="6"/>
        <v>51</v>
      </c>
      <c r="D70" s="1" t="str">
        <f t="shared" si="7"/>
        <v/>
      </c>
      <c r="E70" s="1">
        <f t="shared" si="8"/>
        <v>-2630</v>
      </c>
      <c r="F70" s="1">
        <f t="shared" si="9"/>
        <v>60</v>
      </c>
    </row>
    <row r="71" spans="1:6" ht="15" customHeight="1" x14ac:dyDescent="0.25">
      <c r="A71" s="2" t="str">
        <v>proceduralWings</v>
      </c>
      <c r="B71" s="1">
        <f t="shared" si="5"/>
        <v>4.5</v>
      </c>
      <c r="C71" s="1">
        <f t="shared" si="6"/>
        <v>29</v>
      </c>
      <c r="D71" s="1" t="str">
        <f t="shared" si="7"/>
        <v/>
      </c>
      <c r="E71" s="1">
        <f t="shared" si="8"/>
        <v>-2575</v>
      </c>
      <c r="F71" s="1">
        <f t="shared" si="9"/>
        <v>1028</v>
      </c>
    </row>
    <row r="72" spans="1:6" ht="15" customHeight="1" x14ac:dyDescent="0.25">
      <c r="A72" s="2" t="str">
        <v>reentryModule</v>
      </c>
      <c r="B72" s="1">
        <f t="shared" si="5"/>
        <v>4.5</v>
      </c>
      <c r="C72" s="1">
        <f t="shared" si="6"/>
        <v>36</v>
      </c>
      <c r="D72" s="1" t="str">
        <f t="shared" si="7"/>
        <v/>
      </c>
      <c r="E72" s="1">
        <f t="shared" si="8"/>
        <v>-2575</v>
      </c>
      <c r="F72" s="1">
        <f t="shared" si="9"/>
        <v>720</v>
      </c>
    </row>
    <row r="73" spans="1:6" ht="15" customHeight="1" x14ac:dyDescent="0.25">
      <c r="A73" s="2" t="str">
        <v>tier5</v>
      </c>
      <c r="B73" s="1">
        <f t="shared" si="5"/>
        <v>5</v>
      </c>
      <c r="C73" s="1">
        <f t="shared" si="6"/>
        <v>1</v>
      </c>
      <c r="D73" s="1" t="str">
        <f t="shared" si="7"/>
        <v/>
      </c>
      <c r="E73" s="1">
        <f t="shared" si="8"/>
        <v>-2410</v>
      </c>
      <c r="F73" s="1">
        <f t="shared" si="9"/>
        <v>2260</v>
      </c>
    </row>
    <row r="74" spans="1:6" ht="15" customHeight="1" x14ac:dyDescent="0.25">
      <c r="A74" s="2" t="str">
        <v>mediumBoosters</v>
      </c>
      <c r="B74" s="1">
        <f t="shared" si="5"/>
        <v>5</v>
      </c>
      <c r="C74" s="1">
        <f t="shared" si="6"/>
        <v>13</v>
      </c>
      <c r="D74" s="1" t="str">
        <f t="shared" si="7"/>
        <v/>
      </c>
      <c r="E74" s="1">
        <f t="shared" si="8"/>
        <v>-2410</v>
      </c>
      <c r="F74" s="1">
        <f t="shared" si="9"/>
        <v>1732</v>
      </c>
    </row>
    <row r="75" spans="1:6" ht="15" customHeight="1" x14ac:dyDescent="0.25">
      <c r="A75" s="2" t="str">
        <v>advFlightControl</v>
      </c>
      <c r="B75" s="1">
        <f t="shared" si="5"/>
        <v>5</v>
      </c>
      <c r="C75" s="1">
        <f t="shared" si="6"/>
        <v>11</v>
      </c>
      <c r="D75" s="1" t="str">
        <f t="shared" si="7"/>
        <v/>
      </c>
      <c r="E75" s="1">
        <f t="shared" si="8"/>
        <v>-2410</v>
      </c>
      <c r="F75" s="1">
        <f t="shared" si="9"/>
        <v>1820</v>
      </c>
    </row>
    <row r="76" spans="1:6" ht="15" customHeight="1" x14ac:dyDescent="0.25">
      <c r="A76" s="2" t="str">
        <v>propulsionSystems</v>
      </c>
      <c r="B76" s="1">
        <f t="shared" si="5"/>
        <v>5</v>
      </c>
      <c r="C76" s="1">
        <f t="shared" si="6"/>
        <v>15</v>
      </c>
      <c r="D76" s="1" t="str">
        <f t="shared" si="7"/>
        <v/>
      </c>
      <c r="E76" s="1">
        <f t="shared" si="8"/>
        <v>-2410</v>
      </c>
      <c r="F76" s="1">
        <f t="shared" si="9"/>
        <v>1644</v>
      </c>
    </row>
    <row r="77" spans="1:6" ht="15" customHeight="1" x14ac:dyDescent="0.25">
      <c r="A77" s="2" t="str">
        <v>heavyRocketry</v>
      </c>
      <c r="B77" s="1">
        <f t="shared" si="5"/>
        <v>5</v>
      </c>
      <c r="C77" s="1">
        <f t="shared" si="6"/>
        <v>17</v>
      </c>
      <c r="D77" s="1" t="str">
        <f t="shared" si="7"/>
        <v/>
      </c>
      <c r="E77" s="1">
        <f t="shared" si="8"/>
        <v>-2410</v>
      </c>
      <c r="F77" s="1">
        <f t="shared" si="9"/>
        <v>1556</v>
      </c>
    </row>
    <row r="78" spans="1:6" ht="15" customHeight="1" x14ac:dyDescent="0.25">
      <c r="A78" s="2" t="str">
        <v>fuelSystems</v>
      </c>
      <c r="B78" s="1">
        <f t="shared" si="5"/>
        <v>5</v>
      </c>
      <c r="C78" s="1">
        <f t="shared" si="6"/>
        <v>19</v>
      </c>
      <c r="D78" s="1" t="str">
        <f t="shared" si="7"/>
        <v/>
      </c>
      <c r="E78" s="1">
        <f t="shared" si="8"/>
        <v>-2410</v>
      </c>
      <c r="F78" s="1">
        <f t="shared" si="9"/>
        <v>1468</v>
      </c>
    </row>
    <row r="79" spans="1:6" ht="15" customHeight="1" x14ac:dyDescent="0.25">
      <c r="A79" s="2" t="str">
        <v>flexibleFuelSolutions</v>
      </c>
      <c r="B79" s="1">
        <f t="shared" si="5"/>
        <v>5</v>
      </c>
      <c r="C79" s="1">
        <f t="shared" si="6"/>
        <v>20</v>
      </c>
      <c r="D79" s="1" t="str">
        <f t="shared" si="7"/>
        <v/>
      </c>
      <c r="E79" s="1">
        <f t="shared" si="8"/>
        <v>-2410</v>
      </c>
      <c r="F79" s="1">
        <f t="shared" si="9"/>
        <v>1424</v>
      </c>
    </row>
    <row r="80" spans="1:6" ht="15" customHeight="1" x14ac:dyDescent="0.25">
      <c r="A80" s="2" t="str">
        <v>docking</v>
      </c>
      <c r="B80" s="1">
        <f t="shared" si="5"/>
        <v>5</v>
      </c>
      <c r="C80" s="1">
        <f t="shared" si="6"/>
        <v>22</v>
      </c>
      <c r="D80" s="1" t="str">
        <f t="shared" si="7"/>
        <v/>
      </c>
      <c r="E80" s="1">
        <f t="shared" si="8"/>
        <v>-2410</v>
      </c>
      <c r="F80" s="1">
        <f t="shared" si="9"/>
        <v>1336</v>
      </c>
    </row>
    <row r="81" spans="1:6" ht="15" customHeight="1" x14ac:dyDescent="0.25">
      <c r="A81" s="2" t="str">
        <v>adapters</v>
      </c>
      <c r="B81" s="1">
        <f t="shared" si="5"/>
        <v>5</v>
      </c>
      <c r="C81" s="1">
        <f t="shared" si="6"/>
        <v>23</v>
      </c>
      <c r="D81" s="1" t="str">
        <f t="shared" si="7"/>
        <v/>
      </c>
      <c r="E81" s="1">
        <f t="shared" si="8"/>
        <v>-2410</v>
      </c>
      <c r="F81" s="1">
        <f t="shared" si="9"/>
        <v>1292</v>
      </c>
    </row>
    <row r="82" spans="1:6" ht="15" customHeight="1" x14ac:dyDescent="0.25">
      <c r="A82" s="2" t="str">
        <v>advConstruction</v>
      </c>
      <c r="B82" s="1">
        <f t="shared" si="5"/>
        <v>5</v>
      </c>
      <c r="C82" s="1">
        <f t="shared" si="6"/>
        <v>24</v>
      </c>
      <c r="D82" s="1" t="str">
        <f t="shared" si="7"/>
        <v/>
      </c>
      <c r="E82" s="1">
        <f t="shared" si="8"/>
        <v>-2410</v>
      </c>
      <c r="F82" s="1">
        <f t="shared" si="9"/>
        <v>1248</v>
      </c>
    </row>
    <row r="83" spans="1:6" ht="15" customHeight="1" x14ac:dyDescent="0.25">
      <c r="A83" s="2" t="str">
        <v>earlyActuators</v>
      </c>
      <c r="B83" s="1">
        <f t="shared" si="5"/>
        <v>5</v>
      </c>
      <c r="C83" s="1">
        <f t="shared" si="6"/>
        <v>25</v>
      </c>
      <c r="D83" s="1" t="str">
        <f t="shared" si="7"/>
        <v/>
      </c>
      <c r="E83" s="1">
        <f t="shared" si="8"/>
        <v>-2410</v>
      </c>
      <c r="F83" s="1">
        <f t="shared" si="9"/>
        <v>1204</v>
      </c>
    </row>
    <row r="84" spans="1:6" ht="15" customHeight="1" x14ac:dyDescent="0.25">
      <c r="A84" s="2" t="str">
        <v>streamlinedFlight</v>
      </c>
      <c r="B84" s="1">
        <f t="shared" si="5"/>
        <v>5</v>
      </c>
      <c r="C84" s="1">
        <f t="shared" si="6"/>
        <v>27</v>
      </c>
      <c r="D84" s="1" t="str">
        <f t="shared" si="7"/>
        <v/>
      </c>
      <c r="E84" s="1">
        <f t="shared" si="8"/>
        <v>-2410</v>
      </c>
      <c r="F84" s="1">
        <f t="shared" si="9"/>
        <v>1116</v>
      </c>
    </row>
    <row r="85" spans="1:6" ht="15" customHeight="1" x14ac:dyDescent="0.25">
      <c r="A85" s="2" t="str">
        <v>aerodynamicSystems</v>
      </c>
      <c r="B85" s="1">
        <f t="shared" si="5"/>
        <v>5</v>
      </c>
      <c r="C85" s="1">
        <f t="shared" si="6"/>
        <v>28</v>
      </c>
      <c r="D85" s="1" t="str">
        <f t="shared" si="7"/>
        <v/>
      </c>
      <c r="E85" s="1">
        <f t="shared" si="8"/>
        <v>-2410</v>
      </c>
      <c r="F85" s="1">
        <f t="shared" si="9"/>
        <v>1072</v>
      </c>
    </row>
    <row r="86" spans="1:6" ht="15" customHeight="1" x14ac:dyDescent="0.25">
      <c r="A86" s="2" t="str">
        <v>subsonicFlight</v>
      </c>
      <c r="B86" s="1">
        <f t="shared" si="5"/>
        <v>5</v>
      </c>
      <c r="C86" s="1">
        <f t="shared" si="6"/>
        <v>29</v>
      </c>
      <c r="D86" s="1" t="str">
        <f t="shared" si="7"/>
        <v/>
      </c>
      <c r="E86" s="1">
        <f t="shared" si="8"/>
        <v>-2410</v>
      </c>
      <c r="F86" s="1">
        <f t="shared" si="9"/>
        <v>1028</v>
      </c>
    </row>
    <row r="87" spans="1:6" ht="15" customHeight="1" x14ac:dyDescent="0.25">
      <c r="A87" s="2" t="str">
        <v>landing</v>
      </c>
      <c r="B87" s="1">
        <f t="shared" si="5"/>
        <v>5</v>
      </c>
      <c r="C87" s="1">
        <f t="shared" si="6"/>
        <v>30</v>
      </c>
      <c r="D87" s="1" t="str">
        <f t="shared" si="7"/>
        <v/>
      </c>
      <c r="E87" s="1">
        <f t="shared" si="8"/>
        <v>-2410</v>
      </c>
      <c r="F87" s="1">
        <f t="shared" si="9"/>
        <v>984</v>
      </c>
    </row>
    <row r="88" spans="1:6" ht="15" customHeight="1" x14ac:dyDescent="0.25">
      <c r="A88" s="2" t="str">
        <v>spaceExploration</v>
      </c>
      <c r="B88" s="1">
        <f t="shared" si="5"/>
        <v>5</v>
      </c>
      <c r="C88" s="1">
        <f t="shared" si="6"/>
        <v>31</v>
      </c>
      <c r="D88" s="1" t="str">
        <f t="shared" si="7"/>
        <v/>
      </c>
      <c r="E88" s="1">
        <f t="shared" si="8"/>
        <v>-2410</v>
      </c>
      <c r="F88" s="1">
        <f t="shared" si="9"/>
        <v>940</v>
      </c>
    </row>
    <row r="89" spans="1:6" ht="15" customHeight="1" x14ac:dyDescent="0.25">
      <c r="A89" s="2" t="str">
        <v>heatShields</v>
      </c>
      <c r="B89" s="1">
        <f t="shared" si="5"/>
        <v>5</v>
      </c>
      <c r="C89" s="1">
        <f t="shared" si="6"/>
        <v>32</v>
      </c>
      <c r="D89" s="1" t="str">
        <f t="shared" si="7"/>
        <v/>
      </c>
      <c r="E89" s="1">
        <f t="shared" si="8"/>
        <v>-2410</v>
      </c>
      <c r="F89" s="1">
        <f t="shared" si="9"/>
        <v>896</v>
      </c>
    </row>
    <row r="90" spans="1:6" ht="15" customHeight="1" x14ac:dyDescent="0.25">
      <c r="A90" s="2" t="str">
        <v>simpleCommandModules</v>
      </c>
      <c r="B90" s="1">
        <f t="shared" si="5"/>
        <v>5</v>
      </c>
      <c r="C90" s="1">
        <f t="shared" si="6"/>
        <v>34</v>
      </c>
      <c r="D90" s="1" t="str">
        <f t="shared" si="7"/>
        <v/>
      </c>
      <c r="E90" s="1">
        <f t="shared" si="8"/>
        <v>-2410</v>
      </c>
      <c r="F90" s="1">
        <f t="shared" si="9"/>
        <v>808</v>
      </c>
    </row>
    <row r="91" spans="1:6" ht="15" customHeight="1" x14ac:dyDescent="0.25">
      <c r="A91" s="2" t="str">
        <v>appliedScience</v>
      </c>
      <c r="B91" s="1">
        <f t="shared" si="5"/>
        <v>5</v>
      </c>
      <c r="C91" s="1">
        <f t="shared" si="6"/>
        <v>38</v>
      </c>
      <c r="D91" s="1" t="str">
        <f t="shared" si="7"/>
        <v/>
      </c>
      <c r="E91" s="1">
        <f t="shared" si="8"/>
        <v>-2410</v>
      </c>
      <c r="F91" s="1">
        <f t="shared" si="9"/>
        <v>632</v>
      </c>
    </row>
    <row r="92" spans="1:6" ht="15" customHeight="1" x14ac:dyDescent="0.25">
      <c r="A92" s="2" t="str">
        <v>miniaturization</v>
      </c>
      <c r="B92" s="1">
        <f t="shared" si="5"/>
        <v>5</v>
      </c>
      <c r="C92" s="1">
        <f t="shared" si="6"/>
        <v>39</v>
      </c>
      <c r="D92" s="1" t="str">
        <f t="shared" si="7"/>
        <v/>
      </c>
      <c r="E92" s="1">
        <f t="shared" si="8"/>
        <v>-2410</v>
      </c>
      <c r="F92" s="1">
        <f t="shared" si="9"/>
        <v>588</v>
      </c>
    </row>
    <row r="93" spans="1:6" ht="15" customHeight="1" x14ac:dyDescent="0.25">
      <c r="A93" s="2" t="str">
        <v>parabolicAntennas</v>
      </c>
      <c r="B93" s="1">
        <f t="shared" si="5"/>
        <v>5</v>
      </c>
      <c r="C93" s="1">
        <f t="shared" si="6"/>
        <v>41</v>
      </c>
      <c r="D93" s="1" t="str">
        <f t="shared" si="7"/>
        <v/>
      </c>
      <c r="E93" s="1">
        <f t="shared" si="8"/>
        <v>-2410</v>
      </c>
      <c r="F93" s="1">
        <f t="shared" si="9"/>
        <v>500</v>
      </c>
    </row>
    <row r="94" spans="1:6" ht="15" customHeight="1" x14ac:dyDescent="0.25">
      <c r="A94" s="2" t="str">
        <v>earlySatellites</v>
      </c>
      <c r="B94" s="1">
        <f t="shared" si="5"/>
        <v>5</v>
      </c>
      <c r="C94" s="1">
        <f t="shared" si="6"/>
        <v>42</v>
      </c>
      <c r="D94" s="1" t="str">
        <f t="shared" si="7"/>
        <v/>
      </c>
      <c r="E94" s="1">
        <f t="shared" si="8"/>
        <v>-2410</v>
      </c>
      <c r="F94" s="1">
        <f t="shared" si="9"/>
        <v>456</v>
      </c>
    </row>
    <row r="95" spans="1:6" ht="15" customHeight="1" x14ac:dyDescent="0.25">
      <c r="A95" s="2" t="str">
        <v>solarTech</v>
      </c>
      <c r="B95" s="1">
        <f t="shared" si="5"/>
        <v>5</v>
      </c>
      <c r="C95" s="1">
        <f t="shared" si="6"/>
        <v>45</v>
      </c>
      <c r="D95" s="1" t="str">
        <f t="shared" si="7"/>
        <v/>
      </c>
      <c r="E95" s="1">
        <f t="shared" si="8"/>
        <v>-2410</v>
      </c>
      <c r="F95" s="1">
        <f t="shared" si="9"/>
        <v>324</v>
      </c>
    </row>
    <row r="96" spans="1:6" ht="15" customHeight="1" x14ac:dyDescent="0.25">
      <c r="A96" s="2" t="str">
        <v>electrics</v>
      </c>
      <c r="B96" s="1">
        <f t="shared" si="5"/>
        <v>5</v>
      </c>
      <c r="C96" s="1">
        <f t="shared" si="6"/>
        <v>46</v>
      </c>
      <c r="D96" s="1" t="str">
        <f t="shared" si="7"/>
        <v/>
      </c>
      <c r="E96" s="1">
        <f t="shared" si="8"/>
        <v>-2410</v>
      </c>
      <c r="F96" s="1">
        <f t="shared" si="9"/>
        <v>280</v>
      </c>
    </row>
    <row r="97" spans="1:9" ht="15" customHeight="1" x14ac:dyDescent="0.25">
      <c r="A97" s="2" t="str">
        <v>recycling</v>
      </c>
      <c r="B97" s="1">
        <f t="shared" si="5"/>
        <v>5</v>
      </c>
      <c r="C97" s="1">
        <f t="shared" si="6"/>
        <v>48</v>
      </c>
      <c r="D97" s="1" t="str">
        <f t="shared" si="7"/>
        <v/>
      </c>
      <c r="E97" s="1">
        <f t="shared" si="8"/>
        <v>-2410</v>
      </c>
      <c r="F97" s="1">
        <f t="shared" si="9"/>
        <v>192</v>
      </c>
    </row>
    <row r="98" spans="1:9" ht="15" customHeight="1" x14ac:dyDescent="0.25">
      <c r="A98" s="2" t="str">
        <v>storageTech</v>
      </c>
      <c r="B98" s="1">
        <f t="shared" si="5"/>
        <v>5</v>
      </c>
      <c r="C98" s="1">
        <f t="shared" si="6"/>
        <v>49</v>
      </c>
      <c r="D98" s="1" t="str">
        <f t="shared" si="7"/>
        <v/>
      </c>
      <c r="E98" s="1">
        <f t="shared" si="8"/>
        <v>-2410</v>
      </c>
      <c r="F98" s="1">
        <f t="shared" si="9"/>
        <v>148</v>
      </c>
    </row>
    <row r="99" spans="1:9" ht="15" customHeight="1" x14ac:dyDescent="0.25">
      <c r="A99" s="2" t="str">
        <v>tier5_bottom</v>
      </c>
      <c r="B99" s="1">
        <f t="shared" si="5"/>
        <v>5</v>
      </c>
      <c r="C99" s="1">
        <f t="shared" si="6"/>
        <v>51</v>
      </c>
      <c r="D99" s="1" t="str">
        <f t="shared" si="7"/>
        <v/>
      </c>
      <c r="E99" s="1">
        <f t="shared" si="8"/>
        <v>-2410</v>
      </c>
      <c r="F99" s="1">
        <f t="shared" si="9"/>
        <v>60</v>
      </c>
    </row>
    <row r="100" spans="1:9" ht="15" customHeight="1" x14ac:dyDescent="0.25">
      <c r="A100" s="2" t="str">
        <v>simpleCommandModulesExtensions</v>
      </c>
      <c r="B100" s="1">
        <f t="shared" si="5"/>
        <v>5.5</v>
      </c>
      <c r="C100" s="1">
        <f t="shared" si="6"/>
        <v>35</v>
      </c>
      <c r="D100" s="1" t="str">
        <f t="shared" si="7"/>
        <v/>
      </c>
      <c r="E100" s="1">
        <f t="shared" si="8"/>
        <v>-2355</v>
      </c>
      <c r="F100" s="1">
        <f t="shared" si="9"/>
        <v>764</v>
      </c>
    </row>
    <row r="101" spans="1:9" ht="15" customHeight="1" x14ac:dyDescent="0.25">
      <c r="A101" s="2" t="str">
        <v>advancedReentryModule</v>
      </c>
      <c r="B101" s="1">
        <f t="shared" si="5"/>
        <v>5.5</v>
      </c>
      <c r="C101" s="1">
        <f t="shared" si="6"/>
        <v>36</v>
      </c>
      <c r="D101" s="1" t="str">
        <f t="shared" si="7"/>
        <v/>
      </c>
      <c r="E101" s="1">
        <f t="shared" si="8"/>
        <v>-2355</v>
      </c>
      <c r="F101" s="1">
        <f t="shared" si="9"/>
        <v>720</v>
      </c>
    </row>
    <row r="102" spans="1:9" ht="15" customHeight="1" x14ac:dyDescent="0.25">
      <c r="A102" s="2" t="str">
        <v>tier6</v>
      </c>
      <c r="B102" s="1">
        <f t="shared" si="5"/>
        <v>6</v>
      </c>
      <c r="C102" s="1">
        <f t="shared" si="6"/>
        <v>1</v>
      </c>
      <c r="D102" s="1" t="str">
        <f t="shared" si="7"/>
        <v/>
      </c>
      <c r="E102" s="1">
        <f t="shared" si="8"/>
        <v>-2190</v>
      </c>
      <c r="F102" s="1">
        <f t="shared" si="9"/>
        <v>2260</v>
      </c>
    </row>
    <row r="103" spans="1:9" ht="14.5" customHeight="1" x14ac:dyDescent="0.25">
      <c r="A103" s="2" t="str">
        <v>largeBoosters</v>
      </c>
      <c r="B103" s="1">
        <f t="shared" si="5"/>
        <v>6</v>
      </c>
      <c r="C103" s="1">
        <f t="shared" si="6"/>
        <v>13</v>
      </c>
      <c r="D103" s="1" t="str">
        <f t="shared" si="7"/>
        <v/>
      </c>
      <c r="E103" s="1">
        <f t="shared" si="8"/>
        <v>-2190</v>
      </c>
      <c r="F103" s="1">
        <f t="shared" si="9"/>
        <v>1732</v>
      </c>
    </row>
    <row r="104" spans="1:9" ht="14.5" customHeight="1" x14ac:dyDescent="0.25">
      <c r="A104" s="2" t="str">
        <v>earlyNuclearSystems</v>
      </c>
      <c r="B104" s="1">
        <f t="shared" si="5"/>
        <v>6</v>
      </c>
      <c r="C104" s="1">
        <f t="shared" si="6"/>
        <v>5</v>
      </c>
      <c r="D104" s="1" t="str">
        <f t="shared" si="7"/>
        <v/>
      </c>
      <c r="E104" s="1">
        <f t="shared" si="8"/>
        <v>-2190</v>
      </c>
      <c r="F104" s="1">
        <f t="shared" si="9"/>
        <v>2084</v>
      </c>
    </row>
    <row r="105" spans="1:9" ht="14.5" customHeight="1" x14ac:dyDescent="0.25">
      <c r="A105" s="2" t="str">
        <v>specializedControl</v>
      </c>
      <c r="B105" s="1">
        <f t="shared" si="5"/>
        <v>6</v>
      </c>
      <c r="C105" s="1">
        <f t="shared" si="6"/>
        <v>11</v>
      </c>
      <c r="D105" s="1" t="str">
        <f t="shared" si="7"/>
        <v/>
      </c>
      <c r="E105" s="1">
        <f t="shared" si="8"/>
        <v>-2190</v>
      </c>
      <c r="F105" s="1">
        <f t="shared" si="9"/>
        <v>1820</v>
      </c>
    </row>
    <row r="106" spans="1:9" ht="14.5" customHeight="1" x14ac:dyDescent="0.25">
      <c r="A106" s="2" t="str">
        <v>precisionPropulsion</v>
      </c>
      <c r="B106" s="1">
        <f t="shared" si="5"/>
        <v>6</v>
      </c>
      <c r="C106" s="1">
        <f t="shared" si="6"/>
        <v>15</v>
      </c>
      <c r="D106" s="1" t="str">
        <f t="shared" si="7"/>
        <v/>
      </c>
      <c r="E106" s="1">
        <f t="shared" si="8"/>
        <v>-2190</v>
      </c>
      <c r="F106" s="1">
        <f t="shared" si="9"/>
        <v>1644</v>
      </c>
    </row>
    <row r="107" spans="1:9" ht="14.5" customHeight="1" x14ac:dyDescent="0.25">
      <c r="A107" s="2" t="str">
        <v>heavierRocketry</v>
      </c>
      <c r="B107" s="1">
        <f t="shared" si="5"/>
        <v>6</v>
      </c>
      <c r="C107" s="1">
        <f t="shared" si="6"/>
        <v>17</v>
      </c>
      <c r="D107" s="1" t="str">
        <f t="shared" si="7"/>
        <v/>
      </c>
      <c r="E107" s="1">
        <f t="shared" si="8"/>
        <v>-2190</v>
      </c>
      <c r="F107" s="1">
        <f t="shared" si="9"/>
        <v>1556</v>
      </c>
    </row>
    <row r="108" spans="1:9" ht="14.5" customHeight="1" x14ac:dyDescent="0.25">
      <c r="A108" s="2" t="str">
        <v>advFuelSystems</v>
      </c>
      <c r="B108" s="1">
        <f t="shared" si="5"/>
        <v>6</v>
      </c>
      <c r="C108" s="1">
        <f t="shared" si="6"/>
        <v>19</v>
      </c>
      <c r="D108" s="1" t="str">
        <f t="shared" si="7"/>
        <v/>
      </c>
      <c r="E108" s="1">
        <f t="shared" si="8"/>
        <v>-2190</v>
      </c>
      <c r="F108" s="1">
        <f t="shared" si="9"/>
        <v>1468</v>
      </c>
    </row>
    <row r="109" spans="1:9" ht="14.5" customHeight="1" x14ac:dyDescent="0.25">
      <c r="A109" s="2" t="str">
        <v>advancedFlexibleFuelSystems</v>
      </c>
      <c r="B109" s="1">
        <f t="shared" si="5"/>
        <v>6</v>
      </c>
      <c r="C109" s="1">
        <f t="shared" si="6"/>
        <v>20</v>
      </c>
      <c r="D109" s="1" t="str">
        <f t="shared" si="7"/>
        <v/>
      </c>
      <c r="E109" s="1">
        <f t="shared" si="8"/>
        <v>-2190</v>
      </c>
      <c r="F109" s="1">
        <f t="shared" si="9"/>
        <v>1424</v>
      </c>
    </row>
    <row r="110" spans="1:9" ht="14.5" customHeight="1" x14ac:dyDescent="0.25">
      <c r="A110" s="2" t="str">
        <v>advancedDecoupling</v>
      </c>
      <c r="B110" s="1">
        <f t="shared" si="5"/>
        <v>6</v>
      </c>
      <c r="C110" s="1">
        <f t="shared" si="6"/>
        <v>22</v>
      </c>
      <c r="D110" s="1" t="str">
        <f t="shared" si="7"/>
        <v/>
      </c>
      <c r="E110" s="1">
        <f t="shared" si="8"/>
        <v>-2190</v>
      </c>
      <c r="F110" s="1">
        <f t="shared" si="9"/>
        <v>1336</v>
      </c>
    </row>
    <row r="111" spans="1:9" ht="14.5" customHeight="1" x14ac:dyDescent="0.25">
      <c r="A111" s="2" t="str">
        <v>noseCones</v>
      </c>
      <c r="B111" s="1">
        <f t="shared" si="5"/>
        <v>6</v>
      </c>
      <c r="C111" s="1">
        <f t="shared" si="6"/>
        <v>23</v>
      </c>
      <c r="D111" s="1" t="str">
        <f t="shared" si="7"/>
        <v/>
      </c>
      <c r="E111" s="1">
        <f t="shared" si="8"/>
        <v>-2190</v>
      </c>
      <c r="F111" s="1">
        <f t="shared" si="9"/>
        <v>1292</v>
      </c>
    </row>
    <row r="112" spans="1:9" ht="14.5" customHeight="1" x14ac:dyDescent="0.25">
      <c r="A112" s="2" t="str">
        <v>specializedConstruction</v>
      </c>
      <c r="B112" s="1">
        <f t="shared" si="5"/>
        <v>6</v>
      </c>
      <c r="C112" s="1">
        <f t="shared" si="6"/>
        <v>24</v>
      </c>
      <c r="D112" s="1" t="str">
        <f t="shared" si="7"/>
        <v/>
      </c>
      <c r="E112" s="1">
        <f t="shared" si="8"/>
        <v>-2190</v>
      </c>
      <c r="F112" s="1">
        <f t="shared" si="9"/>
        <v>1248</v>
      </c>
      <c r="I112" s="2"/>
    </row>
    <row r="113" spans="1:9" ht="14.5" customHeight="1" x14ac:dyDescent="0.25">
      <c r="A113" s="2" t="str">
        <v>actuators</v>
      </c>
      <c r="B113" s="1">
        <f t="shared" si="5"/>
        <v>6</v>
      </c>
      <c r="C113" s="1">
        <f t="shared" si="6"/>
        <v>25</v>
      </c>
      <c r="D113" s="1" t="str">
        <f t="shared" si="7"/>
        <v/>
      </c>
      <c r="E113" s="1">
        <f t="shared" si="8"/>
        <v>-2190</v>
      </c>
      <c r="F113" s="1">
        <f t="shared" si="9"/>
        <v>1204</v>
      </c>
      <c r="I113" s="2"/>
    </row>
    <row r="114" spans="1:9" ht="14.5" customHeight="1" x14ac:dyDescent="0.25">
      <c r="A114" s="2" t="str">
        <v>supersonicFlight</v>
      </c>
      <c r="B114" s="1">
        <f t="shared" si="5"/>
        <v>6</v>
      </c>
      <c r="C114" s="1">
        <f t="shared" si="6"/>
        <v>27</v>
      </c>
      <c r="D114" s="1" t="str">
        <f t="shared" si="7"/>
        <v/>
      </c>
      <c r="E114" s="1">
        <f t="shared" si="8"/>
        <v>-2190</v>
      </c>
      <c r="F114" s="1">
        <f t="shared" si="9"/>
        <v>1116</v>
      </c>
      <c r="I114" s="2"/>
    </row>
    <row r="115" spans="1:9" ht="14.5" customHeight="1" x14ac:dyDescent="0.25">
      <c r="A115" s="2" t="str">
        <v>advAerodynamics</v>
      </c>
      <c r="B115" s="1">
        <f t="shared" si="5"/>
        <v>6</v>
      </c>
      <c r="C115" s="1">
        <f t="shared" si="6"/>
        <v>28</v>
      </c>
      <c r="D115" s="1" t="str">
        <f t="shared" si="7"/>
        <v/>
      </c>
      <c r="E115" s="1">
        <f t="shared" si="8"/>
        <v>-2190</v>
      </c>
      <c r="F115" s="1">
        <f t="shared" si="9"/>
        <v>1072</v>
      </c>
      <c r="I115" s="2"/>
    </row>
    <row r="116" spans="1:9" ht="14.5" customHeight="1" x14ac:dyDescent="0.25">
      <c r="A116" s="2" t="str">
        <v>efficientFlightSystems</v>
      </c>
      <c r="B116" s="1">
        <f t="shared" si="5"/>
        <v>6</v>
      </c>
      <c r="C116" s="1">
        <f t="shared" si="6"/>
        <v>29</v>
      </c>
      <c r="D116" s="1" t="str">
        <f t="shared" si="7"/>
        <v/>
      </c>
      <c r="E116" s="1">
        <f t="shared" si="8"/>
        <v>-2190</v>
      </c>
      <c r="F116" s="1">
        <f t="shared" si="9"/>
        <v>1028</v>
      </c>
      <c r="I116" s="4"/>
    </row>
    <row r="117" spans="1:9" ht="14.5" customHeight="1" x14ac:dyDescent="0.25">
      <c r="A117" s="2" t="str">
        <v>fieldScience</v>
      </c>
      <c r="B117" s="1">
        <f t="shared" si="5"/>
        <v>6</v>
      </c>
      <c r="C117" s="1">
        <f t="shared" si="6"/>
        <v>30</v>
      </c>
      <c r="D117" s="1" t="str">
        <f t="shared" si="7"/>
        <v/>
      </c>
      <c r="E117" s="1">
        <f t="shared" si="8"/>
        <v>-2190</v>
      </c>
      <c r="F117" s="1">
        <f t="shared" si="9"/>
        <v>984</v>
      </c>
      <c r="I117" s="4"/>
    </row>
    <row r="118" spans="1:9" ht="14.5" customHeight="1" x14ac:dyDescent="0.25">
      <c r="A118" s="2" t="str">
        <v>advExploration</v>
      </c>
      <c r="B118" s="1">
        <f t="shared" si="5"/>
        <v>6</v>
      </c>
      <c r="C118" s="1">
        <f t="shared" si="6"/>
        <v>31</v>
      </c>
      <c r="D118" s="1" t="str">
        <f t="shared" si="7"/>
        <v/>
      </c>
      <c r="E118" s="1">
        <f t="shared" si="8"/>
        <v>-2190</v>
      </c>
      <c r="F118" s="1">
        <f t="shared" si="9"/>
        <v>940</v>
      </c>
      <c r="I118" s="4"/>
    </row>
    <row r="119" spans="1:9" ht="14.5" customHeight="1" x14ac:dyDescent="0.25">
      <c r="A119" s="2" t="str">
        <v>heatManagementSystems</v>
      </c>
      <c r="B119" s="1">
        <f t="shared" si="5"/>
        <v>6</v>
      </c>
      <c r="C119" s="1">
        <f t="shared" si="6"/>
        <v>32</v>
      </c>
      <c r="D119" s="1" t="str">
        <f t="shared" si="7"/>
        <v/>
      </c>
      <c r="E119" s="1">
        <f t="shared" si="8"/>
        <v>-2190</v>
      </c>
      <c r="F119" s="1">
        <f t="shared" si="9"/>
        <v>896</v>
      </c>
      <c r="I119" s="4"/>
    </row>
    <row r="120" spans="1:9" ht="14.5" customHeight="1" x14ac:dyDescent="0.25">
      <c r="A120" s="2" t="str">
        <v>commandModules</v>
      </c>
      <c r="B120" s="1">
        <f t="shared" si="5"/>
        <v>6</v>
      </c>
      <c r="C120" s="1">
        <f t="shared" si="6"/>
        <v>34</v>
      </c>
      <c r="D120" s="1" t="str">
        <f t="shared" si="7"/>
        <v/>
      </c>
      <c r="E120" s="1">
        <f t="shared" si="8"/>
        <v>-2190</v>
      </c>
      <c r="F120" s="1">
        <f t="shared" si="9"/>
        <v>808</v>
      </c>
      <c r="I120" s="4"/>
    </row>
    <row r="121" spans="1:9" ht="14.5" customHeight="1" x14ac:dyDescent="0.25">
      <c r="A121" s="2" t="str">
        <v>exactScience</v>
      </c>
      <c r="B121" s="1">
        <f t="shared" si="5"/>
        <v>6</v>
      </c>
      <c r="C121" s="1">
        <f t="shared" si="6"/>
        <v>38</v>
      </c>
      <c r="D121" s="1" t="str">
        <f t="shared" si="7"/>
        <v/>
      </c>
      <c r="E121" s="1">
        <f t="shared" si="8"/>
        <v>-2190</v>
      </c>
      <c r="F121" s="1">
        <f t="shared" si="9"/>
        <v>632</v>
      </c>
      <c r="I121" s="4"/>
    </row>
    <row r="122" spans="1:9" ht="14.5" customHeight="1" x14ac:dyDescent="0.25">
      <c r="A122" s="2" t="str">
        <v>precisionEngineering</v>
      </c>
      <c r="B122" s="1">
        <f t="shared" si="5"/>
        <v>6</v>
      </c>
      <c r="C122" s="1">
        <f t="shared" si="6"/>
        <v>39</v>
      </c>
      <c r="D122" s="1" t="str">
        <f t="shared" si="7"/>
        <v/>
      </c>
      <c r="E122" s="1">
        <f t="shared" si="8"/>
        <v>-2190</v>
      </c>
      <c r="F122" s="1">
        <f t="shared" si="9"/>
        <v>588</v>
      </c>
      <c r="I122" s="3"/>
    </row>
    <row r="123" spans="1:9" ht="14.5" customHeight="1" x14ac:dyDescent="0.25">
      <c r="A123" s="2" t="str">
        <v>lowGainCommunications</v>
      </c>
      <c r="B123" s="1">
        <f t="shared" si="5"/>
        <v>6</v>
      </c>
      <c r="C123" s="1">
        <f t="shared" si="6"/>
        <v>41</v>
      </c>
      <c r="D123" s="1" t="str">
        <f t="shared" si="7"/>
        <v/>
      </c>
      <c r="E123" s="1">
        <f t="shared" si="8"/>
        <v>-2190</v>
      </c>
      <c r="F123" s="1">
        <f t="shared" si="9"/>
        <v>500</v>
      </c>
      <c r="I123" s="3"/>
    </row>
    <row r="124" spans="1:9" ht="14.5" customHeight="1" x14ac:dyDescent="0.25">
      <c r="A124" s="2" t="str">
        <v>communicationSatellites</v>
      </c>
      <c r="B124" s="1">
        <f t="shared" si="5"/>
        <v>6</v>
      </c>
      <c r="C124" s="1">
        <f t="shared" si="6"/>
        <v>42</v>
      </c>
      <c r="D124" s="1" t="str">
        <f t="shared" si="7"/>
        <v/>
      </c>
      <c r="E124" s="1">
        <f t="shared" si="8"/>
        <v>-2190</v>
      </c>
      <c r="F124" s="1">
        <f t="shared" si="9"/>
        <v>456</v>
      </c>
      <c r="I124" s="3"/>
    </row>
    <row r="125" spans="1:9" ht="14.5" customHeight="1" x14ac:dyDescent="0.25">
      <c r="A125" s="2" t="str">
        <v>advancedAvionics</v>
      </c>
      <c r="B125" s="1">
        <f t="shared" si="5"/>
        <v>6</v>
      </c>
      <c r="C125" s="1">
        <f t="shared" si="6"/>
        <v>43</v>
      </c>
      <c r="D125" s="1" t="str">
        <f t="shared" si="7"/>
        <v/>
      </c>
      <c r="E125" s="1">
        <f t="shared" si="8"/>
        <v>-2190</v>
      </c>
      <c r="F125" s="1">
        <f t="shared" si="9"/>
        <v>412</v>
      </c>
      <c r="I125" s="3"/>
    </row>
    <row r="126" spans="1:9" ht="14.5" customHeight="1" x14ac:dyDescent="0.25">
      <c r="A126" s="2" t="str">
        <v>improvedSolarTech</v>
      </c>
      <c r="B126" s="1">
        <f t="shared" si="5"/>
        <v>6</v>
      </c>
      <c r="C126" s="1">
        <f t="shared" si="6"/>
        <v>45</v>
      </c>
      <c r="D126" s="1" t="str">
        <f t="shared" si="7"/>
        <v/>
      </c>
      <c r="E126" s="1">
        <f t="shared" si="8"/>
        <v>-2190</v>
      </c>
      <c r="F126" s="1">
        <f t="shared" si="9"/>
        <v>324</v>
      </c>
      <c r="I126" s="3"/>
    </row>
    <row r="127" spans="1:9" ht="14.5" customHeight="1" x14ac:dyDescent="0.25">
      <c r="A127" s="2" t="str">
        <v>advElectrics</v>
      </c>
      <c r="B127" s="1">
        <f t="shared" si="5"/>
        <v>6</v>
      </c>
      <c r="C127" s="1">
        <f t="shared" si="6"/>
        <v>46</v>
      </c>
      <c r="D127" s="1" t="str">
        <f t="shared" si="7"/>
        <v/>
      </c>
      <c r="E127" s="1">
        <f t="shared" si="8"/>
        <v>-2190</v>
      </c>
      <c r="F127" s="1">
        <f t="shared" si="9"/>
        <v>280</v>
      </c>
      <c r="I127" s="3"/>
    </row>
    <row r="128" spans="1:9" ht="14.5" customHeight="1" x14ac:dyDescent="0.25">
      <c r="A128" s="2" t="str">
        <v>hydroponics</v>
      </c>
      <c r="B128" s="1">
        <f t="shared" si="5"/>
        <v>6</v>
      </c>
      <c r="C128" s="1">
        <f t="shared" si="6"/>
        <v>48</v>
      </c>
      <c r="D128" s="1" t="str">
        <f t="shared" si="7"/>
        <v/>
      </c>
      <c r="E128" s="1">
        <f t="shared" si="8"/>
        <v>-2190</v>
      </c>
      <c r="F128" s="1">
        <f t="shared" si="9"/>
        <v>192</v>
      </c>
      <c r="I128" s="3"/>
    </row>
    <row r="129" spans="1:9" ht="14.5" customHeight="1" x14ac:dyDescent="0.25">
      <c r="A129" s="2" t="str">
        <v>earlyLogistics</v>
      </c>
      <c r="B129" s="1">
        <f t="shared" si="5"/>
        <v>6</v>
      </c>
      <c r="C129" s="1">
        <f t="shared" si="6"/>
        <v>49</v>
      </c>
      <c r="D129" s="1" t="str">
        <f t="shared" si="7"/>
        <v/>
      </c>
      <c r="E129" s="1">
        <f t="shared" si="8"/>
        <v>-2190</v>
      </c>
      <c r="F129" s="1">
        <f t="shared" si="9"/>
        <v>148</v>
      </c>
      <c r="I129" s="3"/>
    </row>
    <row r="130" spans="1:9" ht="14.5" customHeight="1" x14ac:dyDescent="0.25">
      <c r="A130" s="2" t="str">
        <v>tier6_bottom</v>
      </c>
      <c r="B130" s="1">
        <f t="shared" si="5"/>
        <v>6</v>
      </c>
      <c r="C130" s="1">
        <f t="shared" si="6"/>
        <v>51</v>
      </c>
      <c r="D130" s="1" t="str">
        <f t="shared" si="7"/>
        <v/>
      </c>
      <c r="E130" s="1">
        <f t="shared" si="8"/>
        <v>-2190</v>
      </c>
      <c r="F130" s="1">
        <f t="shared" si="9"/>
        <v>60</v>
      </c>
      <c r="I130" s="3"/>
    </row>
    <row r="131" spans="1:9" ht="14.5" customHeight="1" x14ac:dyDescent="0.25">
      <c r="A131" s="2" t="str">
        <v>commandModulesExtensions</v>
      </c>
      <c r="B131" s="1">
        <f t="shared" si="5"/>
        <v>6.5</v>
      </c>
      <c r="C131" s="1">
        <f t="shared" si="6"/>
        <v>35</v>
      </c>
      <c r="D131" s="1" t="str">
        <f t="shared" si="7"/>
        <v/>
      </c>
      <c r="E131" s="1">
        <f t="shared" si="8"/>
        <v>-2135</v>
      </c>
      <c r="F131" s="1">
        <f t="shared" si="9"/>
        <v>764</v>
      </c>
      <c r="I131" s="3"/>
    </row>
    <row r="132" spans="1:9" ht="14.5" customHeight="1" x14ac:dyDescent="0.25">
      <c r="A132" s="2" t="str">
        <v>tier7</v>
      </c>
      <c r="B132" s="1">
        <f t="shared" ref="B132:B195" si="10">(IFERROR(MATCH(A132,$I$3:$AQ$3,0),0)+IFERROR(MATCH(A132,$I$4:$AQ$4,0),0)+IFERROR(MATCH(A132,$I$5:$AQ$5,0),0)+IFERROR(MATCH(A132,$I$6:$AQ$6,0),0)+IFERROR(MATCH(A132,$I$7:$AQ$7,0),0)+IFERROR(MATCH(A132,$I$8:$AQ$8,0),0)+IFERROR(MATCH(A132,$I$9:$AQ$9,0),0)+IFERROR(MATCH(A132,$I$10:$AQ$10,0),0)+IFERROR(MATCH(A132,$I$11:$AQ$11,0),0)+IFERROR(MATCH(A132,$I$12:$AQ$12,0),0)+IFERROR(MATCH(A132,$I$13:$AQ$13,0),0)+IFERROR(MATCH(A132,$I$14:$AQ$14,0),0)+IFERROR(MATCH(A132,$I$15:$AQ$15,0),0)+IFERROR(MATCH(A132,$I$16:$AQ$16,0),0)+IFERROR(MATCH(A132,$I$17:$AQ$17,0),0)+IFERROR(MATCH(A132,$I$18:$AQ$18,0),0)+IFERROR(MATCH(A132,$I$19:$AQ$19,0),0)+IFERROR(MATCH(A132,$I$20:$AQ$20,0),0)+IFERROR(MATCH(A132,$I$21:$AQ$21,0),0)+IFERROR(MATCH(A132,$I$22:$AQ$22,0),0)+IFERROR(MATCH(A132,$I$23:$AQ$23,0),0)+IFERROR(MATCH(A132,$I$24:$AQ$24,0),0)+IFERROR(MATCH(A132,$I$25:$AQ$25,0),0)+IFERROR(MATCH(A132,$I$26:$AQ$26,0),0)+IFERROR(MATCH(A132,$I$27:$AQ$27,0),0)+IFERROR(MATCH(A132,$I$28:$AQ$28,0),0)+IFERROR(MATCH(A132,$I$29:$AQ$29,0),0)+IFERROR(MATCH(A132,$I$30:$AQ$30,0),0)+IFERROR(MATCH(A132,$I$31:$AQ$31,0),0)+IFERROR(MATCH(A132,$I$32:$AQ$32,0),0)+IFERROR(MATCH(A132,$I$33:$AQ$33,0),0)+IFERROR(MATCH(A132,$I$34:$AQ$34,0),0)+IFERROR(MATCH(A132,$I$35:$AQ$35,0),0)+IFERROR(MATCH(A132,$I$36:$AQ$36,0),0)+IFERROR(MATCH(A132,$I$37:$AQ$37,0),0)+IFERROR(MATCH(A132,$I$38:$AQ$38,0),0)+IFERROR(MATCH(A132,$I$39:$AQ$39,0),0)+IFERROR(MATCH(A132,$I$40:$AQ$40,0),0)+IFERROR(MATCH(A132,$I$41:$AQ$41,0),0)+IFERROR(MATCH(A132,$I$42:$AQ$42,0),0)+IFERROR(MATCH(A132,$I$53:$AQ$53,0),0)+IFERROR(MATCH(A132,$I$52:$AQ$52,0),0)+IFERROR(MATCH(A132,$I$51:$AQ$51,0),0)+IFERROR(MATCH(A132,$I$50:$AQ$50,0),0)+IFERROR(MATCH(A132,$I$49:$AQ$49,0),0)+IFERROR(MATCH(A132,$I$48:$AQ$48,0),0)+IFERROR(MATCH(A132,$I$47:$AQ$47,0),0)+IFERROR(MATCH(A132,$I$46:$AQ$46,0),0)+IFERROR(MATCH(A132,$I$45:$AQ$45,0),0)+IFERROR(MATCH(A132,$I$44:$AQ$44,0),0)+IFERROR(MATCH(A132,$I$43:$AQ$43,0),0)-5)/2</f>
        <v>7</v>
      </c>
      <c r="C132" s="1">
        <f t="shared" ref="C132:C195" si="11">IFERROR(MATCH(A132,$I$3:$I$53,0),0)+IFERROR(MATCH(A132,$J$3:$J$53,0),0)+IFERROR(MATCH(A132,$K$3:$K$53,0),0)+IFERROR(MATCH(A132,$L$3:$L$53,0),0)+IFERROR(MATCH(A132,$M$3:$M$53,0),0)+IFERROR(MATCH(A132,$N$3:$N$53,0),0)+IFERROR(MATCH(A132,$O$3:$O$53,0),0)+IFERROR(MATCH(A132,$P$3:$P$53,0),0)+IFERROR(MATCH(A132,$Q$3:$Q$53,0),0)+IFERROR(MATCH(A132,$R$3:$R$53,0),0)+IFERROR(MATCH(A132,$S$3:$S$53,0),0)+IFERROR(MATCH(A132,$T$3:$T$53,0),0)+IFERROR(MATCH(A132,$U$3:$U$53,0),0)+IFERROR(MATCH(A132,$V$3:$V$53,0),0)+IFERROR(MATCH(A132,$W$3:$W$53,0),0)+IFERROR(MATCH(A132,$X$3:$X$53,0),0)+IFERROR(MATCH(A132,$Y$3:$Y$53,0),0)+IFERROR(MATCH(A132,$Z$3:$Z$53,0),0)+IFERROR(MATCH(A132,$AA$3:$AA$53,0),0)+IFERROR(MATCH(A132,$AB$3:$AB$53,0),0)+IFERROR(MATCH(A132,$AC$3:$AC$53,0),0)+IFERROR(MATCH(A132,$AD$3:$AD$53,0),0)+IFERROR(MATCH(A132,$AE$3:$AE$53,0),0)+IFERROR(MATCH(A132,$AF$3:$AF$53,0),0)+IFERROR(MATCH(A132,$AG$3:$AG$53,0),0)+IFERROR(MATCH(A132,$AH$3:$AH$53,0),0)+IFERROR(MATCH(A132,$AI$3:$AI$53,0),0)+IFERROR(MATCH(A132,$AJ$3:$AJ$53,0),0)+IFERROR(MATCH(A132,$AK$3:$AK$53,0),0)+IFERROR(MATCH(A132,$AL$3:$AL$53,0),0)+IFERROR(MATCH(A132,$AM$3:$AM$53,0),0)+IFERROR(MATCH(A132,$AN$3:$AN$53,0),0)+IFERROR(MATCH(A132,$AO$3:$AO$53,0),0)+IFERROR(MATCH(A132,$AP$3:$AP$53,0),0)+IFERROR(MATCH(A132,$AQ$3:$AQ$53,0),0)</f>
        <v>1</v>
      </c>
      <c r="D132" s="1" t="str">
        <f t="shared" ref="D132:D195" si="12">IF(OR(B132=-2.5,C132=0)=TRUE,"Error","")</f>
        <v/>
      </c>
      <c r="E132" s="1">
        <f t="shared" ref="E132:E195" si="13">(B132+2)*220-3950+IF(MOD(B132,1)&lt;&gt;0,-55,0)</f>
        <v>-1970</v>
      </c>
      <c r="F132" s="1">
        <f t="shared" ref="F132:F195" si="14">(C132-1)*-44+2260</f>
        <v>2260</v>
      </c>
      <c r="I132" s="3"/>
    </row>
    <row r="133" spans="1:9" ht="14.5" customHeight="1" x14ac:dyDescent="0.25">
      <c r="A133" s="2" t="str">
        <v>largerBoosters</v>
      </c>
      <c r="B133" s="1">
        <f t="shared" si="10"/>
        <v>7</v>
      </c>
      <c r="C133" s="1">
        <f t="shared" si="11"/>
        <v>13</v>
      </c>
      <c r="D133" s="1" t="str">
        <f t="shared" si="12"/>
        <v/>
      </c>
      <c r="E133" s="1">
        <f t="shared" si="13"/>
        <v>-1970</v>
      </c>
      <c r="F133" s="1">
        <f t="shared" si="14"/>
        <v>1732</v>
      </c>
    </row>
    <row r="134" spans="1:9" ht="14.5" customHeight="1" x14ac:dyDescent="0.25">
      <c r="A134" s="2" t="str">
        <v>nuclearPower</v>
      </c>
      <c r="B134" s="1">
        <f t="shared" si="10"/>
        <v>7</v>
      </c>
      <c r="C134" s="1">
        <f t="shared" si="11"/>
        <v>4</v>
      </c>
      <c r="D134" s="1" t="str">
        <f t="shared" si="12"/>
        <v/>
      </c>
      <c r="E134" s="1">
        <f t="shared" si="13"/>
        <v>-1970</v>
      </c>
      <c r="F134" s="1">
        <f t="shared" si="14"/>
        <v>2128</v>
      </c>
    </row>
    <row r="135" spans="1:9" ht="14.5" customHeight="1" x14ac:dyDescent="0.25">
      <c r="A135" s="2" t="str">
        <v>nuclearPropulsion</v>
      </c>
      <c r="B135" s="1">
        <f t="shared" si="10"/>
        <v>7</v>
      </c>
      <c r="C135" s="1">
        <f t="shared" si="11"/>
        <v>5</v>
      </c>
      <c r="D135" s="1" t="str">
        <f t="shared" si="12"/>
        <v/>
      </c>
      <c r="E135" s="1">
        <f t="shared" si="13"/>
        <v>-1970</v>
      </c>
      <c r="F135" s="1">
        <f t="shared" si="14"/>
        <v>2084</v>
      </c>
    </row>
    <row r="136" spans="1:9" ht="14.5" customHeight="1" x14ac:dyDescent="0.25">
      <c r="A136" s="2" t="str">
        <v>earlyIonPropulsion</v>
      </c>
      <c r="B136" s="1">
        <f t="shared" si="10"/>
        <v>7</v>
      </c>
      <c r="C136" s="1">
        <f t="shared" si="11"/>
        <v>9</v>
      </c>
      <c r="D136" s="1" t="str">
        <f t="shared" si="12"/>
        <v/>
      </c>
      <c r="E136" s="1">
        <f t="shared" si="13"/>
        <v>-1970</v>
      </c>
      <c r="F136" s="1">
        <f t="shared" si="14"/>
        <v>1908</v>
      </c>
    </row>
    <row r="137" spans="1:9" ht="14.5" customHeight="1" x14ac:dyDescent="0.25">
      <c r="A137" s="2" t="str">
        <v>experimentalControl</v>
      </c>
      <c r="B137" s="1">
        <f t="shared" si="10"/>
        <v>7</v>
      </c>
      <c r="C137" s="1">
        <f t="shared" si="11"/>
        <v>11</v>
      </c>
      <c r="D137" s="1" t="str">
        <f t="shared" si="12"/>
        <v/>
      </c>
      <c r="E137" s="1">
        <f t="shared" si="13"/>
        <v>-1970</v>
      </c>
      <c r="F137" s="1">
        <f t="shared" si="14"/>
        <v>1820</v>
      </c>
    </row>
    <row r="138" spans="1:9" ht="14.5" customHeight="1" x14ac:dyDescent="0.25">
      <c r="A138" s="2" t="str">
        <v>experimentalPropulsion</v>
      </c>
      <c r="B138" s="1">
        <f t="shared" si="10"/>
        <v>7</v>
      </c>
      <c r="C138" s="1">
        <f t="shared" si="11"/>
        <v>15</v>
      </c>
      <c r="D138" s="1" t="str">
        <f t="shared" si="12"/>
        <v/>
      </c>
      <c r="E138" s="1">
        <f t="shared" si="13"/>
        <v>-1970</v>
      </c>
      <c r="F138" s="1">
        <f t="shared" si="14"/>
        <v>1644</v>
      </c>
    </row>
    <row r="139" spans="1:9" ht="14.5" customHeight="1" x14ac:dyDescent="0.25">
      <c r="A139" s="2" t="str">
        <v>evenHeavierRocketry</v>
      </c>
      <c r="B139" s="1">
        <f t="shared" si="10"/>
        <v>7</v>
      </c>
      <c r="C139" s="1">
        <f t="shared" si="11"/>
        <v>17</v>
      </c>
      <c r="D139" s="1" t="str">
        <f t="shared" si="12"/>
        <v/>
      </c>
      <c r="E139" s="1">
        <f t="shared" si="13"/>
        <v>-1970</v>
      </c>
      <c r="F139" s="1">
        <f t="shared" si="14"/>
        <v>1556</v>
      </c>
    </row>
    <row r="140" spans="1:9" ht="15.5" customHeight="1" x14ac:dyDescent="0.25">
      <c r="A140" s="2" t="str">
        <v>largeVolumeContainment</v>
      </c>
      <c r="B140" s="1">
        <f t="shared" si="10"/>
        <v>7</v>
      </c>
      <c r="C140" s="1">
        <f t="shared" si="11"/>
        <v>19</v>
      </c>
      <c r="D140" s="1" t="str">
        <f t="shared" si="12"/>
        <v/>
      </c>
      <c r="E140" s="1">
        <f t="shared" si="13"/>
        <v>-1970</v>
      </c>
      <c r="F140" s="1">
        <f t="shared" si="14"/>
        <v>1468</v>
      </c>
    </row>
    <row r="141" spans="1:9" ht="15.5" customHeight="1" x14ac:dyDescent="0.25">
      <c r="A141" s="2" t="str">
        <v>largeFlexibleFuelSystems</v>
      </c>
      <c r="B141" s="1">
        <f t="shared" si="10"/>
        <v>7</v>
      </c>
      <c r="C141" s="1">
        <f t="shared" si="11"/>
        <v>20</v>
      </c>
      <c r="D141" s="1" t="str">
        <f t="shared" si="12"/>
        <v/>
      </c>
      <c r="E141" s="1">
        <f t="shared" si="13"/>
        <v>-1970</v>
      </c>
      <c r="F141" s="1">
        <f t="shared" si="14"/>
        <v>1424</v>
      </c>
    </row>
    <row r="142" spans="1:9" ht="15.5" customHeight="1" x14ac:dyDescent="0.25">
      <c r="A142" s="2" t="str">
        <v>enginePlates</v>
      </c>
      <c r="B142" s="1">
        <f t="shared" si="10"/>
        <v>7</v>
      </c>
      <c r="C142" s="1">
        <f t="shared" si="11"/>
        <v>22</v>
      </c>
      <c r="D142" s="1" t="str">
        <f t="shared" si="12"/>
        <v/>
      </c>
      <c r="E142" s="1">
        <f t="shared" si="13"/>
        <v>-1970</v>
      </c>
      <c r="F142" s="1">
        <f t="shared" si="14"/>
        <v>1336</v>
      </c>
    </row>
    <row r="143" spans="1:9" ht="15.5" customHeight="1" x14ac:dyDescent="0.25">
      <c r="A143" s="2" t="str">
        <v>advMetalworks</v>
      </c>
      <c r="B143" s="1">
        <f t="shared" si="10"/>
        <v>7</v>
      </c>
      <c r="C143" s="1">
        <f t="shared" si="11"/>
        <v>23</v>
      </c>
      <c r="D143" s="1" t="str">
        <f t="shared" si="12"/>
        <v/>
      </c>
      <c r="E143" s="1">
        <f t="shared" si="13"/>
        <v>-1970</v>
      </c>
      <c r="F143" s="1">
        <f t="shared" si="14"/>
        <v>1292</v>
      </c>
    </row>
    <row r="144" spans="1:9" ht="15.5" customHeight="1" x14ac:dyDescent="0.25">
      <c r="A144" s="2" t="str">
        <v>composites</v>
      </c>
      <c r="B144" s="1">
        <f t="shared" si="10"/>
        <v>7</v>
      </c>
      <c r="C144" s="1">
        <f t="shared" si="11"/>
        <v>24</v>
      </c>
      <c r="D144" s="1" t="str">
        <f t="shared" si="12"/>
        <v/>
      </c>
      <c r="E144" s="1">
        <f t="shared" si="13"/>
        <v>-1970</v>
      </c>
      <c r="F144" s="1">
        <f t="shared" si="14"/>
        <v>1248</v>
      </c>
    </row>
    <row r="145" spans="1:6" ht="15.5" customHeight="1" x14ac:dyDescent="0.25">
      <c r="A145" s="2" t="str">
        <v>advActuators</v>
      </c>
      <c r="B145" s="1">
        <f t="shared" si="10"/>
        <v>7</v>
      </c>
      <c r="C145" s="1">
        <f t="shared" si="11"/>
        <v>25</v>
      </c>
      <c r="D145" s="1" t="str">
        <f t="shared" si="12"/>
        <v/>
      </c>
      <c r="E145" s="1">
        <f t="shared" si="13"/>
        <v>-1970</v>
      </c>
      <c r="F145" s="1">
        <f t="shared" si="14"/>
        <v>1204</v>
      </c>
    </row>
    <row r="146" spans="1:6" ht="15.5" customHeight="1" x14ac:dyDescent="0.25">
      <c r="A146" s="2" t="str">
        <v>highAltitudeFlight</v>
      </c>
      <c r="B146" s="1">
        <f t="shared" si="10"/>
        <v>7</v>
      </c>
      <c r="C146" s="1">
        <f t="shared" si="11"/>
        <v>27</v>
      </c>
      <c r="D146" s="1" t="str">
        <f t="shared" si="12"/>
        <v/>
      </c>
      <c r="E146" s="1">
        <f t="shared" si="13"/>
        <v>-1970</v>
      </c>
      <c r="F146" s="1">
        <f t="shared" si="14"/>
        <v>1116</v>
      </c>
    </row>
    <row r="147" spans="1:6" ht="15.5" customHeight="1" x14ac:dyDescent="0.25">
      <c r="A147" s="2" t="str">
        <v>heavyAerodynamics</v>
      </c>
      <c r="B147" s="1">
        <f t="shared" si="10"/>
        <v>7</v>
      </c>
      <c r="C147" s="1">
        <f t="shared" si="11"/>
        <v>28</v>
      </c>
      <c r="D147" s="1" t="str">
        <f t="shared" si="12"/>
        <v/>
      </c>
      <c r="E147" s="1">
        <f t="shared" si="13"/>
        <v>-1970</v>
      </c>
      <c r="F147" s="1">
        <f t="shared" si="14"/>
        <v>1072</v>
      </c>
    </row>
    <row r="148" spans="1:6" ht="15.5" customHeight="1" x14ac:dyDescent="0.25">
      <c r="A148" s="2" t="str">
        <v>advancedFlightSystems</v>
      </c>
      <c r="B148" s="1">
        <f t="shared" si="10"/>
        <v>7</v>
      </c>
      <c r="C148" s="1">
        <f t="shared" si="11"/>
        <v>29</v>
      </c>
      <c r="D148" s="1" t="str">
        <f t="shared" si="12"/>
        <v/>
      </c>
      <c r="E148" s="1">
        <f t="shared" si="13"/>
        <v>-1970</v>
      </c>
      <c r="F148" s="1">
        <f t="shared" si="14"/>
        <v>1028</v>
      </c>
    </row>
    <row r="149" spans="1:6" ht="15.5" customHeight="1" x14ac:dyDescent="0.25">
      <c r="A149" s="2" t="str">
        <v>advLanding</v>
      </c>
      <c r="B149" s="1">
        <f t="shared" si="10"/>
        <v>7</v>
      </c>
      <c r="C149" s="1">
        <f t="shared" si="11"/>
        <v>30</v>
      </c>
      <c r="D149" s="1" t="str">
        <f t="shared" si="12"/>
        <v/>
      </c>
      <c r="E149" s="1">
        <f t="shared" si="13"/>
        <v>-1970</v>
      </c>
      <c r="F149" s="1">
        <f t="shared" si="14"/>
        <v>984</v>
      </c>
    </row>
    <row r="150" spans="1:6" ht="15.5" customHeight="1" x14ac:dyDescent="0.25">
      <c r="A150" s="2" t="str">
        <v>landingFrames</v>
      </c>
      <c r="B150" s="1">
        <f t="shared" si="10"/>
        <v>7</v>
      </c>
      <c r="C150" s="1">
        <f t="shared" si="11"/>
        <v>31</v>
      </c>
      <c r="D150" s="1" t="str">
        <f t="shared" si="12"/>
        <v/>
      </c>
      <c r="E150" s="1">
        <f t="shared" si="13"/>
        <v>-1970</v>
      </c>
      <c r="F150" s="1">
        <f t="shared" si="14"/>
        <v>940</v>
      </c>
    </row>
    <row r="151" spans="1:6" ht="15.5" customHeight="1" x14ac:dyDescent="0.25">
      <c r="A151" s="2" t="str">
        <v>intermediateHeatManagement</v>
      </c>
      <c r="B151" s="1">
        <f t="shared" si="10"/>
        <v>7</v>
      </c>
      <c r="C151" s="1">
        <f t="shared" si="11"/>
        <v>32</v>
      </c>
      <c r="D151" s="1" t="str">
        <f t="shared" si="12"/>
        <v/>
      </c>
      <c r="E151" s="1">
        <f t="shared" si="13"/>
        <v>-1970</v>
      </c>
      <c r="F151" s="1">
        <f t="shared" si="14"/>
        <v>896</v>
      </c>
    </row>
    <row r="152" spans="1:6" ht="15.5" customHeight="1" x14ac:dyDescent="0.25">
      <c r="A152" s="2" t="str">
        <v>heavyCommandModules</v>
      </c>
      <c r="B152" s="1">
        <f t="shared" si="10"/>
        <v>7</v>
      </c>
      <c r="C152" s="1">
        <f t="shared" si="11"/>
        <v>34</v>
      </c>
      <c r="D152" s="1" t="str">
        <f t="shared" si="12"/>
        <v/>
      </c>
      <c r="E152" s="1">
        <f t="shared" si="13"/>
        <v>-1970</v>
      </c>
      <c r="F152" s="1">
        <f t="shared" si="14"/>
        <v>808</v>
      </c>
    </row>
    <row r="153" spans="1:6" ht="15.5" customHeight="1" x14ac:dyDescent="0.25">
      <c r="A153" s="2" t="str">
        <v>scienceTech</v>
      </c>
      <c r="B153" s="1">
        <f t="shared" si="10"/>
        <v>7</v>
      </c>
      <c r="C153" s="1">
        <f t="shared" si="11"/>
        <v>38</v>
      </c>
      <c r="D153" s="1" t="str">
        <f t="shared" si="12"/>
        <v/>
      </c>
      <c r="E153" s="1">
        <f t="shared" si="13"/>
        <v>-1970</v>
      </c>
      <c r="F153" s="1">
        <f t="shared" si="14"/>
        <v>632</v>
      </c>
    </row>
    <row r="154" spans="1:6" ht="15.5" customHeight="1" x14ac:dyDescent="0.25">
      <c r="A154" s="2" t="str">
        <v>electronics</v>
      </c>
      <c r="B154" s="1">
        <f t="shared" si="10"/>
        <v>7</v>
      </c>
      <c r="C154" s="1">
        <f t="shared" si="11"/>
        <v>39</v>
      </c>
      <c r="D154" s="1" t="str">
        <f t="shared" si="12"/>
        <v/>
      </c>
      <c r="E154" s="1">
        <f t="shared" si="13"/>
        <v>-1970</v>
      </c>
      <c r="F154" s="1">
        <f t="shared" si="14"/>
        <v>588</v>
      </c>
    </row>
    <row r="155" spans="1:6" ht="15.5" customHeight="1" x14ac:dyDescent="0.25">
      <c r="A155" s="2" t="str">
        <v>highGainCommunications</v>
      </c>
      <c r="B155" s="1">
        <f t="shared" si="10"/>
        <v>7</v>
      </c>
      <c r="C155" s="1">
        <f t="shared" si="11"/>
        <v>41</v>
      </c>
      <c r="D155" s="1" t="str">
        <f t="shared" si="12"/>
        <v/>
      </c>
      <c r="E155" s="1">
        <f t="shared" si="13"/>
        <v>-1970</v>
      </c>
      <c r="F155" s="1">
        <f t="shared" si="14"/>
        <v>500</v>
      </c>
    </row>
    <row r="156" spans="1:6" ht="15.5" customHeight="1" x14ac:dyDescent="0.25">
      <c r="A156" s="2" t="str">
        <v>unmannedTech</v>
      </c>
      <c r="B156" s="1">
        <f t="shared" si="10"/>
        <v>7</v>
      </c>
      <c r="C156" s="1">
        <f t="shared" si="11"/>
        <v>42</v>
      </c>
      <c r="D156" s="1" t="str">
        <f t="shared" si="12"/>
        <v/>
      </c>
      <c r="E156" s="1">
        <f t="shared" si="13"/>
        <v>-1970</v>
      </c>
      <c r="F156" s="1">
        <f t="shared" si="14"/>
        <v>456</v>
      </c>
    </row>
    <row r="157" spans="1:6" ht="15.5" customHeight="1" x14ac:dyDescent="0.25">
      <c r="A157" s="2" t="str">
        <v>advSolarTech</v>
      </c>
      <c r="B157" s="1">
        <f t="shared" si="10"/>
        <v>7</v>
      </c>
      <c r="C157" s="1">
        <f t="shared" si="11"/>
        <v>45</v>
      </c>
      <c r="D157" s="1" t="str">
        <f t="shared" si="12"/>
        <v/>
      </c>
      <c r="E157" s="1">
        <f t="shared" si="13"/>
        <v>-1970</v>
      </c>
      <c r="F157" s="1">
        <f t="shared" si="14"/>
        <v>324</v>
      </c>
    </row>
    <row r="158" spans="1:6" ht="15.5" customHeight="1" x14ac:dyDescent="0.25">
      <c r="A158" s="2" t="str">
        <v>largeElectrics</v>
      </c>
      <c r="B158" s="1">
        <f t="shared" si="10"/>
        <v>7</v>
      </c>
      <c r="C158" s="1">
        <f t="shared" si="11"/>
        <v>46</v>
      </c>
      <c r="D158" s="1" t="str">
        <f t="shared" si="12"/>
        <v/>
      </c>
      <c r="E158" s="1">
        <f t="shared" si="13"/>
        <v>-1970</v>
      </c>
      <c r="F158" s="1">
        <f t="shared" si="14"/>
        <v>280</v>
      </c>
    </row>
    <row r="159" spans="1:6" ht="15.5" customHeight="1" x14ac:dyDescent="0.25">
      <c r="A159" s="2" t="str">
        <v>earlyStations</v>
      </c>
      <c r="B159" s="1">
        <f t="shared" si="10"/>
        <v>7</v>
      </c>
      <c r="C159" s="1">
        <f t="shared" si="11"/>
        <v>48</v>
      </c>
      <c r="D159" s="1" t="str">
        <f t="shared" si="12"/>
        <v/>
      </c>
      <c r="E159" s="1">
        <f t="shared" si="13"/>
        <v>-1970</v>
      </c>
      <c r="F159" s="1">
        <f t="shared" si="14"/>
        <v>192</v>
      </c>
    </row>
    <row r="160" spans="1:6" ht="15.5" customHeight="1" x14ac:dyDescent="0.25">
      <c r="A160" s="2" t="str">
        <v>logistics</v>
      </c>
      <c r="B160" s="1">
        <f t="shared" si="10"/>
        <v>7</v>
      </c>
      <c r="C160" s="1">
        <f t="shared" si="11"/>
        <v>49</v>
      </c>
      <c r="D160" s="1" t="str">
        <f t="shared" si="12"/>
        <v/>
      </c>
      <c r="E160" s="1">
        <f t="shared" si="13"/>
        <v>-1970</v>
      </c>
      <c r="F160" s="1">
        <f t="shared" si="14"/>
        <v>148</v>
      </c>
    </row>
    <row r="161" spans="1:6" ht="15.5" customHeight="1" x14ac:dyDescent="0.25">
      <c r="A161" s="2" t="str">
        <v>tier7_bottom</v>
      </c>
      <c r="B161" s="1">
        <f t="shared" si="10"/>
        <v>7</v>
      </c>
      <c r="C161" s="1">
        <f t="shared" si="11"/>
        <v>51</v>
      </c>
      <c r="D161" s="1" t="str">
        <f t="shared" si="12"/>
        <v/>
      </c>
      <c r="E161" s="1">
        <f t="shared" si="13"/>
        <v>-1970</v>
      </c>
      <c r="F161" s="1">
        <f t="shared" si="14"/>
        <v>60</v>
      </c>
    </row>
    <row r="162" spans="1:6" ht="15.5" customHeight="1" x14ac:dyDescent="0.25">
      <c r="A162" s="2" t="str">
        <v>nuclearFuelSystems</v>
      </c>
      <c r="B162" s="1">
        <f t="shared" si="10"/>
        <v>7.5</v>
      </c>
      <c r="C162" s="1">
        <f t="shared" si="11"/>
        <v>3</v>
      </c>
      <c r="D162" s="1" t="str">
        <f t="shared" si="12"/>
        <v/>
      </c>
      <c r="E162" s="1">
        <f t="shared" si="13"/>
        <v>-1915</v>
      </c>
      <c r="F162" s="1">
        <f t="shared" si="14"/>
        <v>2172</v>
      </c>
    </row>
    <row r="163" spans="1:6" ht="15.5" customHeight="1" x14ac:dyDescent="0.25">
      <c r="A163" s="2" t="str">
        <v>nobleGasFuelSystems</v>
      </c>
      <c r="B163" s="1">
        <f t="shared" si="10"/>
        <v>7.5</v>
      </c>
      <c r="C163" s="1">
        <f t="shared" si="11"/>
        <v>10</v>
      </c>
      <c r="D163" s="1" t="str">
        <f t="shared" si="12"/>
        <v/>
      </c>
      <c r="E163" s="1">
        <f t="shared" si="13"/>
        <v>-1915</v>
      </c>
      <c r="F163" s="1">
        <f t="shared" si="14"/>
        <v>1864</v>
      </c>
    </row>
    <row r="164" spans="1:6" ht="15.5" customHeight="1" x14ac:dyDescent="0.25">
      <c r="A164" s="2" t="str">
        <v>heavyCommandModulesExtensions</v>
      </c>
      <c r="B164" s="1">
        <f t="shared" si="10"/>
        <v>7.5</v>
      </c>
      <c r="C164" s="1">
        <f t="shared" si="11"/>
        <v>35</v>
      </c>
      <c r="D164" s="1" t="str">
        <f t="shared" si="12"/>
        <v/>
      </c>
      <c r="E164" s="1">
        <f t="shared" si="13"/>
        <v>-1915</v>
      </c>
      <c r="F164" s="1">
        <f t="shared" si="14"/>
        <v>764</v>
      </c>
    </row>
    <row r="165" spans="1:6" ht="15.5" customHeight="1" x14ac:dyDescent="0.25">
      <c r="A165" s="2" t="str">
        <v>tier8</v>
      </c>
      <c r="B165" s="1">
        <f t="shared" si="10"/>
        <v>8</v>
      </c>
      <c r="C165" s="1">
        <f t="shared" si="11"/>
        <v>1</v>
      </c>
      <c r="D165" s="1" t="str">
        <f t="shared" si="12"/>
        <v/>
      </c>
      <c r="E165" s="1">
        <f t="shared" si="13"/>
        <v>-1750</v>
      </c>
      <c r="F165" s="1">
        <f t="shared" si="14"/>
        <v>2260</v>
      </c>
    </row>
    <row r="166" spans="1:6" ht="15.5" customHeight="1" x14ac:dyDescent="0.25">
      <c r="A166" s="2" t="str">
        <v>hugeBoosters</v>
      </c>
      <c r="B166" s="1">
        <f t="shared" si="10"/>
        <v>8</v>
      </c>
      <c r="C166" s="1">
        <f t="shared" si="11"/>
        <v>13</v>
      </c>
      <c r="D166" s="1" t="str">
        <f t="shared" si="12"/>
        <v/>
      </c>
      <c r="E166" s="1">
        <f t="shared" si="13"/>
        <v>-1750</v>
      </c>
      <c r="F166" s="1">
        <f t="shared" si="14"/>
        <v>1732</v>
      </c>
    </row>
    <row r="167" spans="1:6" ht="15.5" customHeight="1" x14ac:dyDescent="0.25">
      <c r="A167" s="2" t="str">
        <v>largeNuclearPower</v>
      </c>
      <c r="B167" s="1">
        <f t="shared" si="10"/>
        <v>8</v>
      </c>
      <c r="C167" s="1">
        <f t="shared" si="11"/>
        <v>4</v>
      </c>
      <c r="D167" s="1" t="str">
        <f t="shared" si="12"/>
        <v/>
      </c>
      <c r="E167" s="1">
        <f t="shared" si="13"/>
        <v>-1750</v>
      </c>
      <c r="F167" s="1">
        <f t="shared" si="14"/>
        <v>2128</v>
      </c>
    </row>
    <row r="168" spans="1:6" ht="15.5" customHeight="1" x14ac:dyDescent="0.25">
      <c r="A168" s="2" t="str">
        <v>improvedNuclearPropulsion</v>
      </c>
      <c r="B168" s="1">
        <f t="shared" si="10"/>
        <v>8</v>
      </c>
      <c r="C168" s="1">
        <f t="shared" si="11"/>
        <v>5</v>
      </c>
      <c r="D168" s="1" t="str">
        <f t="shared" si="12"/>
        <v/>
      </c>
      <c r="E168" s="1">
        <f t="shared" si="13"/>
        <v>-1750</v>
      </c>
      <c r="F168" s="1">
        <f t="shared" si="14"/>
        <v>2084</v>
      </c>
    </row>
    <row r="169" spans="1:6" ht="15.5" customHeight="1" x14ac:dyDescent="0.25">
      <c r="A169" s="2" t="str">
        <v>ionPropulsion</v>
      </c>
      <c r="B169" s="1">
        <f t="shared" si="10"/>
        <v>8</v>
      </c>
      <c r="C169" s="1">
        <f t="shared" si="11"/>
        <v>9</v>
      </c>
      <c r="D169" s="1" t="str">
        <f t="shared" si="12"/>
        <v/>
      </c>
      <c r="E169" s="1">
        <f t="shared" si="13"/>
        <v>-1750</v>
      </c>
      <c r="F169" s="1">
        <f t="shared" si="14"/>
        <v>1908</v>
      </c>
    </row>
    <row r="170" spans="1:6" ht="15.5" customHeight="1" x14ac:dyDescent="0.25">
      <c r="A170" s="2" t="str">
        <v>exoticControl</v>
      </c>
      <c r="B170" s="1">
        <f t="shared" si="10"/>
        <v>8</v>
      </c>
      <c r="C170" s="1">
        <f t="shared" si="11"/>
        <v>11</v>
      </c>
      <c r="D170" s="1" t="str">
        <f t="shared" si="12"/>
        <v/>
      </c>
      <c r="E170" s="1">
        <f t="shared" si="13"/>
        <v>-1750</v>
      </c>
      <c r="F170" s="1">
        <f t="shared" si="14"/>
        <v>1820</v>
      </c>
    </row>
    <row r="171" spans="1:6" ht="15.5" customHeight="1" x14ac:dyDescent="0.25">
      <c r="A171" s="2" t="str">
        <v>exoticPropulsion</v>
      </c>
      <c r="B171" s="1">
        <f t="shared" si="10"/>
        <v>8</v>
      </c>
      <c r="C171" s="1">
        <f t="shared" si="11"/>
        <v>15</v>
      </c>
      <c r="D171" s="1" t="str">
        <f t="shared" si="12"/>
        <v/>
      </c>
      <c r="E171" s="1">
        <f t="shared" si="13"/>
        <v>-1750</v>
      </c>
      <c r="F171" s="1">
        <f t="shared" si="14"/>
        <v>1644</v>
      </c>
    </row>
    <row r="172" spans="1:6" ht="15.5" customHeight="1" x14ac:dyDescent="0.25">
      <c r="A172" s="2" t="str">
        <v>veryHeavyRocketry</v>
      </c>
      <c r="B172" s="1">
        <f t="shared" si="10"/>
        <v>8</v>
      </c>
      <c r="C172" s="1">
        <f t="shared" si="11"/>
        <v>17</v>
      </c>
      <c r="D172" s="1" t="str">
        <f t="shared" si="12"/>
        <v/>
      </c>
      <c r="E172" s="1">
        <f t="shared" si="13"/>
        <v>-1750</v>
      </c>
      <c r="F172" s="1">
        <f t="shared" si="14"/>
        <v>1556</v>
      </c>
    </row>
    <row r="173" spans="1:6" ht="15.5" customHeight="1" x14ac:dyDescent="0.25">
      <c r="A173" s="2" t="str">
        <v>highPerformanceFuelSystems</v>
      </c>
      <c r="B173" s="1">
        <f t="shared" si="10"/>
        <v>8</v>
      </c>
      <c r="C173" s="1">
        <f t="shared" si="11"/>
        <v>19</v>
      </c>
      <c r="D173" s="1" t="str">
        <f t="shared" si="12"/>
        <v/>
      </c>
      <c r="E173" s="1">
        <f t="shared" si="13"/>
        <v>-1750</v>
      </c>
      <c r="F173" s="1">
        <f t="shared" si="14"/>
        <v>1468</v>
      </c>
    </row>
    <row r="174" spans="1:6" ht="15.5" customHeight="1" x14ac:dyDescent="0.25">
      <c r="A174" s="2" t="str">
        <v>hugeFlexibleFuelSystems</v>
      </c>
      <c r="B174" s="1">
        <f t="shared" si="10"/>
        <v>8</v>
      </c>
      <c r="C174" s="1">
        <f t="shared" si="11"/>
        <v>20</v>
      </c>
      <c r="D174" s="1" t="str">
        <f t="shared" si="12"/>
        <v/>
      </c>
      <c r="E174" s="1">
        <f t="shared" si="13"/>
        <v>-1750</v>
      </c>
      <c r="F174" s="1">
        <f t="shared" si="14"/>
        <v>1424</v>
      </c>
    </row>
    <row r="175" spans="1:6" ht="15.5" customHeight="1" x14ac:dyDescent="0.25">
      <c r="A175" s="2" t="str">
        <v>advancedDocking</v>
      </c>
      <c r="B175" s="1">
        <f t="shared" si="10"/>
        <v>8</v>
      </c>
      <c r="C175" s="1">
        <f t="shared" si="11"/>
        <v>22</v>
      </c>
      <c r="D175" s="1" t="str">
        <f t="shared" si="12"/>
        <v/>
      </c>
      <c r="E175" s="1">
        <f t="shared" si="13"/>
        <v>-1750</v>
      </c>
      <c r="F175" s="1">
        <f t="shared" si="14"/>
        <v>1336</v>
      </c>
    </row>
    <row r="176" spans="1:6" ht="15.5" customHeight="1" x14ac:dyDescent="0.25">
      <c r="A176" s="2" t="str">
        <v>nanolathing</v>
      </c>
      <c r="B176" s="1">
        <f t="shared" si="10"/>
        <v>8</v>
      </c>
      <c r="C176" s="1">
        <f t="shared" si="11"/>
        <v>23</v>
      </c>
      <c r="D176" s="1" t="str">
        <f t="shared" si="12"/>
        <v/>
      </c>
      <c r="E176" s="1">
        <f t="shared" si="13"/>
        <v>-1750</v>
      </c>
      <c r="F176" s="1">
        <f t="shared" si="14"/>
        <v>1292</v>
      </c>
    </row>
    <row r="177" spans="1:6" ht="15.5" customHeight="1" x14ac:dyDescent="0.25">
      <c r="A177" s="2" t="str">
        <v>metaMaterials</v>
      </c>
      <c r="B177" s="1">
        <f t="shared" si="10"/>
        <v>8</v>
      </c>
      <c r="C177" s="1">
        <f t="shared" si="11"/>
        <v>24</v>
      </c>
      <c r="D177" s="1" t="str">
        <f t="shared" si="12"/>
        <v/>
      </c>
      <c r="E177" s="1">
        <f t="shared" si="13"/>
        <v>-1750</v>
      </c>
      <c r="F177" s="1">
        <f t="shared" si="14"/>
        <v>1248</v>
      </c>
    </row>
    <row r="178" spans="1:6" ht="15.5" customHeight="1" x14ac:dyDescent="0.25">
      <c r="A178" s="2" t="str">
        <v>experimentalActuators</v>
      </c>
      <c r="B178" s="1">
        <f t="shared" si="10"/>
        <v>8</v>
      </c>
      <c r="C178" s="1">
        <f t="shared" si="11"/>
        <v>25</v>
      </c>
      <c r="D178" s="1" t="str">
        <f t="shared" si="12"/>
        <v/>
      </c>
      <c r="E178" s="1">
        <f t="shared" si="13"/>
        <v>-1750</v>
      </c>
      <c r="F178" s="1">
        <f t="shared" si="14"/>
        <v>1204</v>
      </c>
    </row>
    <row r="179" spans="1:6" ht="15.5" customHeight="1" x14ac:dyDescent="0.25">
      <c r="A179" s="2" t="str">
        <v>hypersonicFlight</v>
      </c>
      <c r="B179" s="1">
        <f t="shared" si="10"/>
        <v>8</v>
      </c>
      <c r="C179" s="1">
        <f t="shared" si="11"/>
        <v>27</v>
      </c>
      <c r="D179" s="1" t="str">
        <f t="shared" si="12"/>
        <v/>
      </c>
      <c r="E179" s="1">
        <f t="shared" si="13"/>
        <v>-1750</v>
      </c>
      <c r="F179" s="1">
        <f t="shared" si="14"/>
        <v>1116</v>
      </c>
    </row>
    <row r="180" spans="1:6" ht="15.5" customHeight="1" x14ac:dyDescent="0.25">
      <c r="A180" s="2" t="str">
        <v>experimentalAerodynamics</v>
      </c>
      <c r="B180" s="1">
        <f t="shared" si="10"/>
        <v>8</v>
      </c>
      <c r="C180" s="1">
        <f t="shared" si="11"/>
        <v>28</v>
      </c>
      <c r="D180" s="1" t="str">
        <f t="shared" si="12"/>
        <v/>
      </c>
      <c r="E180" s="1">
        <f t="shared" si="13"/>
        <v>-1750</v>
      </c>
      <c r="F180" s="1">
        <f t="shared" si="14"/>
        <v>1072</v>
      </c>
    </row>
    <row r="181" spans="1:6" ht="15.5" customHeight="1" x14ac:dyDescent="0.25">
      <c r="A181" s="2" t="str">
        <v>specializedFlightSystems</v>
      </c>
      <c r="B181" s="1">
        <f t="shared" si="10"/>
        <v>8</v>
      </c>
      <c r="C181" s="1">
        <f t="shared" si="11"/>
        <v>29</v>
      </c>
      <c r="D181" s="1" t="str">
        <f t="shared" si="12"/>
        <v/>
      </c>
      <c r="E181" s="1">
        <f t="shared" si="13"/>
        <v>-1750</v>
      </c>
      <c r="F181" s="1">
        <f t="shared" si="14"/>
        <v>1028</v>
      </c>
    </row>
    <row r="182" spans="1:6" ht="15.5" customHeight="1" x14ac:dyDescent="0.25">
      <c r="A182" s="2" t="str">
        <v>heavyLanding</v>
      </c>
      <c r="B182" s="1">
        <f t="shared" si="10"/>
        <v>8</v>
      </c>
      <c r="C182" s="1">
        <f t="shared" si="11"/>
        <v>30</v>
      </c>
      <c r="D182" s="1" t="str">
        <f t="shared" si="12"/>
        <v/>
      </c>
      <c r="E182" s="1">
        <f t="shared" si="13"/>
        <v>-1750</v>
      </c>
      <c r="F182" s="1">
        <f t="shared" si="14"/>
        <v>984</v>
      </c>
    </row>
    <row r="183" spans="1:6" ht="15.5" customHeight="1" x14ac:dyDescent="0.25">
      <c r="A183" s="2" t="str">
        <v>heavyDutyLandingFrames</v>
      </c>
      <c r="B183" s="1">
        <f t="shared" si="10"/>
        <v>8</v>
      </c>
      <c r="C183" s="1">
        <f t="shared" si="11"/>
        <v>31</v>
      </c>
      <c r="D183" s="1" t="str">
        <f t="shared" si="12"/>
        <v/>
      </c>
      <c r="E183" s="1">
        <f t="shared" si="13"/>
        <v>-1750</v>
      </c>
      <c r="F183" s="1">
        <f t="shared" si="14"/>
        <v>940</v>
      </c>
    </row>
    <row r="184" spans="1:6" ht="15.5" customHeight="1" x14ac:dyDescent="0.25">
      <c r="A184" s="2" t="str">
        <v>advHeatManagement</v>
      </c>
      <c r="B184" s="1">
        <f t="shared" si="10"/>
        <v>8</v>
      </c>
      <c r="C184" s="1">
        <f t="shared" si="11"/>
        <v>32</v>
      </c>
      <c r="D184" s="1" t="str">
        <f t="shared" si="12"/>
        <v/>
      </c>
      <c r="E184" s="1">
        <f t="shared" si="13"/>
        <v>-1750</v>
      </c>
      <c r="F184" s="1">
        <f t="shared" si="14"/>
        <v>896</v>
      </c>
    </row>
    <row r="185" spans="1:6" ht="15.5" customHeight="1" x14ac:dyDescent="0.25">
      <c r="A185" s="2" t="str">
        <v>specializedCommandModules</v>
      </c>
      <c r="B185" s="1">
        <f t="shared" si="10"/>
        <v>8</v>
      </c>
      <c r="C185" s="1">
        <f t="shared" si="11"/>
        <v>34</v>
      </c>
      <c r="D185" s="1" t="str">
        <f t="shared" si="12"/>
        <v/>
      </c>
      <c r="E185" s="1">
        <f t="shared" si="13"/>
        <v>-1750</v>
      </c>
      <c r="F185" s="1">
        <f t="shared" si="14"/>
        <v>808</v>
      </c>
    </row>
    <row r="186" spans="1:6" ht="15.5" customHeight="1" x14ac:dyDescent="0.25">
      <c r="A186" s="2" t="str">
        <v>advScienceTech</v>
      </c>
      <c r="B186" s="1">
        <f t="shared" si="10"/>
        <v>8</v>
      </c>
      <c r="C186" s="1">
        <f t="shared" si="11"/>
        <v>38</v>
      </c>
      <c r="D186" s="1" t="str">
        <f t="shared" si="12"/>
        <v/>
      </c>
      <c r="E186" s="1">
        <f t="shared" si="13"/>
        <v>-1750</v>
      </c>
      <c r="F186" s="1">
        <f t="shared" si="14"/>
        <v>632</v>
      </c>
    </row>
    <row r="187" spans="1:6" ht="15.5" customHeight="1" x14ac:dyDescent="0.25">
      <c r="A187" s="2" t="str">
        <v>specializedScienceTech</v>
      </c>
      <c r="B187" s="1">
        <f t="shared" si="10"/>
        <v>8</v>
      </c>
      <c r="C187" s="1">
        <f t="shared" si="11"/>
        <v>39</v>
      </c>
      <c r="D187" s="1" t="str">
        <f t="shared" si="12"/>
        <v/>
      </c>
      <c r="E187" s="1">
        <f t="shared" si="13"/>
        <v>-1750</v>
      </c>
      <c r="F187" s="1">
        <f t="shared" si="14"/>
        <v>588</v>
      </c>
    </row>
    <row r="188" spans="1:6" ht="15.5" customHeight="1" x14ac:dyDescent="0.25">
      <c r="A188" s="2" t="str">
        <v>signalProcessing</v>
      </c>
      <c r="B188" s="1">
        <f t="shared" si="10"/>
        <v>8</v>
      </c>
      <c r="C188" s="1">
        <f t="shared" si="11"/>
        <v>41</v>
      </c>
      <c r="D188" s="1" t="str">
        <f t="shared" si="12"/>
        <v/>
      </c>
      <c r="E188" s="1">
        <f t="shared" si="13"/>
        <v>-1750</v>
      </c>
      <c r="F188" s="1">
        <f t="shared" si="14"/>
        <v>500</v>
      </c>
    </row>
    <row r="189" spans="1:6" ht="15.5" customHeight="1" x14ac:dyDescent="0.25">
      <c r="A189" s="2" t="str">
        <v>advUnmanned</v>
      </c>
      <c r="B189" s="1">
        <f t="shared" si="10"/>
        <v>8</v>
      </c>
      <c r="C189" s="1">
        <f t="shared" si="11"/>
        <v>42</v>
      </c>
      <c r="D189" s="1" t="str">
        <f t="shared" si="12"/>
        <v/>
      </c>
      <c r="E189" s="1">
        <f t="shared" si="13"/>
        <v>-1750</v>
      </c>
      <c r="F189" s="1">
        <f t="shared" si="14"/>
        <v>456</v>
      </c>
    </row>
    <row r="190" spans="1:6" ht="15.5" customHeight="1" x14ac:dyDescent="0.25">
      <c r="A190" s="2" t="str">
        <v>automation</v>
      </c>
      <c r="B190" s="1">
        <f t="shared" si="10"/>
        <v>8</v>
      </c>
      <c r="C190" s="1">
        <f t="shared" si="11"/>
        <v>43</v>
      </c>
      <c r="D190" s="1" t="str">
        <f t="shared" si="12"/>
        <v/>
      </c>
      <c r="E190" s="1">
        <f t="shared" si="13"/>
        <v>-1750</v>
      </c>
      <c r="F190" s="1">
        <f t="shared" si="14"/>
        <v>412</v>
      </c>
    </row>
    <row r="191" spans="1:6" ht="15.5" customHeight="1" x14ac:dyDescent="0.25">
      <c r="A191" s="2" t="str">
        <v>advPVMaterials</v>
      </c>
      <c r="B191" s="1">
        <f t="shared" si="10"/>
        <v>8</v>
      </c>
      <c r="C191" s="1">
        <f t="shared" si="11"/>
        <v>45</v>
      </c>
      <c r="D191" s="1" t="str">
        <f t="shared" si="12"/>
        <v/>
      </c>
      <c r="E191" s="1">
        <f t="shared" si="13"/>
        <v>-1750</v>
      </c>
      <c r="F191" s="1">
        <f t="shared" si="14"/>
        <v>324</v>
      </c>
    </row>
    <row r="192" spans="1:6" ht="15.5" customHeight="1" x14ac:dyDescent="0.25">
      <c r="A192" s="2" t="str">
        <v>specializedElectrics</v>
      </c>
      <c r="B192" s="1">
        <f t="shared" si="10"/>
        <v>8</v>
      </c>
      <c r="C192" s="1">
        <f t="shared" si="11"/>
        <v>46</v>
      </c>
      <c r="D192" s="1" t="str">
        <f t="shared" si="12"/>
        <v/>
      </c>
      <c r="E192" s="1">
        <f t="shared" si="13"/>
        <v>-1750</v>
      </c>
      <c r="F192" s="1">
        <f t="shared" si="14"/>
        <v>280</v>
      </c>
    </row>
    <row r="193" spans="1:6" ht="15.5" customHeight="1" x14ac:dyDescent="0.25">
      <c r="A193" s="2" t="str">
        <v>shortTermHabitation</v>
      </c>
      <c r="B193" s="1">
        <f t="shared" si="10"/>
        <v>8</v>
      </c>
      <c r="C193" s="1">
        <f t="shared" si="11"/>
        <v>48</v>
      </c>
      <c r="D193" s="1" t="str">
        <f t="shared" si="12"/>
        <v/>
      </c>
      <c r="E193" s="1">
        <f t="shared" si="13"/>
        <v>-1750</v>
      </c>
      <c r="F193" s="1">
        <f t="shared" si="14"/>
        <v>192</v>
      </c>
    </row>
    <row r="194" spans="1:6" ht="15.5" customHeight="1" x14ac:dyDescent="0.25">
      <c r="A194" s="2" t="str">
        <v>isru</v>
      </c>
      <c r="B194" s="1">
        <f t="shared" si="10"/>
        <v>8</v>
      </c>
      <c r="C194" s="1">
        <f t="shared" si="11"/>
        <v>49</v>
      </c>
      <c r="D194" s="1" t="str">
        <f t="shared" si="12"/>
        <v/>
      </c>
      <c r="E194" s="1">
        <f t="shared" si="13"/>
        <v>-1750</v>
      </c>
      <c r="F194" s="1">
        <f t="shared" si="14"/>
        <v>148</v>
      </c>
    </row>
    <row r="195" spans="1:6" ht="15.5" customHeight="1" x14ac:dyDescent="0.25">
      <c r="A195" s="2" t="str">
        <v>tier8_bottom</v>
      </c>
      <c r="B195" s="1">
        <f t="shared" si="10"/>
        <v>8</v>
      </c>
      <c r="C195" s="1">
        <f t="shared" si="11"/>
        <v>51</v>
      </c>
      <c r="D195" s="1" t="str">
        <f t="shared" si="12"/>
        <v/>
      </c>
      <c r="E195" s="1">
        <f t="shared" si="13"/>
        <v>-1750</v>
      </c>
      <c r="F195" s="1">
        <f t="shared" si="14"/>
        <v>60</v>
      </c>
    </row>
    <row r="196" spans="1:6" ht="15.5" customHeight="1" x14ac:dyDescent="0.25">
      <c r="A196" s="2" t="str">
        <v>tier9</v>
      </c>
      <c r="B196" s="1">
        <f t="shared" ref="B196:B259" si="15">(IFERROR(MATCH(A196,$I$3:$AQ$3,0),0)+IFERROR(MATCH(A196,$I$4:$AQ$4,0),0)+IFERROR(MATCH(A196,$I$5:$AQ$5,0),0)+IFERROR(MATCH(A196,$I$6:$AQ$6,0),0)+IFERROR(MATCH(A196,$I$7:$AQ$7,0),0)+IFERROR(MATCH(A196,$I$8:$AQ$8,0),0)+IFERROR(MATCH(A196,$I$9:$AQ$9,0),0)+IFERROR(MATCH(A196,$I$10:$AQ$10,0),0)+IFERROR(MATCH(A196,$I$11:$AQ$11,0),0)+IFERROR(MATCH(A196,$I$12:$AQ$12,0),0)+IFERROR(MATCH(A196,$I$13:$AQ$13,0),0)+IFERROR(MATCH(A196,$I$14:$AQ$14,0),0)+IFERROR(MATCH(A196,$I$15:$AQ$15,0),0)+IFERROR(MATCH(A196,$I$16:$AQ$16,0),0)+IFERROR(MATCH(A196,$I$17:$AQ$17,0),0)+IFERROR(MATCH(A196,$I$18:$AQ$18,0),0)+IFERROR(MATCH(A196,$I$19:$AQ$19,0),0)+IFERROR(MATCH(A196,$I$20:$AQ$20,0),0)+IFERROR(MATCH(A196,$I$21:$AQ$21,0),0)+IFERROR(MATCH(A196,$I$22:$AQ$22,0),0)+IFERROR(MATCH(A196,$I$23:$AQ$23,0),0)+IFERROR(MATCH(A196,$I$24:$AQ$24,0),0)+IFERROR(MATCH(A196,$I$25:$AQ$25,0),0)+IFERROR(MATCH(A196,$I$26:$AQ$26,0),0)+IFERROR(MATCH(A196,$I$27:$AQ$27,0),0)+IFERROR(MATCH(A196,$I$28:$AQ$28,0),0)+IFERROR(MATCH(A196,$I$29:$AQ$29,0),0)+IFERROR(MATCH(A196,$I$30:$AQ$30,0),0)+IFERROR(MATCH(A196,$I$31:$AQ$31,0),0)+IFERROR(MATCH(A196,$I$32:$AQ$32,0),0)+IFERROR(MATCH(A196,$I$33:$AQ$33,0),0)+IFERROR(MATCH(A196,$I$34:$AQ$34,0),0)+IFERROR(MATCH(A196,$I$35:$AQ$35,0),0)+IFERROR(MATCH(A196,$I$36:$AQ$36,0),0)+IFERROR(MATCH(A196,$I$37:$AQ$37,0),0)+IFERROR(MATCH(A196,$I$38:$AQ$38,0),0)+IFERROR(MATCH(A196,$I$39:$AQ$39,0),0)+IFERROR(MATCH(A196,$I$40:$AQ$40,0),0)+IFERROR(MATCH(A196,$I$41:$AQ$41,0),0)+IFERROR(MATCH(A196,$I$42:$AQ$42,0),0)+IFERROR(MATCH(A196,$I$53:$AQ$53,0),0)+IFERROR(MATCH(A196,$I$52:$AQ$52,0),0)+IFERROR(MATCH(A196,$I$51:$AQ$51,0),0)+IFERROR(MATCH(A196,$I$50:$AQ$50,0),0)+IFERROR(MATCH(A196,$I$49:$AQ$49,0),0)+IFERROR(MATCH(A196,$I$48:$AQ$48,0),0)+IFERROR(MATCH(A196,$I$47:$AQ$47,0),0)+IFERROR(MATCH(A196,$I$46:$AQ$46,0),0)+IFERROR(MATCH(A196,$I$45:$AQ$45,0),0)+IFERROR(MATCH(A196,$I$44:$AQ$44,0),0)+IFERROR(MATCH(A196,$I$43:$AQ$43,0),0)-5)/2</f>
        <v>9</v>
      </c>
      <c r="C196" s="1">
        <f t="shared" ref="C196:C259" si="16">IFERROR(MATCH(A196,$I$3:$I$53,0),0)+IFERROR(MATCH(A196,$J$3:$J$53,0),0)+IFERROR(MATCH(A196,$K$3:$K$53,0),0)+IFERROR(MATCH(A196,$L$3:$L$53,0),0)+IFERROR(MATCH(A196,$M$3:$M$53,0),0)+IFERROR(MATCH(A196,$N$3:$N$53,0),0)+IFERROR(MATCH(A196,$O$3:$O$53,0),0)+IFERROR(MATCH(A196,$P$3:$P$53,0),0)+IFERROR(MATCH(A196,$Q$3:$Q$53,0),0)+IFERROR(MATCH(A196,$R$3:$R$53,0),0)+IFERROR(MATCH(A196,$S$3:$S$53,0),0)+IFERROR(MATCH(A196,$T$3:$T$53,0),0)+IFERROR(MATCH(A196,$U$3:$U$53,0),0)+IFERROR(MATCH(A196,$V$3:$V$53,0),0)+IFERROR(MATCH(A196,$W$3:$W$53,0),0)+IFERROR(MATCH(A196,$X$3:$X$53,0),0)+IFERROR(MATCH(A196,$Y$3:$Y$53,0),0)+IFERROR(MATCH(A196,$Z$3:$Z$53,0),0)+IFERROR(MATCH(A196,$AA$3:$AA$53,0),0)+IFERROR(MATCH(A196,$AB$3:$AB$53,0),0)+IFERROR(MATCH(A196,$AC$3:$AC$53,0),0)+IFERROR(MATCH(A196,$AD$3:$AD$53,0),0)+IFERROR(MATCH(A196,$AE$3:$AE$53,0),0)+IFERROR(MATCH(A196,$AF$3:$AF$53,0),0)+IFERROR(MATCH(A196,$AG$3:$AG$53,0),0)+IFERROR(MATCH(A196,$AH$3:$AH$53,0),0)+IFERROR(MATCH(A196,$AI$3:$AI$53,0),0)+IFERROR(MATCH(A196,$AJ$3:$AJ$53,0),0)+IFERROR(MATCH(A196,$AK$3:$AK$53,0),0)+IFERROR(MATCH(A196,$AL$3:$AL$53,0),0)+IFERROR(MATCH(A196,$AM$3:$AM$53,0),0)+IFERROR(MATCH(A196,$AN$3:$AN$53,0),0)+IFERROR(MATCH(A196,$AO$3:$AO$53,0),0)+IFERROR(MATCH(A196,$AP$3:$AP$53,0),0)+IFERROR(MATCH(A196,$AQ$3:$AQ$53,0),0)</f>
        <v>1</v>
      </c>
      <c r="D196" s="1" t="str">
        <f t="shared" ref="D196:D259" si="17">IF(OR(B196=-2.5,C196=0)=TRUE,"Error","")</f>
        <v/>
      </c>
      <c r="E196" s="1">
        <f t="shared" ref="E196:E259" si="18">(B196+2)*220-3950+IF(MOD(B196,1)&lt;&gt;0,-55,0)</f>
        <v>-1530</v>
      </c>
      <c r="F196" s="1">
        <f t="shared" ref="F196:F259" si="19">(C196-1)*-44+2260</f>
        <v>2260</v>
      </c>
    </row>
    <row r="197" spans="1:6" ht="15.5" customHeight="1" x14ac:dyDescent="0.25">
      <c r="A197" s="2" t="str">
        <v>gargantuanBoosters</v>
      </c>
      <c r="B197" s="1">
        <f t="shared" si="15"/>
        <v>9</v>
      </c>
      <c r="C197" s="1">
        <f t="shared" si="16"/>
        <v>13</v>
      </c>
      <c r="D197" s="1" t="str">
        <f t="shared" si="17"/>
        <v/>
      </c>
      <c r="E197" s="1">
        <f t="shared" si="18"/>
        <v>-1530</v>
      </c>
      <c r="F197" s="1">
        <f t="shared" si="19"/>
        <v>1732</v>
      </c>
    </row>
    <row r="198" spans="1:6" ht="15.5" customHeight="1" x14ac:dyDescent="0.25">
      <c r="A198" s="2" t="str">
        <v>advNuclearPower</v>
      </c>
      <c r="B198" s="1">
        <f t="shared" si="15"/>
        <v>9</v>
      </c>
      <c r="C198" s="1">
        <f t="shared" si="16"/>
        <v>4</v>
      </c>
      <c r="D198" s="1" t="str">
        <f t="shared" si="17"/>
        <v/>
      </c>
      <c r="E198" s="1">
        <f t="shared" si="18"/>
        <v>-1530</v>
      </c>
      <c r="F198" s="1">
        <f t="shared" si="19"/>
        <v>2128</v>
      </c>
    </row>
    <row r="199" spans="1:6" ht="15.5" customHeight="1" x14ac:dyDescent="0.25">
      <c r="A199" s="2" t="str">
        <v>advNuclearPropulsion</v>
      </c>
      <c r="B199" s="1">
        <f t="shared" si="15"/>
        <v>9</v>
      </c>
      <c r="C199" s="1">
        <f t="shared" si="16"/>
        <v>5</v>
      </c>
      <c r="D199" s="1" t="str">
        <f t="shared" si="17"/>
        <v/>
      </c>
      <c r="E199" s="1">
        <f t="shared" si="18"/>
        <v>-1530</v>
      </c>
      <c r="F199" s="1">
        <f t="shared" si="19"/>
        <v>2084</v>
      </c>
    </row>
    <row r="200" spans="1:6" ht="15.5" customHeight="1" x14ac:dyDescent="0.25">
      <c r="A200" s="2" t="str">
        <v>advIonPropulsion</v>
      </c>
      <c r="B200" s="1">
        <f t="shared" si="15"/>
        <v>9</v>
      </c>
      <c r="C200" s="1">
        <f t="shared" si="16"/>
        <v>9</v>
      </c>
      <c r="D200" s="1" t="str">
        <f t="shared" si="17"/>
        <v/>
      </c>
      <c r="E200" s="1">
        <f t="shared" si="18"/>
        <v>-1530</v>
      </c>
      <c r="F200" s="1">
        <f t="shared" si="19"/>
        <v>1908</v>
      </c>
    </row>
    <row r="201" spans="1:6" ht="15.5" customHeight="1" x14ac:dyDescent="0.25">
      <c r="A201" s="2" t="str">
        <v>aBitMoreExoticPropulsion</v>
      </c>
      <c r="B201" s="1">
        <f t="shared" si="15"/>
        <v>9</v>
      </c>
      <c r="C201" s="1">
        <f t="shared" si="16"/>
        <v>15</v>
      </c>
      <c r="D201" s="1" t="str">
        <f t="shared" si="17"/>
        <v/>
      </c>
      <c r="E201" s="1">
        <f t="shared" si="18"/>
        <v>-1530</v>
      </c>
      <c r="F201" s="1">
        <f t="shared" si="19"/>
        <v>1644</v>
      </c>
    </row>
    <row r="202" spans="1:6" ht="15.5" customHeight="1" x14ac:dyDescent="0.25">
      <c r="A202" s="2" t="str">
        <v>experimentalRocketry</v>
      </c>
      <c r="B202" s="1">
        <f t="shared" si="15"/>
        <v>9</v>
      </c>
      <c r="C202" s="1">
        <f t="shared" si="16"/>
        <v>17</v>
      </c>
      <c r="D202" s="1" t="str">
        <f t="shared" si="17"/>
        <v/>
      </c>
      <c r="E202" s="1">
        <f t="shared" si="18"/>
        <v>-1530</v>
      </c>
      <c r="F202" s="1">
        <f t="shared" si="19"/>
        <v>1556</v>
      </c>
    </row>
    <row r="203" spans="1:6" ht="15.5" customHeight="1" x14ac:dyDescent="0.25">
      <c r="A203" s="2" t="str">
        <v>specializedFuelStorage</v>
      </c>
      <c r="B203" s="1">
        <f t="shared" si="15"/>
        <v>9</v>
      </c>
      <c r="C203" s="1">
        <f t="shared" si="16"/>
        <v>19</v>
      </c>
      <c r="D203" s="1" t="str">
        <f t="shared" si="17"/>
        <v/>
      </c>
      <c r="E203" s="1">
        <f t="shared" si="18"/>
        <v>-1530</v>
      </c>
      <c r="F203" s="1">
        <f t="shared" si="19"/>
        <v>1468</v>
      </c>
    </row>
    <row r="204" spans="1:6" ht="15.5" customHeight="1" x14ac:dyDescent="0.25">
      <c r="A204" s="2" t="str">
        <v>highPerformanceFlexibleFuelSystems</v>
      </c>
      <c r="B204" s="1">
        <f t="shared" si="15"/>
        <v>9</v>
      </c>
      <c r="C204" s="1">
        <f t="shared" si="16"/>
        <v>20</v>
      </c>
      <c r="D204" s="1" t="str">
        <f t="shared" si="17"/>
        <v/>
      </c>
      <c r="E204" s="1">
        <f t="shared" si="18"/>
        <v>-1530</v>
      </c>
      <c r="F204" s="1">
        <f t="shared" si="19"/>
        <v>1424</v>
      </c>
    </row>
    <row r="205" spans="1:6" ht="15.5" customHeight="1" x14ac:dyDescent="0.25">
      <c r="A205" s="2" t="str">
        <v>advancedEnginePlates</v>
      </c>
      <c r="B205" s="1">
        <f t="shared" si="15"/>
        <v>9</v>
      </c>
      <c r="C205" s="1">
        <f t="shared" si="16"/>
        <v>22</v>
      </c>
      <c r="D205" s="1" t="str">
        <f t="shared" si="17"/>
        <v/>
      </c>
      <c r="E205" s="1">
        <f t="shared" si="18"/>
        <v>-1530</v>
      </c>
      <c r="F205" s="1">
        <f t="shared" si="19"/>
        <v>1336</v>
      </c>
    </row>
    <row r="206" spans="1:6" ht="15.5" customHeight="1" x14ac:dyDescent="0.25">
      <c r="A206" s="2" t="str">
        <v>exoticAlloys</v>
      </c>
      <c r="B206" s="1">
        <f t="shared" si="15"/>
        <v>9</v>
      </c>
      <c r="C206" s="1">
        <f t="shared" si="16"/>
        <v>23</v>
      </c>
      <c r="D206" s="1" t="str">
        <f t="shared" si="17"/>
        <v/>
      </c>
      <c r="E206" s="1">
        <f t="shared" si="18"/>
        <v>-1530</v>
      </c>
      <c r="F206" s="1">
        <f t="shared" si="19"/>
        <v>1292</v>
      </c>
    </row>
    <row r="207" spans="1:6" ht="15.5" customHeight="1" x14ac:dyDescent="0.25">
      <c r="A207" s="2" t="str">
        <v>orbitalAssembly</v>
      </c>
      <c r="B207" s="1">
        <f t="shared" si="15"/>
        <v>9</v>
      </c>
      <c r="C207" s="1">
        <f t="shared" si="16"/>
        <v>24</v>
      </c>
      <c r="D207" s="1" t="str">
        <f t="shared" si="17"/>
        <v/>
      </c>
      <c r="E207" s="1">
        <f t="shared" si="18"/>
        <v>-1530</v>
      </c>
      <c r="F207" s="1">
        <f t="shared" si="19"/>
        <v>1248</v>
      </c>
    </row>
    <row r="208" spans="1:6" ht="15.5" customHeight="1" x14ac:dyDescent="0.25">
      <c r="A208" s="2" t="str">
        <v>offworldManufacturing</v>
      </c>
      <c r="B208" s="1">
        <f t="shared" si="15"/>
        <v>9</v>
      </c>
      <c r="C208" s="1">
        <f t="shared" si="16"/>
        <v>25</v>
      </c>
      <c r="D208" s="1" t="str">
        <f t="shared" si="17"/>
        <v/>
      </c>
      <c r="E208" s="1">
        <f t="shared" si="18"/>
        <v>-1530</v>
      </c>
      <c r="F208" s="1">
        <f t="shared" si="19"/>
        <v>1204</v>
      </c>
    </row>
    <row r="209" spans="1:6" ht="15.5" customHeight="1" x14ac:dyDescent="0.25">
      <c r="A209" s="2" t="str">
        <v>aerospaceTech</v>
      </c>
      <c r="B209" s="1">
        <f t="shared" si="15"/>
        <v>9</v>
      </c>
      <c r="C209" s="1">
        <f t="shared" si="16"/>
        <v>27</v>
      </c>
      <c r="D209" s="1" t="str">
        <f t="shared" si="17"/>
        <v/>
      </c>
      <c r="E209" s="1">
        <f t="shared" si="18"/>
        <v>-1530</v>
      </c>
      <c r="F209" s="1">
        <f t="shared" si="19"/>
        <v>1116</v>
      </c>
    </row>
    <row r="210" spans="1:6" ht="15.5" customHeight="1" x14ac:dyDescent="0.25">
      <c r="A210" s="2" t="str">
        <v>aerospaceComposites</v>
      </c>
      <c r="B210" s="1">
        <f t="shared" si="15"/>
        <v>9</v>
      </c>
      <c r="C210" s="1">
        <f t="shared" si="16"/>
        <v>28</v>
      </c>
      <c r="D210" s="1" t="str">
        <f t="shared" si="17"/>
        <v/>
      </c>
      <c r="E210" s="1">
        <f t="shared" si="18"/>
        <v>-1530</v>
      </c>
      <c r="F210" s="1">
        <f t="shared" si="19"/>
        <v>1072</v>
      </c>
    </row>
    <row r="211" spans="1:6" ht="15.5" customHeight="1" x14ac:dyDescent="0.25">
      <c r="A211" s="2" t="str">
        <v>experimentalFlightSystems</v>
      </c>
      <c r="B211" s="1">
        <f t="shared" si="15"/>
        <v>9</v>
      </c>
      <c r="C211" s="1">
        <f t="shared" si="16"/>
        <v>29</v>
      </c>
      <c r="D211" s="1" t="str">
        <f t="shared" si="17"/>
        <v/>
      </c>
      <c r="E211" s="1">
        <f t="shared" si="18"/>
        <v>-1530</v>
      </c>
      <c r="F211" s="1">
        <f t="shared" si="19"/>
        <v>1028</v>
      </c>
    </row>
    <row r="212" spans="1:6" ht="15.5" customHeight="1" x14ac:dyDescent="0.25">
      <c r="A212" s="2" t="str">
        <v>advancedMotors</v>
      </c>
      <c r="B212" s="1">
        <f t="shared" si="15"/>
        <v>9</v>
      </c>
      <c r="C212" s="1">
        <f t="shared" si="16"/>
        <v>30</v>
      </c>
      <c r="D212" s="1" t="str">
        <f t="shared" si="17"/>
        <v/>
      </c>
      <c r="E212" s="1">
        <f t="shared" si="18"/>
        <v>-1530</v>
      </c>
      <c r="F212" s="1">
        <f t="shared" si="19"/>
        <v>984</v>
      </c>
    </row>
    <row r="213" spans="1:6" ht="15.5" customHeight="1" x14ac:dyDescent="0.25">
      <c r="A213" s="2" t="str">
        <v>experimentalHeatManagement</v>
      </c>
      <c r="B213" s="1">
        <f t="shared" si="15"/>
        <v>9</v>
      </c>
      <c r="C213" s="1">
        <f t="shared" si="16"/>
        <v>32</v>
      </c>
      <c r="D213" s="1" t="str">
        <f t="shared" si="17"/>
        <v/>
      </c>
      <c r="E213" s="1">
        <f t="shared" si="18"/>
        <v>-1530</v>
      </c>
      <c r="F213" s="1">
        <f t="shared" si="19"/>
        <v>896</v>
      </c>
    </row>
    <row r="214" spans="1:6" ht="15.5" customHeight="1" x14ac:dyDescent="0.25">
      <c r="A214" s="2" t="str">
        <v>specializedCommandCenters</v>
      </c>
      <c r="B214" s="1">
        <f t="shared" si="15"/>
        <v>9</v>
      </c>
      <c r="C214" s="1">
        <f t="shared" si="16"/>
        <v>34</v>
      </c>
      <c r="D214" s="1" t="str">
        <f t="shared" si="17"/>
        <v/>
      </c>
      <c r="E214" s="1">
        <f t="shared" si="18"/>
        <v>-1530</v>
      </c>
      <c r="F214" s="1">
        <f t="shared" si="19"/>
        <v>808</v>
      </c>
    </row>
    <row r="215" spans="1:6" ht="15.5" customHeight="1" x14ac:dyDescent="0.25">
      <c r="A215" s="2" t="str">
        <v>specializedLanders</v>
      </c>
      <c r="B215" s="1">
        <f t="shared" si="15"/>
        <v>9</v>
      </c>
      <c r="C215" s="1">
        <f t="shared" si="16"/>
        <v>35</v>
      </c>
      <c r="D215" s="1" t="str">
        <f t="shared" si="17"/>
        <v/>
      </c>
      <c r="E215" s="1">
        <f t="shared" si="18"/>
        <v>-1530</v>
      </c>
      <c r="F215" s="1">
        <f t="shared" si="19"/>
        <v>764</v>
      </c>
    </row>
    <row r="216" spans="1:6" ht="15.5" customHeight="1" x14ac:dyDescent="0.25">
      <c r="A216" s="2" t="str">
        <v>experimentalScience</v>
      </c>
      <c r="B216" s="1">
        <f t="shared" si="15"/>
        <v>9</v>
      </c>
      <c r="C216" s="1">
        <f t="shared" si="16"/>
        <v>38</v>
      </c>
      <c r="D216" s="1" t="str">
        <f t="shared" si="17"/>
        <v/>
      </c>
      <c r="E216" s="1">
        <f t="shared" si="18"/>
        <v>-1530</v>
      </c>
      <c r="F216" s="1">
        <f t="shared" si="19"/>
        <v>632</v>
      </c>
    </row>
    <row r="217" spans="1:6" ht="15.5" customHeight="1" x14ac:dyDescent="0.25">
      <c r="A217" s="2" t="str">
        <v>longTermScienceTech</v>
      </c>
      <c r="B217" s="1">
        <f t="shared" si="15"/>
        <v>9</v>
      </c>
      <c r="C217" s="1">
        <f t="shared" si="16"/>
        <v>39</v>
      </c>
      <c r="D217" s="1" t="str">
        <f t="shared" si="17"/>
        <v/>
      </c>
      <c r="E217" s="1">
        <f t="shared" si="18"/>
        <v>-1530</v>
      </c>
      <c r="F217" s="1">
        <f t="shared" si="19"/>
        <v>588</v>
      </c>
    </row>
    <row r="218" spans="1:6" ht="15.5" customHeight="1" x14ac:dyDescent="0.25">
      <c r="A218" s="2" t="str">
        <v>digitalSignalProcessing</v>
      </c>
      <c r="B218" s="1">
        <f t="shared" si="15"/>
        <v>9</v>
      </c>
      <c r="C218" s="1">
        <f t="shared" si="16"/>
        <v>41</v>
      </c>
      <c r="D218" s="1" t="str">
        <f t="shared" si="17"/>
        <v/>
      </c>
      <c r="E218" s="1">
        <f t="shared" si="18"/>
        <v>-1530</v>
      </c>
      <c r="F218" s="1">
        <f t="shared" si="19"/>
        <v>500</v>
      </c>
    </row>
    <row r="219" spans="1:6" ht="15.5" customHeight="1" x14ac:dyDescent="0.25">
      <c r="A219" s="2" t="str">
        <v>largeUnmanned</v>
      </c>
      <c r="B219" s="1">
        <f t="shared" si="15"/>
        <v>9</v>
      </c>
      <c r="C219" s="1">
        <f t="shared" si="16"/>
        <v>42</v>
      </c>
      <c r="D219" s="1" t="str">
        <f t="shared" si="17"/>
        <v/>
      </c>
      <c r="E219" s="1">
        <f t="shared" si="18"/>
        <v>-1530</v>
      </c>
      <c r="F219" s="1">
        <f t="shared" si="19"/>
        <v>456</v>
      </c>
    </row>
    <row r="220" spans="1:6" ht="15.5" customHeight="1" x14ac:dyDescent="0.25">
      <c r="A220" s="2" t="str">
        <v>mechatronics</v>
      </c>
      <c r="B220" s="1">
        <f t="shared" si="15"/>
        <v>9</v>
      </c>
      <c r="C220" s="1">
        <f t="shared" si="16"/>
        <v>43</v>
      </c>
      <c r="D220" s="1" t="str">
        <f t="shared" si="17"/>
        <v/>
      </c>
      <c r="E220" s="1">
        <f t="shared" si="18"/>
        <v>-1530</v>
      </c>
      <c r="F220" s="1">
        <f t="shared" si="19"/>
        <v>412</v>
      </c>
    </row>
    <row r="221" spans="1:6" ht="15.5" customHeight="1" x14ac:dyDescent="0.25">
      <c r="A221" s="2" t="str">
        <v>cuttingEdgeSolarTech</v>
      </c>
      <c r="B221" s="1">
        <f t="shared" si="15"/>
        <v>9</v>
      </c>
      <c r="C221" s="1">
        <f t="shared" si="16"/>
        <v>45</v>
      </c>
      <c r="D221" s="1" t="str">
        <f t="shared" si="17"/>
        <v/>
      </c>
      <c r="E221" s="1">
        <f t="shared" si="18"/>
        <v>-1530</v>
      </c>
      <c r="F221" s="1">
        <f t="shared" si="19"/>
        <v>324</v>
      </c>
    </row>
    <row r="222" spans="1:6" ht="15.5" customHeight="1" x14ac:dyDescent="0.25">
      <c r="A222" s="2" t="str">
        <v>experimentalElectrics</v>
      </c>
      <c r="B222" s="1">
        <f t="shared" si="15"/>
        <v>9</v>
      </c>
      <c r="C222" s="1">
        <f t="shared" si="16"/>
        <v>46</v>
      </c>
      <c r="D222" s="1" t="str">
        <f t="shared" si="17"/>
        <v/>
      </c>
      <c r="E222" s="1">
        <f t="shared" si="18"/>
        <v>-1530</v>
      </c>
      <c r="F222" s="1">
        <f t="shared" si="19"/>
        <v>280</v>
      </c>
    </row>
    <row r="223" spans="1:6" ht="15.5" customHeight="1" x14ac:dyDescent="0.25">
      <c r="A223" s="2" t="str">
        <v>longTermHabitation</v>
      </c>
      <c r="B223" s="1">
        <f t="shared" si="15"/>
        <v>9</v>
      </c>
      <c r="C223" s="1">
        <f t="shared" si="16"/>
        <v>48</v>
      </c>
      <c r="D223" s="1" t="str">
        <f t="shared" si="17"/>
        <v/>
      </c>
      <c r="E223" s="1">
        <f t="shared" si="18"/>
        <v>-1530</v>
      </c>
      <c r="F223" s="1">
        <f t="shared" si="19"/>
        <v>192</v>
      </c>
    </row>
    <row r="224" spans="1:6" ht="15.5" customHeight="1" x14ac:dyDescent="0.25">
      <c r="A224" s="2" t="str">
        <v>advLogistics</v>
      </c>
      <c r="B224" s="1">
        <f t="shared" si="15"/>
        <v>9</v>
      </c>
      <c r="C224" s="1">
        <f t="shared" si="16"/>
        <v>49</v>
      </c>
      <c r="D224" s="1" t="str">
        <f t="shared" si="17"/>
        <v/>
      </c>
      <c r="E224" s="1">
        <f t="shared" si="18"/>
        <v>-1530</v>
      </c>
      <c r="F224" s="1">
        <f t="shared" si="19"/>
        <v>148</v>
      </c>
    </row>
    <row r="225" spans="1:6" ht="15.5" customHeight="1" x14ac:dyDescent="0.25">
      <c r="A225" s="2" t="str">
        <v>tier9_bottom</v>
      </c>
      <c r="B225" s="1">
        <f t="shared" si="15"/>
        <v>9</v>
      </c>
      <c r="C225" s="1">
        <f t="shared" si="16"/>
        <v>51</v>
      </c>
      <c r="D225" s="1" t="str">
        <f t="shared" si="17"/>
        <v/>
      </c>
      <c r="E225" s="1">
        <f t="shared" si="18"/>
        <v>-1530</v>
      </c>
      <c r="F225" s="1">
        <f t="shared" si="19"/>
        <v>60</v>
      </c>
    </row>
    <row r="226" spans="1:6" ht="15.5" customHeight="1" x14ac:dyDescent="0.25">
      <c r="A226" s="2" t="str">
        <v>tier10</v>
      </c>
      <c r="B226" s="1">
        <f t="shared" si="15"/>
        <v>10</v>
      </c>
      <c r="C226" s="1">
        <f t="shared" si="16"/>
        <v>1</v>
      </c>
      <c r="D226" s="1" t="str">
        <f t="shared" si="17"/>
        <v/>
      </c>
      <c r="E226" s="1">
        <f t="shared" si="18"/>
        <v>-1310</v>
      </c>
      <c r="F226" s="1">
        <f t="shared" si="19"/>
        <v>2260</v>
      </c>
    </row>
    <row r="227" spans="1:6" ht="15.5" customHeight="1" x14ac:dyDescent="0.25">
      <c r="A227" s="2" t="str">
        <v>expNuclearPower</v>
      </c>
      <c r="B227" s="1">
        <f t="shared" si="15"/>
        <v>10</v>
      </c>
      <c r="C227" s="1">
        <f t="shared" si="16"/>
        <v>4</v>
      </c>
      <c r="D227" s="1" t="str">
        <f t="shared" si="17"/>
        <v/>
      </c>
      <c r="E227" s="1">
        <f t="shared" si="18"/>
        <v>-1310</v>
      </c>
      <c r="F227" s="1">
        <f t="shared" si="19"/>
        <v>2128</v>
      </c>
    </row>
    <row r="228" spans="1:6" ht="15.5" customHeight="1" x14ac:dyDescent="0.25">
      <c r="A228" s="2" t="str">
        <v>expNuclearPropulsion</v>
      </c>
      <c r="B228" s="1">
        <f t="shared" si="15"/>
        <v>10</v>
      </c>
      <c r="C228" s="1">
        <f t="shared" si="16"/>
        <v>5</v>
      </c>
      <c r="D228" s="1" t="str">
        <f t="shared" si="17"/>
        <v/>
      </c>
      <c r="E228" s="1">
        <f t="shared" si="18"/>
        <v>-1310</v>
      </c>
      <c r="F228" s="1">
        <f t="shared" si="19"/>
        <v>2084</v>
      </c>
    </row>
    <row r="229" spans="1:6" ht="15.5" customHeight="1" x14ac:dyDescent="0.25">
      <c r="A229" s="2" t="str">
        <v>fusionPower</v>
      </c>
      <c r="B229" s="1">
        <f t="shared" si="15"/>
        <v>10</v>
      </c>
      <c r="C229" s="1">
        <f t="shared" si="16"/>
        <v>6</v>
      </c>
      <c r="D229" s="1" t="str">
        <f t="shared" si="17"/>
        <v/>
      </c>
      <c r="E229" s="1">
        <f t="shared" si="18"/>
        <v>-1310</v>
      </c>
      <c r="F229" s="1">
        <f t="shared" si="19"/>
        <v>2040</v>
      </c>
    </row>
    <row r="230" spans="1:6" ht="15.5" customHeight="1" x14ac:dyDescent="0.25">
      <c r="A230" s="2" t="str">
        <v>fusionRockets</v>
      </c>
      <c r="B230" s="1">
        <f t="shared" si="15"/>
        <v>10</v>
      </c>
      <c r="C230" s="1">
        <f t="shared" si="16"/>
        <v>7</v>
      </c>
      <c r="D230" s="1" t="str">
        <f t="shared" si="17"/>
        <v/>
      </c>
      <c r="E230" s="1">
        <f t="shared" si="18"/>
        <v>-1310</v>
      </c>
      <c r="F230" s="1">
        <f t="shared" si="19"/>
        <v>1996</v>
      </c>
    </row>
    <row r="231" spans="1:6" ht="15.5" customHeight="1" x14ac:dyDescent="0.25">
      <c r="A231" s="2" t="str">
        <v>advGriddedThrusters</v>
      </c>
      <c r="B231" s="1">
        <f t="shared" si="15"/>
        <v>10</v>
      </c>
      <c r="C231" s="1">
        <f t="shared" si="16"/>
        <v>9</v>
      </c>
      <c r="D231" s="1" t="str">
        <f t="shared" si="17"/>
        <v/>
      </c>
      <c r="E231" s="1">
        <f t="shared" si="18"/>
        <v>-1310</v>
      </c>
      <c r="F231" s="1">
        <f t="shared" si="19"/>
        <v>1908</v>
      </c>
    </row>
    <row r="232" spans="1:6" ht="15.5" customHeight="1" x14ac:dyDescent="0.25">
      <c r="A232" s="2" t="str">
        <v>plasmaPropulsion</v>
      </c>
      <c r="B232" s="1">
        <f t="shared" si="15"/>
        <v>10</v>
      </c>
      <c r="C232" s="1">
        <f t="shared" si="16"/>
        <v>10</v>
      </c>
      <c r="D232" s="1" t="str">
        <f t="shared" si="17"/>
        <v/>
      </c>
      <c r="E232" s="1">
        <f t="shared" si="18"/>
        <v>-1310</v>
      </c>
      <c r="F232" s="1">
        <f t="shared" si="19"/>
        <v>1864</v>
      </c>
    </row>
    <row r="233" spans="1:6" ht="15.5" customHeight="1" x14ac:dyDescent="0.25">
      <c r="A233" s="2" t="str">
        <v>expAircraftEngines</v>
      </c>
      <c r="B233" s="1">
        <f t="shared" si="15"/>
        <v>10</v>
      </c>
      <c r="C233" s="1">
        <f t="shared" si="16"/>
        <v>15</v>
      </c>
      <c r="D233" s="1" t="str">
        <f t="shared" si="17"/>
        <v/>
      </c>
      <c r="E233" s="1">
        <f t="shared" si="18"/>
        <v>-1310</v>
      </c>
      <c r="F233" s="1">
        <f t="shared" si="19"/>
        <v>1644</v>
      </c>
    </row>
    <row r="234" spans="1:6" ht="15.5" customHeight="1" x14ac:dyDescent="0.25">
      <c r="A234" s="2" t="str">
        <v>giganticRocketry</v>
      </c>
      <c r="B234" s="1">
        <f t="shared" si="15"/>
        <v>10</v>
      </c>
      <c r="C234" s="1">
        <f t="shared" si="16"/>
        <v>17</v>
      </c>
      <c r="D234" s="1" t="str">
        <f t="shared" si="17"/>
        <v/>
      </c>
      <c r="E234" s="1">
        <f t="shared" si="18"/>
        <v>-1310</v>
      </c>
      <c r="F234" s="1">
        <f t="shared" si="19"/>
        <v>1556</v>
      </c>
    </row>
    <row r="235" spans="1:6" ht="15.5" customHeight="1" x14ac:dyDescent="0.25">
      <c r="A235" s="2" t="str">
        <v>exoticFuelStorage</v>
      </c>
      <c r="B235" s="1">
        <f t="shared" si="15"/>
        <v>10</v>
      </c>
      <c r="C235" s="1">
        <f t="shared" si="16"/>
        <v>19</v>
      </c>
      <c r="D235" s="1" t="str">
        <f t="shared" si="17"/>
        <v/>
      </c>
      <c r="E235" s="1">
        <f t="shared" si="18"/>
        <v>-1310</v>
      </c>
      <c r="F235" s="1">
        <f t="shared" si="19"/>
        <v>1468</v>
      </c>
    </row>
    <row r="236" spans="1:6" ht="15.5" customHeight="1" x14ac:dyDescent="0.25">
      <c r="A236" s="2" t="str">
        <v>automatedDecouplingSystems</v>
      </c>
      <c r="B236" s="1">
        <f t="shared" si="15"/>
        <v>10</v>
      </c>
      <c r="C236" s="1">
        <f t="shared" si="16"/>
        <v>22</v>
      </c>
      <c r="D236" s="1" t="str">
        <f t="shared" si="17"/>
        <v/>
      </c>
      <c r="E236" s="1">
        <f t="shared" si="18"/>
        <v>-1310</v>
      </c>
      <c r="F236" s="1">
        <f t="shared" si="19"/>
        <v>1336</v>
      </c>
    </row>
    <row r="237" spans="1:6" ht="15.5" customHeight="1" x14ac:dyDescent="0.25">
      <c r="A237" s="2" t="str">
        <v>aerographite</v>
      </c>
      <c r="B237" s="1">
        <f t="shared" si="15"/>
        <v>10</v>
      </c>
      <c r="C237" s="1">
        <f t="shared" si="16"/>
        <v>23</v>
      </c>
      <c r="D237" s="1" t="str">
        <f t="shared" si="17"/>
        <v/>
      </c>
      <c r="E237" s="1">
        <f t="shared" si="18"/>
        <v>-1310</v>
      </c>
      <c r="F237" s="1">
        <f t="shared" si="19"/>
        <v>1292</v>
      </c>
    </row>
    <row r="238" spans="1:6" ht="15.5" customHeight="1" x14ac:dyDescent="0.25">
      <c r="A238" s="2" t="str">
        <v>orbitalMegastructures</v>
      </c>
      <c r="B238" s="1">
        <f t="shared" si="15"/>
        <v>10</v>
      </c>
      <c r="C238" s="1">
        <f t="shared" si="16"/>
        <v>24</v>
      </c>
      <c r="D238" s="1" t="str">
        <f t="shared" si="17"/>
        <v/>
      </c>
      <c r="E238" s="1">
        <f t="shared" si="18"/>
        <v>-1310</v>
      </c>
      <c r="F238" s="1">
        <f t="shared" si="19"/>
        <v>1248</v>
      </c>
    </row>
    <row r="239" spans="1:6" ht="15.5" customHeight="1" x14ac:dyDescent="0.25">
      <c r="A239" s="2" t="str">
        <v>experimentalAerospaceTech</v>
      </c>
      <c r="B239" s="1">
        <f t="shared" si="15"/>
        <v>10</v>
      </c>
      <c r="C239" s="1">
        <f t="shared" si="16"/>
        <v>27</v>
      </c>
      <c r="D239" s="1" t="str">
        <f t="shared" si="17"/>
        <v/>
      </c>
      <c r="E239" s="1">
        <f t="shared" si="18"/>
        <v>-1310</v>
      </c>
      <c r="F239" s="1">
        <f t="shared" si="19"/>
        <v>1116</v>
      </c>
    </row>
    <row r="240" spans="1:6" ht="15.5" customHeight="1" x14ac:dyDescent="0.25">
      <c r="A240" s="2" t="str">
        <v>advAerospaceEngineering</v>
      </c>
      <c r="B240" s="1">
        <f t="shared" si="15"/>
        <v>10</v>
      </c>
      <c r="C240" s="1">
        <f t="shared" si="16"/>
        <v>28</v>
      </c>
      <c r="D240" s="1" t="str">
        <f t="shared" si="17"/>
        <v/>
      </c>
      <c r="E240" s="1">
        <f t="shared" si="18"/>
        <v>-1310</v>
      </c>
      <c r="F240" s="1">
        <f t="shared" si="19"/>
        <v>1072</v>
      </c>
    </row>
    <row r="241" spans="1:6" ht="15.5" customHeight="1" x14ac:dyDescent="0.25">
      <c r="A241" s="2" t="str">
        <v>specializedRadiators</v>
      </c>
      <c r="B241" s="1">
        <f t="shared" si="15"/>
        <v>10</v>
      </c>
      <c r="C241" s="1">
        <f t="shared" si="16"/>
        <v>32</v>
      </c>
      <c r="D241" s="1" t="str">
        <f t="shared" si="17"/>
        <v/>
      </c>
      <c r="E241" s="1">
        <f t="shared" si="18"/>
        <v>-1310</v>
      </c>
      <c r="F241" s="1">
        <f t="shared" si="19"/>
        <v>896</v>
      </c>
    </row>
    <row r="242" spans="1:6" ht="15.5" customHeight="1" x14ac:dyDescent="0.25">
      <c r="A242" s="2" t="str">
        <v>heavyCommandCenters</v>
      </c>
      <c r="B242" s="1">
        <f t="shared" si="15"/>
        <v>10</v>
      </c>
      <c r="C242" s="1">
        <f t="shared" si="16"/>
        <v>34</v>
      </c>
      <c r="D242" s="1" t="str">
        <f t="shared" si="17"/>
        <v/>
      </c>
      <c r="E242" s="1">
        <f t="shared" si="18"/>
        <v>-1310</v>
      </c>
      <c r="F242" s="1">
        <f t="shared" si="19"/>
        <v>808</v>
      </c>
    </row>
    <row r="243" spans="1:6" ht="15.5" customHeight="1" x14ac:dyDescent="0.25">
      <c r="A243" s="2" t="str">
        <v>heavyLanders</v>
      </c>
      <c r="B243" s="1">
        <f t="shared" si="15"/>
        <v>10</v>
      </c>
      <c r="C243" s="1">
        <f t="shared" si="16"/>
        <v>35</v>
      </c>
      <c r="D243" s="1" t="str">
        <f t="shared" si="17"/>
        <v/>
      </c>
      <c r="E243" s="1">
        <f t="shared" si="18"/>
        <v>-1310</v>
      </c>
      <c r="F243" s="1">
        <f t="shared" si="19"/>
        <v>764</v>
      </c>
    </row>
    <row r="244" spans="1:6" ht="15.5" customHeight="1" x14ac:dyDescent="0.25">
      <c r="A244" s="2" t="str">
        <v>metascience</v>
      </c>
      <c r="B244" s="1">
        <f t="shared" si="15"/>
        <v>10</v>
      </c>
      <c r="C244" s="1">
        <f t="shared" si="16"/>
        <v>38</v>
      </c>
      <c r="D244" s="1" t="str">
        <f t="shared" si="17"/>
        <v/>
      </c>
      <c r="E244" s="1">
        <f t="shared" si="18"/>
        <v>-1310</v>
      </c>
      <c r="F244" s="1">
        <f t="shared" si="19"/>
        <v>632</v>
      </c>
    </row>
    <row r="245" spans="1:6" ht="15.5" customHeight="1" x14ac:dyDescent="0.25">
      <c r="A245" s="2" t="str">
        <v>scientificOutposts</v>
      </c>
      <c r="B245" s="1">
        <f t="shared" si="15"/>
        <v>10</v>
      </c>
      <c r="C245" s="1">
        <f t="shared" si="16"/>
        <v>39</v>
      </c>
      <c r="D245" s="1" t="str">
        <f t="shared" si="17"/>
        <v/>
      </c>
      <c r="E245" s="1">
        <f t="shared" si="18"/>
        <v>-1310</v>
      </c>
      <c r="F245" s="1">
        <f t="shared" si="19"/>
        <v>588</v>
      </c>
    </row>
    <row r="246" spans="1:6" ht="15.5" customHeight="1" x14ac:dyDescent="0.25">
      <c r="A246" s="2" t="str">
        <v>xBandCommunications</v>
      </c>
      <c r="B246" s="1">
        <f t="shared" si="15"/>
        <v>10</v>
      </c>
      <c r="C246" s="1">
        <f t="shared" si="16"/>
        <v>41</v>
      </c>
      <c r="D246" s="1" t="str">
        <f t="shared" si="17"/>
        <v/>
      </c>
      <c r="E246" s="1">
        <f t="shared" si="18"/>
        <v>-1310</v>
      </c>
      <c r="F246" s="1">
        <f t="shared" si="19"/>
        <v>500</v>
      </c>
    </row>
    <row r="247" spans="1:6" ht="15.5" customHeight="1" x14ac:dyDescent="0.25">
      <c r="A247" s="2" t="str">
        <v>artificialIntelligence</v>
      </c>
      <c r="B247" s="1">
        <f t="shared" si="15"/>
        <v>10</v>
      </c>
      <c r="C247" s="1">
        <f t="shared" si="16"/>
        <v>42</v>
      </c>
      <c r="D247" s="1" t="str">
        <f t="shared" si="17"/>
        <v/>
      </c>
      <c r="E247" s="1">
        <f t="shared" si="18"/>
        <v>-1310</v>
      </c>
      <c r="F247" s="1">
        <f t="shared" si="19"/>
        <v>456</v>
      </c>
    </row>
    <row r="248" spans="1:6" ht="15.5" customHeight="1" x14ac:dyDescent="0.25">
      <c r="A248" s="2" t="str">
        <v>microwavePowerTransmission</v>
      </c>
      <c r="B248" s="1">
        <f t="shared" si="15"/>
        <v>10</v>
      </c>
      <c r="C248" s="1">
        <f t="shared" si="16"/>
        <v>44</v>
      </c>
      <c r="D248" s="1" t="str">
        <f t="shared" si="17"/>
        <v/>
      </c>
      <c r="E248" s="1">
        <f t="shared" si="18"/>
        <v>-1310</v>
      </c>
      <c r="F248" s="1">
        <f t="shared" si="19"/>
        <v>368</v>
      </c>
    </row>
    <row r="249" spans="1:6" ht="15.5" customHeight="1" x14ac:dyDescent="0.25">
      <c r="A249" s="2" t="str">
        <v>exoticSolarTech</v>
      </c>
      <c r="B249" s="1">
        <f t="shared" si="15"/>
        <v>10</v>
      </c>
      <c r="C249" s="1">
        <f t="shared" si="16"/>
        <v>45</v>
      </c>
      <c r="D249" s="1" t="str">
        <f t="shared" si="17"/>
        <v/>
      </c>
      <c r="E249" s="1">
        <f t="shared" si="18"/>
        <v>-1310</v>
      </c>
      <c r="F249" s="1">
        <f t="shared" si="19"/>
        <v>324</v>
      </c>
    </row>
    <row r="250" spans="1:6" ht="15.5" customHeight="1" x14ac:dyDescent="0.25">
      <c r="A250" s="2" t="str">
        <v>highTechElectricalSystems</v>
      </c>
      <c r="B250" s="1">
        <f t="shared" si="15"/>
        <v>10</v>
      </c>
      <c r="C250" s="1">
        <f t="shared" si="16"/>
        <v>46</v>
      </c>
      <c r="D250" s="1" t="str">
        <f t="shared" si="17"/>
        <v/>
      </c>
      <c r="E250" s="1">
        <f t="shared" si="18"/>
        <v>-1310</v>
      </c>
      <c r="F250" s="1">
        <f t="shared" si="19"/>
        <v>280</v>
      </c>
    </row>
    <row r="251" spans="1:6" ht="15.5" customHeight="1" x14ac:dyDescent="0.25">
      <c r="A251" s="2" t="str">
        <v>advancedStations</v>
      </c>
      <c r="B251" s="1">
        <f t="shared" si="15"/>
        <v>10</v>
      </c>
      <c r="C251" s="1">
        <f t="shared" si="16"/>
        <v>48</v>
      </c>
      <c r="D251" s="1" t="str">
        <f t="shared" si="17"/>
        <v/>
      </c>
      <c r="E251" s="1">
        <f t="shared" si="18"/>
        <v>-1310</v>
      </c>
      <c r="F251" s="1">
        <f t="shared" si="19"/>
        <v>192</v>
      </c>
    </row>
    <row r="252" spans="1:6" ht="15.5" customHeight="1" x14ac:dyDescent="0.25">
      <c r="A252" s="2" t="str">
        <v>advOffworldMining</v>
      </c>
      <c r="B252" s="1">
        <f t="shared" si="15"/>
        <v>10</v>
      </c>
      <c r="C252" s="1">
        <f t="shared" si="16"/>
        <v>49</v>
      </c>
      <c r="D252" s="1" t="str">
        <f t="shared" si="17"/>
        <v/>
      </c>
      <c r="E252" s="1">
        <f t="shared" si="18"/>
        <v>-1310</v>
      </c>
      <c r="F252" s="1">
        <f t="shared" si="19"/>
        <v>148</v>
      </c>
    </row>
    <row r="253" spans="1:6" ht="15.5" customHeight="1" x14ac:dyDescent="0.25">
      <c r="A253" s="2" t="str">
        <v>tier10_bottom</v>
      </c>
      <c r="B253" s="1">
        <f t="shared" si="15"/>
        <v>10</v>
      </c>
      <c r="C253" s="1">
        <f t="shared" si="16"/>
        <v>51</v>
      </c>
      <c r="D253" s="1" t="str">
        <f t="shared" si="17"/>
        <v/>
      </c>
      <c r="E253" s="1">
        <f t="shared" si="18"/>
        <v>-1310</v>
      </c>
      <c r="F253" s="1">
        <f t="shared" si="19"/>
        <v>60</v>
      </c>
    </row>
    <row r="254" spans="1:6" ht="15.5" customHeight="1" x14ac:dyDescent="0.25">
      <c r="A254" s="2" t="str">
        <v>lithiumFuelSystems</v>
      </c>
      <c r="B254" s="1">
        <f t="shared" si="15"/>
        <v>10.5</v>
      </c>
      <c r="C254" s="1">
        <f t="shared" si="16"/>
        <v>11</v>
      </c>
      <c r="D254" s="1" t="str">
        <f t="shared" si="17"/>
        <v/>
      </c>
      <c r="E254" s="1">
        <f t="shared" si="18"/>
        <v>-1255</v>
      </c>
      <c r="F254" s="1">
        <f t="shared" si="19"/>
        <v>1820</v>
      </c>
    </row>
    <row r="255" spans="1:6" ht="15.5" customHeight="1" x14ac:dyDescent="0.25">
      <c r="A255" s="2" t="str">
        <v>tier11</v>
      </c>
      <c r="B255" s="1">
        <f t="shared" si="15"/>
        <v>11</v>
      </c>
      <c r="C255" s="1">
        <f t="shared" si="16"/>
        <v>1</v>
      </c>
      <c r="D255" s="1" t="str">
        <f t="shared" si="17"/>
        <v/>
      </c>
      <c r="E255" s="1">
        <f t="shared" si="18"/>
        <v>-1090</v>
      </c>
      <c r="F255" s="1">
        <f t="shared" si="19"/>
        <v>2260</v>
      </c>
    </row>
    <row r="256" spans="1:6" ht="15.5" customHeight="1" x14ac:dyDescent="0.25">
      <c r="A256" s="2" t="str">
        <v>exoticNuclearPower</v>
      </c>
      <c r="B256" s="1">
        <f t="shared" si="15"/>
        <v>11</v>
      </c>
      <c r="C256" s="1">
        <f t="shared" si="16"/>
        <v>4</v>
      </c>
      <c r="D256" s="1" t="str">
        <f t="shared" si="17"/>
        <v/>
      </c>
      <c r="E256" s="1">
        <f t="shared" si="18"/>
        <v>-1090</v>
      </c>
      <c r="F256" s="1">
        <f t="shared" si="19"/>
        <v>2128</v>
      </c>
    </row>
    <row r="257" spans="1:6" ht="15.5" customHeight="1" x14ac:dyDescent="0.25">
      <c r="A257" s="2" t="str">
        <v>exoticNuclearPropulsion</v>
      </c>
      <c r="B257" s="1">
        <f t="shared" si="15"/>
        <v>11</v>
      </c>
      <c r="C257" s="1">
        <f t="shared" si="16"/>
        <v>5</v>
      </c>
      <c r="D257" s="1" t="str">
        <f t="shared" si="17"/>
        <v/>
      </c>
      <c r="E257" s="1">
        <f t="shared" si="18"/>
        <v>-1090</v>
      </c>
      <c r="F257" s="1">
        <f t="shared" si="19"/>
        <v>2084</v>
      </c>
    </row>
    <row r="258" spans="1:6" ht="15.5" customHeight="1" x14ac:dyDescent="0.25">
      <c r="A258" s="2" t="str">
        <v>advFusionRockets</v>
      </c>
      <c r="B258" s="1">
        <f t="shared" si="15"/>
        <v>11</v>
      </c>
      <c r="C258" s="1">
        <f t="shared" si="16"/>
        <v>7</v>
      </c>
      <c r="D258" s="1" t="str">
        <f t="shared" si="17"/>
        <v/>
      </c>
      <c r="E258" s="1">
        <f t="shared" si="18"/>
        <v>-1090</v>
      </c>
      <c r="F258" s="1">
        <f t="shared" si="19"/>
        <v>1996</v>
      </c>
    </row>
    <row r="259" spans="1:6" ht="15.5" customHeight="1" x14ac:dyDescent="0.25">
      <c r="A259" s="2" t="str">
        <v>advFusionReactions</v>
      </c>
      <c r="B259" s="1">
        <f t="shared" si="15"/>
        <v>11</v>
      </c>
      <c r="C259" s="1">
        <f t="shared" si="16"/>
        <v>6</v>
      </c>
      <c r="D259" s="1" t="str">
        <f t="shared" si="17"/>
        <v/>
      </c>
      <c r="E259" s="1">
        <f t="shared" si="18"/>
        <v>-1090</v>
      </c>
      <c r="F259" s="1">
        <f t="shared" si="19"/>
        <v>2040</v>
      </c>
    </row>
    <row r="260" spans="1:6" ht="15.5" customHeight="1" x14ac:dyDescent="0.25">
      <c r="A260" s="2" t="str">
        <v>expGriddedThrusters</v>
      </c>
      <c r="B260" s="1">
        <f t="shared" ref="B260:B323" si="20">(IFERROR(MATCH(A260,$I$3:$AQ$3,0),0)+IFERROR(MATCH(A260,$I$4:$AQ$4,0),0)+IFERROR(MATCH(A260,$I$5:$AQ$5,0),0)+IFERROR(MATCH(A260,$I$6:$AQ$6,0),0)+IFERROR(MATCH(A260,$I$7:$AQ$7,0),0)+IFERROR(MATCH(A260,$I$8:$AQ$8,0),0)+IFERROR(MATCH(A260,$I$9:$AQ$9,0),0)+IFERROR(MATCH(A260,$I$10:$AQ$10,0),0)+IFERROR(MATCH(A260,$I$11:$AQ$11,0),0)+IFERROR(MATCH(A260,$I$12:$AQ$12,0),0)+IFERROR(MATCH(A260,$I$13:$AQ$13,0),0)+IFERROR(MATCH(A260,$I$14:$AQ$14,0),0)+IFERROR(MATCH(A260,$I$15:$AQ$15,0),0)+IFERROR(MATCH(A260,$I$16:$AQ$16,0),0)+IFERROR(MATCH(A260,$I$17:$AQ$17,0),0)+IFERROR(MATCH(A260,$I$18:$AQ$18,0),0)+IFERROR(MATCH(A260,$I$19:$AQ$19,0),0)+IFERROR(MATCH(A260,$I$20:$AQ$20,0),0)+IFERROR(MATCH(A260,$I$21:$AQ$21,0),0)+IFERROR(MATCH(A260,$I$22:$AQ$22,0),0)+IFERROR(MATCH(A260,$I$23:$AQ$23,0),0)+IFERROR(MATCH(A260,$I$24:$AQ$24,0),0)+IFERROR(MATCH(A260,$I$25:$AQ$25,0),0)+IFERROR(MATCH(A260,$I$26:$AQ$26,0),0)+IFERROR(MATCH(A260,$I$27:$AQ$27,0),0)+IFERROR(MATCH(A260,$I$28:$AQ$28,0),0)+IFERROR(MATCH(A260,$I$29:$AQ$29,0),0)+IFERROR(MATCH(A260,$I$30:$AQ$30,0),0)+IFERROR(MATCH(A260,$I$31:$AQ$31,0),0)+IFERROR(MATCH(A260,$I$32:$AQ$32,0),0)+IFERROR(MATCH(A260,$I$33:$AQ$33,0),0)+IFERROR(MATCH(A260,$I$34:$AQ$34,0),0)+IFERROR(MATCH(A260,$I$35:$AQ$35,0),0)+IFERROR(MATCH(A260,$I$36:$AQ$36,0),0)+IFERROR(MATCH(A260,$I$37:$AQ$37,0),0)+IFERROR(MATCH(A260,$I$38:$AQ$38,0),0)+IFERROR(MATCH(A260,$I$39:$AQ$39,0),0)+IFERROR(MATCH(A260,$I$40:$AQ$40,0),0)+IFERROR(MATCH(A260,$I$41:$AQ$41,0),0)+IFERROR(MATCH(A260,$I$42:$AQ$42,0),0)+IFERROR(MATCH(A260,$I$53:$AQ$53,0),0)+IFERROR(MATCH(A260,$I$52:$AQ$52,0),0)+IFERROR(MATCH(A260,$I$51:$AQ$51,0),0)+IFERROR(MATCH(A260,$I$50:$AQ$50,0),0)+IFERROR(MATCH(A260,$I$49:$AQ$49,0),0)+IFERROR(MATCH(A260,$I$48:$AQ$48,0),0)+IFERROR(MATCH(A260,$I$47:$AQ$47,0),0)+IFERROR(MATCH(A260,$I$46:$AQ$46,0),0)+IFERROR(MATCH(A260,$I$45:$AQ$45,0),0)+IFERROR(MATCH(A260,$I$44:$AQ$44,0),0)+IFERROR(MATCH(A260,$I$43:$AQ$43,0),0)-5)/2</f>
        <v>11</v>
      </c>
      <c r="C260" s="1">
        <f t="shared" ref="C260:C323" si="21">IFERROR(MATCH(A260,$I$3:$I$53,0),0)+IFERROR(MATCH(A260,$J$3:$J$53,0),0)+IFERROR(MATCH(A260,$K$3:$K$53,0),0)+IFERROR(MATCH(A260,$L$3:$L$53,0),0)+IFERROR(MATCH(A260,$M$3:$M$53,0),0)+IFERROR(MATCH(A260,$N$3:$N$53,0),0)+IFERROR(MATCH(A260,$O$3:$O$53,0),0)+IFERROR(MATCH(A260,$P$3:$P$53,0),0)+IFERROR(MATCH(A260,$Q$3:$Q$53,0),0)+IFERROR(MATCH(A260,$R$3:$R$53,0),0)+IFERROR(MATCH(A260,$S$3:$S$53,0),0)+IFERROR(MATCH(A260,$T$3:$T$53,0),0)+IFERROR(MATCH(A260,$U$3:$U$53,0),0)+IFERROR(MATCH(A260,$V$3:$V$53,0),0)+IFERROR(MATCH(A260,$W$3:$W$53,0),0)+IFERROR(MATCH(A260,$X$3:$X$53,0),0)+IFERROR(MATCH(A260,$Y$3:$Y$53,0),0)+IFERROR(MATCH(A260,$Z$3:$Z$53,0),0)+IFERROR(MATCH(A260,$AA$3:$AA$53,0),0)+IFERROR(MATCH(A260,$AB$3:$AB$53,0),0)+IFERROR(MATCH(A260,$AC$3:$AC$53,0),0)+IFERROR(MATCH(A260,$AD$3:$AD$53,0),0)+IFERROR(MATCH(A260,$AE$3:$AE$53,0),0)+IFERROR(MATCH(A260,$AF$3:$AF$53,0),0)+IFERROR(MATCH(A260,$AG$3:$AG$53,0),0)+IFERROR(MATCH(A260,$AH$3:$AH$53,0),0)+IFERROR(MATCH(A260,$AI$3:$AI$53,0),0)+IFERROR(MATCH(A260,$AJ$3:$AJ$53,0),0)+IFERROR(MATCH(A260,$AK$3:$AK$53,0),0)+IFERROR(MATCH(A260,$AL$3:$AL$53,0),0)+IFERROR(MATCH(A260,$AM$3:$AM$53,0),0)+IFERROR(MATCH(A260,$AN$3:$AN$53,0),0)+IFERROR(MATCH(A260,$AO$3:$AO$53,0),0)+IFERROR(MATCH(A260,$AP$3:$AP$53,0),0)+IFERROR(MATCH(A260,$AQ$3:$AQ$53,0),0)</f>
        <v>9</v>
      </c>
      <c r="D260" s="1" t="str">
        <f t="shared" ref="D260:D300" si="22">IF(OR(B260=-2.5,C260=0)=TRUE,"Error","")</f>
        <v/>
      </c>
      <c r="E260" s="1">
        <f t="shared" ref="E260:E323" si="23">(B260+2)*220-3950+IF(MOD(B260,1)&lt;&gt;0,-55,0)</f>
        <v>-1090</v>
      </c>
      <c r="F260" s="1">
        <f t="shared" ref="F260:F323" si="24">(C260-1)*-44+2260</f>
        <v>1908</v>
      </c>
    </row>
    <row r="261" spans="1:6" ht="15.5" customHeight="1" x14ac:dyDescent="0.25">
      <c r="A261" s="2" t="str">
        <v>advEMSystems</v>
      </c>
      <c r="B261" s="1">
        <f t="shared" si="20"/>
        <v>11</v>
      </c>
      <c r="C261" s="1">
        <f t="shared" si="21"/>
        <v>10</v>
      </c>
      <c r="D261" s="1" t="str">
        <f t="shared" si="22"/>
        <v/>
      </c>
      <c r="E261" s="1">
        <f t="shared" si="23"/>
        <v>-1090</v>
      </c>
      <c r="F261" s="1">
        <f t="shared" si="24"/>
        <v>1864</v>
      </c>
    </row>
    <row r="262" spans="1:6" ht="15.5" customHeight="1" x14ac:dyDescent="0.25">
      <c r="A262" s="2" t="str">
        <v>hybridAircraftEngines</v>
      </c>
      <c r="B262" s="1">
        <f t="shared" si="20"/>
        <v>11</v>
      </c>
      <c r="C262" s="1">
        <f t="shared" si="21"/>
        <v>15</v>
      </c>
      <c r="D262" s="1" t="str">
        <f t="shared" si="22"/>
        <v/>
      </c>
      <c r="E262" s="1">
        <f t="shared" si="23"/>
        <v>-1090</v>
      </c>
      <c r="F262" s="1">
        <f t="shared" si="24"/>
        <v>1644</v>
      </c>
    </row>
    <row r="263" spans="1:6" ht="15.5" customHeight="1" x14ac:dyDescent="0.25">
      <c r="A263" s="2" t="str">
        <v>colossalRocketry</v>
      </c>
      <c r="B263" s="1">
        <f t="shared" si="20"/>
        <v>11</v>
      </c>
      <c r="C263" s="1">
        <f t="shared" si="21"/>
        <v>17</v>
      </c>
      <c r="D263" s="1" t="str">
        <f t="shared" si="22"/>
        <v/>
      </c>
      <c r="E263" s="1">
        <f t="shared" si="23"/>
        <v>-1090</v>
      </c>
      <c r="F263" s="1">
        <f t="shared" si="24"/>
        <v>1556</v>
      </c>
    </row>
    <row r="264" spans="1:6" ht="15.5" customHeight="1" x14ac:dyDescent="0.25">
      <c r="A264" s="2" t="str">
        <v>extremeFuelStorage</v>
      </c>
      <c r="B264" s="1">
        <f t="shared" si="20"/>
        <v>11</v>
      </c>
      <c r="C264" s="1">
        <f t="shared" si="21"/>
        <v>19</v>
      </c>
      <c r="D264" s="1" t="str">
        <f t="shared" si="22"/>
        <v/>
      </c>
      <c r="E264" s="1">
        <f t="shared" si="23"/>
        <v>-1090</v>
      </c>
      <c r="F264" s="1">
        <f t="shared" si="24"/>
        <v>1468</v>
      </c>
    </row>
    <row r="265" spans="1:6" ht="15.5" customHeight="1" x14ac:dyDescent="0.25">
      <c r="A265" s="2" t="str">
        <v>bioActivatedAerographite</v>
      </c>
      <c r="B265" s="1">
        <f t="shared" si="20"/>
        <v>11</v>
      </c>
      <c r="C265" s="1">
        <f t="shared" si="21"/>
        <v>23</v>
      </c>
      <c r="D265" s="1" t="str">
        <f t="shared" si="22"/>
        <v/>
      </c>
      <c r="E265" s="1">
        <f t="shared" si="23"/>
        <v>-1090</v>
      </c>
      <c r="F265" s="1">
        <f t="shared" si="24"/>
        <v>1292</v>
      </c>
    </row>
    <row r="266" spans="1:6" ht="15.5" customHeight="1" x14ac:dyDescent="0.25">
      <c r="A266" s="2" t="str">
        <v>advancedRadiators</v>
      </c>
      <c r="B266" s="1">
        <f t="shared" si="20"/>
        <v>11</v>
      </c>
      <c r="C266" s="1">
        <f t="shared" si="21"/>
        <v>32</v>
      </c>
      <c r="D266" s="1" t="str">
        <f t="shared" si="22"/>
        <v/>
      </c>
      <c r="E266" s="1">
        <f t="shared" si="23"/>
        <v>-1090</v>
      </c>
      <c r="F266" s="1">
        <f t="shared" si="24"/>
        <v>896</v>
      </c>
    </row>
    <row r="267" spans="1:6" ht="15.5" customHeight="1" x14ac:dyDescent="0.25">
      <c r="A267" s="2" t="str">
        <v>highEnergyScience</v>
      </c>
      <c r="B267" s="1">
        <f t="shared" si="20"/>
        <v>11</v>
      </c>
      <c r="C267" s="1">
        <f t="shared" si="21"/>
        <v>39</v>
      </c>
      <c r="D267" s="1" t="str">
        <f t="shared" si="22"/>
        <v/>
      </c>
      <c r="E267" s="1">
        <f t="shared" si="23"/>
        <v>-1090</v>
      </c>
      <c r="F267" s="1">
        <f t="shared" si="24"/>
        <v>588</v>
      </c>
    </row>
    <row r="268" spans="1:6" ht="15.5" customHeight="1" x14ac:dyDescent="0.25">
      <c r="A268" s="2" t="str">
        <v>deepSpaceOpticalCommunications</v>
      </c>
      <c r="B268" s="1">
        <f t="shared" si="20"/>
        <v>11</v>
      </c>
      <c r="C268" s="1">
        <f t="shared" si="21"/>
        <v>41</v>
      </c>
      <c r="D268" s="1" t="str">
        <f t="shared" si="22"/>
        <v/>
      </c>
      <c r="E268" s="1">
        <f t="shared" si="23"/>
        <v>-1090</v>
      </c>
      <c r="F268" s="1">
        <f t="shared" si="24"/>
        <v>500</v>
      </c>
    </row>
    <row r="269" spans="1:6" ht="15.5" customHeight="1" x14ac:dyDescent="0.25">
      <c r="A269" s="2" t="str">
        <v>artificialConsciousness</v>
      </c>
      <c r="B269" s="1">
        <f t="shared" si="20"/>
        <v>11</v>
      </c>
      <c r="C269" s="1">
        <f t="shared" si="21"/>
        <v>42</v>
      </c>
      <c r="D269" s="1" t="str">
        <f t="shared" si="22"/>
        <v/>
      </c>
      <c r="E269" s="1">
        <f t="shared" si="23"/>
        <v>-1090</v>
      </c>
      <c r="F269" s="1">
        <f t="shared" si="24"/>
        <v>456</v>
      </c>
    </row>
    <row r="270" spans="1:6" ht="15.5" customHeight="1" x14ac:dyDescent="0.25">
      <c r="A270" s="2" t="str">
        <v>specializedPVMaterials</v>
      </c>
      <c r="B270" s="1">
        <f t="shared" si="20"/>
        <v>11</v>
      </c>
      <c r="C270" s="1">
        <f t="shared" si="21"/>
        <v>44</v>
      </c>
      <c r="D270" s="1" t="str">
        <f t="shared" si="22"/>
        <v/>
      </c>
      <c r="E270" s="1">
        <f t="shared" si="23"/>
        <v>-1090</v>
      </c>
      <c r="F270" s="1">
        <f t="shared" si="24"/>
        <v>368</v>
      </c>
    </row>
    <row r="271" spans="1:6" ht="15.5" customHeight="1" x14ac:dyDescent="0.25">
      <c r="A271" s="2" t="str">
        <v>omegaSolarTech</v>
      </c>
      <c r="B271" s="1">
        <f t="shared" si="20"/>
        <v>11</v>
      </c>
      <c r="C271" s="1">
        <f t="shared" si="21"/>
        <v>45</v>
      </c>
      <c r="D271" s="1" t="str">
        <f t="shared" si="22"/>
        <v/>
      </c>
      <c r="E271" s="1">
        <f t="shared" si="23"/>
        <v>-1090</v>
      </c>
      <c r="F271" s="1">
        <f t="shared" si="24"/>
        <v>324</v>
      </c>
    </row>
    <row r="272" spans="1:6" ht="15.5" customHeight="1" x14ac:dyDescent="0.25">
      <c r="A272" s="2" t="str">
        <v>highPowerElectricalSystems</v>
      </c>
      <c r="B272" s="1">
        <f t="shared" si="20"/>
        <v>11</v>
      </c>
      <c r="C272" s="1">
        <f t="shared" si="21"/>
        <v>46</v>
      </c>
      <c r="D272" s="1" t="str">
        <f t="shared" si="22"/>
        <v/>
      </c>
      <c r="E272" s="1">
        <f t="shared" si="23"/>
        <v>-1090</v>
      </c>
      <c r="F272" s="1">
        <f t="shared" si="24"/>
        <v>280</v>
      </c>
    </row>
    <row r="273" spans="1:6" ht="15.5" customHeight="1" x14ac:dyDescent="0.25">
      <c r="A273" s="2" t="str">
        <v>colonization</v>
      </c>
      <c r="B273" s="1">
        <f t="shared" si="20"/>
        <v>11</v>
      </c>
      <c r="C273" s="1">
        <f t="shared" si="21"/>
        <v>48</v>
      </c>
      <c r="D273" s="1" t="str">
        <f t="shared" si="22"/>
        <v/>
      </c>
      <c r="E273" s="1">
        <f t="shared" si="23"/>
        <v>-1090</v>
      </c>
      <c r="F273" s="1">
        <f t="shared" si="24"/>
        <v>192</v>
      </c>
    </row>
    <row r="274" spans="1:6" ht="15.5" customHeight="1" x14ac:dyDescent="0.25">
      <c r="A274" s="2" t="str">
        <v>resourceExploitation</v>
      </c>
      <c r="B274" s="1">
        <f t="shared" si="20"/>
        <v>11</v>
      </c>
      <c r="C274" s="1">
        <f t="shared" si="21"/>
        <v>49</v>
      </c>
      <c r="D274" s="1" t="str">
        <f t="shared" si="22"/>
        <v/>
      </c>
      <c r="E274" s="1">
        <f t="shared" si="23"/>
        <v>-1090</v>
      </c>
      <c r="F274" s="1">
        <f t="shared" si="24"/>
        <v>148</v>
      </c>
    </row>
    <row r="275" spans="1:6" ht="15.5" customHeight="1" x14ac:dyDescent="0.25">
      <c r="A275" s="2" t="str">
        <v>tier11_bottom</v>
      </c>
      <c r="B275" s="1">
        <f t="shared" si="20"/>
        <v>11</v>
      </c>
      <c r="C275" s="1">
        <f t="shared" si="21"/>
        <v>51</v>
      </c>
      <c r="D275" s="1" t="str">
        <f t="shared" si="22"/>
        <v/>
      </c>
      <c r="E275" s="1">
        <f t="shared" si="23"/>
        <v>-1090</v>
      </c>
      <c r="F275" s="1">
        <f t="shared" si="24"/>
        <v>60</v>
      </c>
    </row>
    <row r="276" spans="1:6" ht="15.5" customHeight="1" x14ac:dyDescent="0.25">
      <c r="A276" s="2" t="str">
        <v>tier12</v>
      </c>
      <c r="B276" s="1">
        <f t="shared" si="20"/>
        <v>12</v>
      </c>
      <c r="C276" s="1">
        <f t="shared" si="21"/>
        <v>1</v>
      </c>
      <c r="D276" s="1" t="str">
        <f t="shared" si="22"/>
        <v/>
      </c>
      <c r="E276" s="1">
        <f t="shared" si="23"/>
        <v>-870</v>
      </c>
      <c r="F276" s="1">
        <f t="shared" si="24"/>
        <v>2260</v>
      </c>
    </row>
    <row r="277" spans="1:6" ht="15.5" customHeight="1" x14ac:dyDescent="0.25">
      <c r="A277" s="2" t="str">
        <v>antimatterPower</v>
      </c>
      <c r="B277" s="1">
        <f t="shared" si="20"/>
        <v>12</v>
      </c>
      <c r="C277" s="1">
        <f t="shared" si="21"/>
        <v>4</v>
      </c>
      <c r="D277" s="1" t="str">
        <f t="shared" si="22"/>
        <v/>
      </c>
      <c r="E277" s="1">
        <f t="shared" si="23"/>
        <v>-870</v>
      </c>
      <c r="F277" s="1">
        <f t="shared" si="24"/>
        <v>2128</v>
      </c>
    </row>
    <row r="278" spans="1:6" ht="15.5" customHeight="1" x14ac:dyDescent="0.25">
      <c r="A278" s="2" t="str">
        <v>highPowerExoticNuclearPropulsion</v>
      </c>
      <c r="B278" s="1">
        <f t="shared" si="20"/>
        <v>12</v>
      </c>
      <c r="C278" s="1">
        <f t="shared" si="21"/>
        <v>5</v>
      </c>
      <c r="D278" s="1" t="str">
        <f t="shared" si="22"/>
        <v/>
      </c>
      <c r="E278" s="1">
        <f t="shared" si="23"/>
        <v>-870</v>
      </c>
      <c r="F278" s="1">
        <f t="shared" si="24"/>
        <v>2084</v>
      </c>
    </row>
    <row r="279" spans="1:6" ht="15.5" customHeight="1" x14ac:dyDescent="0.25">
      <c r="A279" s="2" t="str">
        <v>specializedFusionRockets</v>
      </c>
      <c r="B279" s="1">
        <f t="shared" si="20"/>
        <v>12</v>
      </c>
      <c r="C279" s="1">
        <f t="shared" si="21"/>
        <v>7</v>
      </c>
      <c r="D279" s="1" t="str">
        <f t="shared" si="22"/>
        <v/>
      </c>
      <c r="E279" s="1">
        <f t="shared" si="23"/>
        <v>-870</v>
      </c>
      <c r="F279" s="1">
        <f t="shared" si="24"/>
        <v>1996</v>
      </c>
    </row>
    <row r="280" spans="1:6" ht="15.5" customHeight="1" x14ac:dyDescent="0.25">
      <c r="A280" s="2" t="str">
        <v>exoticReactions</v>
      </c>
      <c r="B280" s="1">
        <f t="shared" si="20"/>
        <v>12</v>
      </c>
      <c r="C280" s="1">
        <f t="shared" si="21"/>
        <v>6</v>
      </c>
      <c r="D280" s="1" t="str">
        <f t="shared" si="22"/>
        <v/>
      </c>
      <c r="E280" s="1">
        <f t="shared" si="23"/>
        <v>-870</v>
      </c>
      <c r="F280" s="1">
        <f t="shared" si="24"/>
        <v>2040</v>
      </c>
    </row>
    <row r="281" spans="1:6" ht="15.5" customHeight="1" x14ac:dyDescent="0.25">
      <c r="A281" s="2" t="str">
        <v>exoticGriddedThrusters</v>
      </c>
      <c r="B281" s="1">
        <f t="shared" si="20"/>
        <v>12</v>
      </c>
      <c r="C281" s="1">
        <f t="shared" si="21"/>
        <v>9</v>
      </c>
      <c r="D281" s="1" t="str">
        <f t="shared" si="22"/>
        <v/>
      </c>
      <c r="E281" s="1">
        <f t="shared" si="23"/>
        <v>-870</v>
      </c>
      <c r="F281" s="1">
        <f t="shared" si="24"/>
        <v>1908</v>
      </c>
    </row>
    <row r="282" spans="1:6" ht="15.5" customHeight="1" x14ac:dyDescent="0.25">
      <c r="A282" s="2" t="str">
        <v>specializedPlasmaGeneration</v>
      </c>
      <c r="B282" s="1">
        <f t="shared" si="20"/>
        <v>12</v>
      </c>
      <c r="C282" s="1">
        <f t="shared" si="21"/>
        <v>10</v>
      </c>
      <c r="D282" s="1" t="str">
        <f t="shared" si="22"/>
        <v/>
      </c>
      <c r="E282" s="1">
        <f t="shared" si="23"/>
        <v>-870</v>
      </c>
      <c r="F282" s="1">
        <f t="shared" si="24"/>
        <v>1864</v>
      </c>
    </row>
    <row r="283" spans="1:6" ht="15.5" customHeight="1" x14ac:dyDescent="0.25">
      <c r="A283" s="2" t="str">
        <v>exoticRadiators</v>
      </c>
      <c r="B283" s="1">
        <f t="shared" si="20"/>
        <v>12</v>
      </c>
      <c r="C283" s="1">
        <f t="shared" si="21"/>
        <v>32</v>
      </c>
      <c r="D283" s="1" t="str">
        <f t="shared" si="22"/>
        <v/>
      </c>
      <c r="E283" s="1">
        <f t="shared" si="23"/>
        <v>-870</v>
      </c>
      <c r="F283" s="1">
        <f t="shared" si="24"/>
        <v>896</v>
      </c>
    </row>
    <row r="284" spans="1:6" ht="15.5" customHeight="1" x14ac:dyDescent="0.25">
      <c r="A284" s="2" t="str">
        <v>appliedHighEnergyPhysics</v>
      </c>
      <c r="B284" s="1">
        <f t="shared" si="20"/>
        <v>12</v>
      </c>
      <c r="C284" s="1">
        <f t="shared" si="21"/>
        <v>39</v>
      </c>
      <c r="D284" s="1" t="str">
        <f t="shared" si="22"/>
        <v/>
      </c>
      <c r="E284" s="1">
        <f t="shared" si="23"/>
        <v>-870</v>
      </c>
      <c r="F284" s="1">
        <f t="shared" si="24"/>
        <v>588</v>
      </c>
    </row>
    <row r="285" spans="1:6" ht="15.5" customHeight="1" x14ac:dyDescent="0.25">
      <c r="A285" s="2" t="str">
        <v>quantumCommunications</v>
      </c>
      <c r="B285" s="1">
        <f t="shared" si="20"/>
        <v>12</v>
      </c>
      <c r="C285" s="1">
        <f t="shared" si="21"/>
        <v>41</v>
      </c>
      <c r="D285" s="1" t="str">
        <f t="shared" si="22"/>
        <v/>
      </c>
      <c r="E285" s="1">
        <f t="shared" si="23"/>
        <v>-870</v>
      </c>
      <c r="F285" s="1">
        <f t="shared" si="24"/>
        <v>500</v>
      </c>
    </row>
    <row r="286" spans="1:6" ht="15.5" customHeight="1" x14ac:dyDescent="0.25">
      <c r="A286" s="2" t="str">
        <v>expPVMaterials</v>
      </c>
      <c r="B286" s="1">
        <f t="shared" si="20"/>
        <v>12</v>
      </c>
      <c r="C286" s="1">
        <f t="shared" si="21"/>
        <v>44</v>
      </c>
      <c r="D286" s="1" t="str">
        <f t="shared" si="22"/>
        <v/>
      </c>
      <c r="E286" s="1">
        <f t="shared" si="23"/>
        <v>-870</v>
      </c>
      <c r="F286" s="1">
        <f t="shared" si="24"/>
        <v>368</v>
      </c>
    </row>
    <row r="287" spans="1:6" ht="15.5" customHeight="1" x14ac:dyDescent="0.25">
      <c r="A287" s="2" t="str">
        <v>quantumSolarTech</v>
      </c>
      <c r="B287" s="1">
        <f t="shared" si="20"/>
        <v>12</v>
      </c>
      <c r="C287" s="1">
        <f t="shared" si="21"/>
        <v>45</v>
      </c>
      <c r="D287" s="1" t="str">
        <f t="shared" si="22"/>
        <v/>
      </c>
      <c r="E287" s="1">
        <f t="shared" si="23"/>
        <v>-870</v>
      </c>
      <c r="F287" s="1">
        <f t="shared" si="24"/>
        <v>324</v>
      </c>
    </row>
    <row r="288" spans="1:6" ht="15.5" customHeight="1" x14ac:dyDescent="0.25">
      <c r="A288" s="2" t="str">
        <v>experimentalElectricalSystems</v>
      </c>
      <c r="B288" s="1">
        <f t="shared" si="20"/>
        <v>12</v>
      </c>
      <c r="C288" s="1">
        <f t="shared" si="21"/>
        <v>46</v>
      </c>
      <c r="D288" s="1" t="str">
        <f t="shared" si="22"/>
        <v/>
      </c>
      <c r="E288" s="1">
        <f t="shared" si="23"/>
        <v>-870</v>
      </c>
      <c r="F288" s="1">
        <f t="shared" si="24"/>
        <v>280</v>
      </c>
    </row>
    <row r="289" spans="1:6" ht="15.5" customHeight="1" x14ac:dyDescent="0.25">
      <c r="A289" s="2" t="str">
        <v>advColonization</v>
      </c>
      <c r="B289" s="1">
        <f t="shared" si="20"/>
        <v>12</v>
      </c>
      <c r="C289" s="1">
        <f t="shared" si="21"/>
        <v>48</v>
      </c>
      <c r="D289" s="1" t="str">
        <f t="shared" si="22"/>
        <v/>
      </c>
      <c r="E289" s="1">
        <f t="shared" si="23"/>
        <v>-870</v>
      </c>
      <c r="F289" s="1">
        <f t="shared" si="24"/>
        <v>192</v>
      </c>
    </row>
    <row r="290" spans="1:6" ht="15.5" customHeight="1" x14ac:dyDescent="0.25">
      <c r="A290" s="2" t="str">
        <v>tier12_bottom</v>
      </c>
      <c r="B290" s="1">
        <f t="shared" si="20"/>
        <v>12</v>
      </c>
      <c r="C290" s="1">
        <f t="shared" si="21"/>
        <v>51</v>
      </c>
      <c r="D290" s="1" t="str">
        <f t="shared" si="22"/>
        <v/>
      </c>
      <c r="E290" s="1">
        <f t="shared" si="23"/>
        <v>-870</v>
      </c>
      <c r="F290" s="1">
        <f t="shared" si="24"/>
        <v>60</v>
      </c>
    </row>
    <row r="291" spans="1:6" ht="15.5" customHeight="1" x14ac:dyDescent="0.25">
      <c r="A291" s="2" t="str">
        <v>tier13</v>
      </c>
      <c r="B291" s="1">
        <f t="shared" si="20"/>
        <v>13</v>
      </c>
      <c r="C291" s="1">
        <f t="shared" si="21"/>
        <v>1</v>
      </c>
      <c r="D291" s="1" t="str">
        <f t="shared" si="22"/>
        <v/>
      </c>
      <c r="E291" s="1">
        <f t="shared" si="23"/>
        <v>-650</v>
      </c>
      <c r="F291" s="1">
        <f t="shared" si="24"/>
        <v>2260</v>
      </c>
    </row>
    <row r="292" spans="1:6" ht="15.5" customHeight="1" x14ac:dyDescent="0.25">
      <c r="A292" s="2" t="str">
        <v>unifiedFieldTheory</v>
      </c>
      <c r="B292" s="1">
        <f t="shared" si="20"/>
        <v>13</v>
      </c>
      <c r="C292" s="1">
        <f t="shared" si="21"/>
        <v>4</v>
      </c>
      <c r="D292" s="1" t="str">
        <f t="shared" si="22"/>
        <v/>
      </c>
      <c r="E292" s="1">
        <f t="shared" si="23"/>
        <v>-650</v>
      </c>
      <c r="F292" s="1">
        <f t="shared" si="24"/>
        <v>2128</v>
      </c>
    </row>
    <row r="293" spans="1:6" ht="15.5" customHeight="1" x14ac:dyDescent="0.25">
      <c r="A293" s="2" t="str">
        <v>extremeNuclearPropulsion</v>
      </c>
      <c r="B293" s="1">
        <f t="shared" si="20"/>
        <v>13</v>
      </c>
      <c r="C293" s="1">
        <f t="shared" si="21"/>
        <v>5</v>
      </c>
      <c r="D293" s="1" t="str">
        <f t="shared" si="22"/>
        <v/>
      </c>
      <c r="E293" s="1">
        <f t="shared" si="23"/>
        <v>-650</v>
      </c>
      <c r="F293" s="1">
        <f t="shared" si="24"/>
        <v>2084</v>
      </c>
    </row>
    <row r="294" spans="1:6" ht="15.5" customHeight="1" x14ac:dyDescent="0.25">
      <c r="A294" s="2" t="str">
        <v>exoticFusionRockets</v>
      </c>
      <c r="B294" s="1">
        <f t="shared" si="20"/>
        <v>13</v>
      </c>
      <c r="C294" s="1">
        <f t="shared" si="21"/>
        <v>7</v>
      </c>
      <c r="D294" s="1" t="str">
        <f t="shared" si="22"/>
        <v/>
      </c>
      <c r="E294" s="1">
        <f t="shared" si="23"/>
        <v>-650</v>
      </c>
      <c r="F294" s="1">
        <f t="shared" si="24"/>
        <v>1996</v>
      </c>
    </row>
    <row r="295" spans="1:6" ht="15.5" customHeight="1" x14ac:dyDescent="0.25">
      <c r="A295" s="2" t="str">
        <v>quantumReactions</v>
      </c>
      <c r="B295" s="1">
        <f t="shared" si="20"/>
        <v>13</v>
      </c>
      <c r="C295" s="1">
        <f t="shared" si="21"/>
        <v>6</v>
      </c>
      <c r="D295" s="1" t="str">
        <f t="shared" si="22"/>
        <v/>
      </c>
      <c r="E295" s="1">
        <f t="shared" si="23"/>
        <v>-650</v>
      </c>
      <c r="F295" s="1">
        <f t="shared" si="24"/>
        <v>2040</v>
      </c>
    </row>
    <row r="296" spans="1:6" ht="15.5" customHeight="1" x14ac:dyDescent="0.25">
      <c r="A296" s="2" t="str">
        <v>exoticPlasmaPropulsion</v>
      </c>
      <c r="B296" s="1">
        <f t="shared" si="20"/>
        <v>13</v>
      </c>
      <c r="C296" s="1">
        <f t="shared" si="21"/>
        <v>10</v>
      </c>
      <c r="D296" s="1" t="str">
        <f t="shared" si="22"/>
        <v/>
      </c>
      <c r="E296" s="1">
        <f t="shared" si="23"/>
        <v>-650</v>
      </c>
      <c r="F296" s="1">
        <f t="shared" si="24"/>
        <v>1864</v>
      </c>
    </row>
    <row r="297" spans="1:6" ht="15.5" customHeight="1" x14ac:dyDescent="0.25">
      <c r="A297" s="2" t="str">
        <v>extremeRadiators</v>
      </c>
      <c r="B297" s="1">
        <f t="shared" si="20"/>
        <v>13</v>
      </c>
      <c r="C297" s="1">
        <f t="shared" si="21"/>
        <v>32</v>
      </c>
      <c r="D297" s="1" t="str">
        <f t="shared" si="22"/>
        <v/>
      </c>
      <c r="E297" s="1">
        <f t="shared" si="23"/>
        <v>-650</v>
      </c>
      <c r="F297" s="1">
        <f t="shared" si="24"/>
        <v>896</v>
      </c>
    </row>
    <row r="298" spans="1:6" ht="15.5" customHeight="1" x14ac:dyDescent="0.25">
      <c r="A298" s="2" t="str">
        <v>ultraHighEnergyPhysics</v>
      </c>
      <c r="B298" s="1">
        <f t="shared" si="20"/>
        <v>13</v>
      </c>
      <c r="C298" s="1">
        <f t="shared" si="21"/>
        <v>39</v>
      </c>
      <c r="D298" s="1" t="str">
        <f t="shared" si="22"/>
        <v/>
      </c>
      <c r="E298" s="1">
        <f t="shared" si="23"/>
        <v>-650</v>
      </c>
      <c r="F298" s="1">
        <f t="shared" si="24"/>
        <v>588</v>
      </c>
    </row>
    <row r="299" spans="1:6" ht="15.5" customHeight="1" x14ac:dyDescent="0.25">
      <c r="A299" s="2" t="str">
        <v>exoticPVMaterials</v>
      </c>
      <c r="B299" s="1">
        <f t="shared" si="20"/>
        <v>13</v>
      </c>
      <c r="C299" s="1">
        <f t="shared" si="21"/>
        <v>44</v>
      </c>
      <c r="D299" s="1" t="str">
        <f t="shared" si="22"/>
        <v/>
      </c>
      <c r="E299" s="1">
        <f t="shared" si="23"/>
        <v>-650</v>
      </c>
      <c r="F299" s="1">
        <f t="shared" si="24"/>
        <v>368</v>
      </c>
    </row>
    <row r="300" spans="1:6" ht="15.5" customHeight="1" x14ac:dyDescent="0.25">
      <c r="A300" s="2" t="str">
        <v>exoticElectricalSystems</v>
      </c>
      <c r="B300" s="1">
        <f t="shared" si="20"/>
        <v>13</v>
      </c>
      <c r="C300" s="1">
        <f t="shared" si="21"/>
        <v>46</v>
      </c>
      <c r="D300" s="1" t="str">
        <f t="shared" si="22"/>
        <v/>
      </c>
      <c r="E300" s="1">
        <f t="shared" si="23"/>
        <v>-650</v>
      </c>
      <c r="F300" s="1">
        <f t="shared" si="24"/>
        <v>280</v>
      </c>
    </row>
    <row r="301" spans="1:6" ht="15.5" customHeight="1" x14ac:dyDescent="0.25">
      <c r="A301" s="2" t="str">
        <v>tier13_bottom</v>
      </c>
      <c r="B301" s="1">
        <f t="shared" si="20"/>
        <v>13</v>
      </c>
      <c r="C301" s="1">
        <f t="shared" si="21"/>
        <v>51</v>
      </c>
      <c r="D301" s="1" t="str">
        <f t="shared" ref="D301:D364" si="25">IF(OR(B301=-2.5,C301=0)=TRUE,"Error","")</f>
        <v/>
      </c>
      <c r="E301" s="1">
        <f t="shared" si="23"/>
        <v>-650</v>
      </c>
      <c r="F301" s="1">
        <f t="shared" si="24"/>
        <v>60</v>
      </c>
    </row>
    <row r="302" spans="1:6" ht="15.5" customHeight="1" x14ac:dyDescent="0.25">
      <c r="A302" s="2" t="str">
        <v>tier14</v>
      </c>
      <c r="B302" s="1">
        <f t="shared" si="20"/>
        <v>14</v>
      </c>
      <c r="C302" s="1">
        <f t="shared" si="21"/>
        <v>1</v>
      </c>
      <c r="D302" s="1" t="str">
        <f t="shared" si="25"/>
        <v/>
      </c>
      <c r="E302" s="1">
        <f t="shared" si="23"/>
        <v>-430</v>
      </c>
      <c r="F302" s="1">
        <f t="shared" si="24"/>
        <v>2260</v>
      </c>
    </row>
    <row r="303" spans="1:6" ht="15.5" customHeight="1" x14ac:dyDescent="0.25">
      <c r="A303" s="2" t="str">
        <v>quantumGravity</v>
      </c>
      <c r="B303" s="1">
        <f t="shared" si="20"/>
        <v>14</v>
      </c>
      <c r="C303" s="1">
        <f t="shared" si="21"/>
        <v>4</v>
      </c>
      <c r="D303" s="1" t="str">
        <f t="shared" si="25"/>
        <v/>
      </c>
      <c r="E303" s="1">
        <f t="shared" si="23"/>
        <v>-430</v>
      </c>
      <c r="F303" s="1">
        <f t="shared" si="24"/>
        <v>2128</v>
      </c>
    </row>
    <row r="304" spans="1:6" x14ac:dyDescent="0.25">
      <c r="A304" s="2" t="str">
        <v>insaneNuclearPropulsion</v>
      </c>
      <c r="B304" s="1">
        <f t="shared" si="20"/>
        <v>14</v>
      </c>
      <c r="C304" s="1">
        <f t="shared" si="21"/>
        <v>5</v>
      </c>
      <c r="D304" s="1" t="str">
        <f t="shared" si="25"/>
        <v/>
      </c>
      <c r="E304" s="1">
        <f t="shared" si="23"/>
        <v>-430</v>
      </c>
      <c r="F304" s="1">
        <f t="shared" si="24"/>
        <v>2084</v>
      </c>
    </row>
    <row r="305" spans="1:6" x14ac:dyDescent="0.25">
      <c r="A305" s="2" t="str">
        <v>extremeFusionRockets</v>
      </c>
      <c r="B305" s="1">
        <f t="shared" si="20"/>
        <v>14</v>
      </c>
      <c r="C305" s="1">
        <f t="shared" si="21"/>
        <v>7</v>
      </c>
      <c r="D305" s="1" t="str">
        <f t="shared" si="25"/>
        <v/>
      </c>
      <c r="E305" s="1">
        <f t="shared" si="23"/>
        <v>-430</v>
      </c>
      <c r="F305" s="1">
        <f t="shared" si="24"/>
        <v>1996</v>
      </c>
    </row>
    <row r="306" spans="1:6" x14ac:dyDescent="0.25">
      <c r="A306" s="2" t="str">
        <v>extremeReactions</v>
      </c>
      <c r="B306" s="1">
        <f t="shared" si="20"/>
        <v>14</v>
      </c>
      <c r="C306" s="1">
        <f t="shared" si="21"/>
        <v>6</v>
      </c>
      <c r="D306" s="1" t="str">
        <f t="shared" si="25"/>
        <v/>
      </c>
      <c r="E306" s="1">
        <f t="shared" si="23"/>
        <v>-430</v>
      </c>
      <c r="F306" s="1">
        <f t="shared" si="24"/>
        <v>2040</v>
      </c>
    </row>
    <row r="307" spans="1:6" x14ac:dyDescent="0.25">
      <c r="A307" s="2" t="str">
        <v>extremePlasmaPropulsion</v>
      </c>
      <c r="B307" s="1">
        <f t="shared" si="20"/>
        <v>14</v>
      </c>
      <c r="C307" s="1">
        <f t="shared" si="21"/>
        <v>10</v>
      </c>
      <c r="D307" s="1" t="str">
        <f t="shared" si="25"/>
        <v/>
      </c>
      <c r="E307" s="1">
        <f t="shared" si="23"/>
        <v>-430</v>
      </c>
      <c r="F307" s="1">
        <f t="shared" si="24"/>
        <v>1864</v>
      </c>
    </row>
    <row r="308" spans="1:6" x14ac:dyDescent="0.25">
      <c r="A308" s="2" t="str">
        <v>extremeHighEnergyPhysics</v>
      </c>
      <c r="B308" s="1">
        <f t="shared" si="20"/>
        <v>14</v>
      </c>
      <c r="C308" s="1">
        <f t="shared" si="21"/>
        <v>39</v>
      </c>
      <c r="D308" s="1" t="str">
        <f t="shared" si="25"/>
        <v/>
      </c>
      <c r="E308" s="1">
        <f t="shared" si="23"/>
        <v>-430</v>
      </c>
      <c r="F308" s="1">
        <f t="shared" si="24"/>
        <v>588</v>
      </c>
    </row>
    <row r="309" spans="1:6" x14ac:dyDescent="0.25">
      <c r="A309" s="2" t="str">
        <v>extremePVMaterials</v>
      </c>
      <c r="B309" s="1">
        <f t="shared" si="20"/>
        <v>14</v>
      </c>
      <c r="C309" s="1">
        <f t="shared" si="21"/>
        <v>44</v>
      </c>
      <c r="D309" s="1" t="str">
        <f t="shared" si="25"/>
        <v/>
      </c>
      <c r="E309" s="1">
        <f t="shared" si="23"/>
        <v>-430</v>
      </c>
      <c r="F309" s="1">
        <f t="shared" si="24"/>
        <v>368</v>
      </c>
    </row>
    <row r="310" spans="1:6" x14ac:dyDescent="0.25">
      <c r="A310" s="2" t="str">
        <v>extremeElectricalSystems</v>
      </c>
      <c r="B310" s="1">
        <f t="shared" si="20"/>
        <v>14</v>
      </c>
      <c r="C310" s="1">
        <f t="shared" si="21"/>
        <v>46</v>
      </c>
      <c r="D310" s="1" t="str">
        <f t="shared" si="25"/>
        <v/>
      </c>
      <c r="E310" s="1">
        <f t="shared" si="23"/>
        <v>-430</v>
      </c>
      <c r="F310" s="1">
        <f t="shared" si="24"/>
        <v>280</v>
      </c>
    </row>
    <row r="311" spans="1:6" x14ac:dyDescent="0.25">
      <c r="A311" s="2" t="str">
        <v>tier14_bottom</v>
      </c>
      <c r="B311" s="1">
        <f t="shared" si="20"/>
        <v>14</v>
      </c>
      <c r="C311" s="1">
        <f t="shared" si="21"/>
        <v>51</v>
      </c>
      <c r="D311" s="1" t="str">
        <f t="shared" si="25"/>
        <v/>
      </c>
      <c r="E311" s="1">
        <f t="shared" si="23"/>
        <v>-430</v>
      </c>
      <c r="F311" s="1">
        <f t="shared" si="24"/>
        <v>60</v>
      </c>
    </row>
    <row r="312" spans="1:6" x14ac:dyDescent="0.25">
      <c r="A312" s="2" t="str">
        <v>tier15</v>
      </c>
      <c r="B312" s="1">
        <f t="shared" si="20"/>
        <v>15</v>
      </c>
      <c r="C312" s="1">
        <f t="shared" si="21"/>
        <v>1</v>
      </c>
      <c r="D312" s="1" t="str">
        <f t="shared" si="25"/>
        <v/>
      </c>
      <c r="E312" s="1">
        <f t="shared" si="23"/>
        <v>-210</v>
      </c>
      <c r="F312" s="1">
        <f t="shared" si="24"/>
        <v>2260</v>
      </c>
    </row>
    <row r="313" spans="1:6" x14ac:dyDescent="0.25">
      <c r="A313" s="2" t="str">
        <v>fasterThanLightTech</v>
      </c>
      <c r="B313" s="1">
        <f t="shared" si="20"/>
        <v>15</v>
      </c>
      <c r="C313" s="1">
        <f t="shared" si="21"/>
        <v>22</v>
      </c>
      <c r="D313" s="1" t="str">
        <f t="shared" si="25"/>
        <v/>
      </c>
      <c r="E313" s="1">
        <f t="shared" si="23"/>
        <v>-210</v>
      </c>
      <c r="F313" s="1">
        <f t="shared" si="24"/>
        <v>1336</v>
      </c>
    </row>
    <row r="314" spans="1:6" x14ac:dyDescent="0.25">
      <c r="A314" s="2" t="str">
        <v>tier15_bottom</v>
      </c>
      <c r="B314" s="1">
        <f t="shared" si="20"/>
        <v>15</v>
      </c>
      <c r="C314" s="1">
        <f t="shared" si="21"/>
        <v>51</v>
      </c>
      <c r="D314" s="1" t="str">
        <f t="shared" si="25"/>
        <v/>
      </c>
      <c r="E314" s="1">
        <f t="shared" si="23"/>
        <v>-210</v>
      </c>
      <c r="F314" s="1">
        <f t="shared" si="24"/>
        <v>60</v>
      </c>
    </row>
    <row r="315" spans="1:6" x14ac:dyDescent="0.25">
      <c r="B315" s="1">
        <f t="shared" si="20"/>
        <v>-2.5</v>
      </c>
      <c r="C315" s="1">
        <f t="shared" si="21"/>
        <v>0</v>
      </c>
      <c r="D315" s="1" t="str">
        <f t="shared" si="25"/>
        <v>Error</v>
      </c>
      <c r="E315" s="1">
        <f t="shared" si="23"/>
        <v>-4115</v>
      </c>
      <c r="F315" s="1">
        <f t="shared" si="24"/>
        <v>2304</v>
      </c>
    </row>
    <row r="316" spans="1:6" x14ac:dyDescent="0.25">
      <c r="B316" s="1">
        <f t="shared" si="20"/>
        <v>-2.5</v>
      </c>
      <c r="C316" s="1">
        <f t="shared" si="21"/>
        <v>0</v>
      </c>
      <c r="D316" s="1" t="str">
        <f t="shared" si="25"/>
        <v>Error</v>
      </c>
      <c r="E316" s="1">
        <f t="shared" si="23"/>
        <v>-4115</v>
      </c>
      <c r="F316" s="1">
        <f t="shared" si="24"/>
        <v>2304</v>
      </c>
    </row>
    <row r="317" spans="1:6" x14ac:dyDescent="0.25">
      <c r="B317" s="1">
        <f t="shared" si="20"/>
        <v>-2.5</v>
      </c>
      <c r="C317" s="1">
        <f t="shared" si="21"/>
        <v>0</v>
      </c>
      <c r="D317" s="1" t="str">
        <f t="shared" si="25"/>
        <v>Error</v>
      </c>
      <c r="E317" s="1">
        <f t="shared" si="23"/>
        <v>-4115</v>
      </c>
      <c r="F317" s="1">
        <f t="shared" si="24"/>
        <v>2304</v>
      </c>
    </row>
    <row r="318" spans="1:6" x14ac:dyDescent="0.25">
      <c r="B318" s="1">
        <f t="shared" si="20"/>
        <v>-2.5</v>
      </c>
      <c r="C318" s="1">
        <f t="shared" si="21"/>
        <v>0</v>
      </c>
      <c r="D318" s="1" t="str">
        <f t="shared" si="25"/>
        <v>Error</v>
      </c>
      <c r="E318" s="1">
        <f t="shared" si="23"/>
        <v>-4115</v>
      </c>
      <c r="F318" s="1">
        <f t="shared" si="24"/>
        <v>2304</v>
      </c>
    </row>
    <row r="319" spans="1:6" x14ac:dyDescent="0.25">
      <c r="B319" s="1">
        <f t="shared" si="20"/>
        <v>-2.5</v>
      </c>
      <c r="C319" s="1">
        <f t="shared" si="21"/>
        <v>0</v>
      </c>
      <c r="D319" s="1" t="str">
        <f t="shared" si="25"/>
        <v>Error</v>
      </c>
      <c r="E319" s="1">
        <f t="shared" si="23"/>
        <v>-4115</v>
      </c>
      <c r="F319" s="1">
        <f t="shared" si="24"/>
        <v>2304</v>
      </c>
    </row>
    <row r="320" spans="1:6" x14ac:dyDescent="0.25">
      <c r="B320" s="1">
        <f t="shared" si="20"/>
        <v>-2.5</v>
      </c>
      <c r="C320" s="1">
        <f t="shared" si="21"/>
        <v>0</v>
      </c>
      <c r="D320" s="1" t="str">
        <f t="shared" si="25"/>
        <v>Error</v>
      </c>
      <c r="E320" s="1">
        <f t="shared" si="23"/>
        <v>-4115</v>
      </c>
      <c r="F320" s="1">
        <f t="shared" si="24"/>
        <v>2304</v>
      </c>
    </row>
    <row r="321" spans="2:6" x14ac:dyDescent="0.25">
      <c r="B321" s="1">
        <f t="shared" si="20"/>
        <v>-2.5</v>
      </c>
      <c r="C321" s="1">
        <f t="shared" si="21"/>
        <v>0</v>
      </c>
      <c r="D321" s="1" t="str">
        <f t="shared" si="25"/>
        <v>Error</v>
      </c>
      <c r="E321" s="1">
        <f t="shared" si="23"/>
        <v>-4115</v>
      </c>
      <c r="F321" s="1">
        <f t="shared" si="24"/>
        <v>2304</v>
      </c>
    </row>
    <row r="322" spans="2:6" x14ac:dyDescent="0.25">
      <c r="B322" s="1">
        <f t="shared" si="20"/>
        <v>-2.5</v>
      </c>
      <c r="C322" s="1">
        <f t="shared" si="21"/>
        <v>0</v>
      </c>
      <c r="D322" s="1" t="str">
        <f t="shared" si="25"/>
        <v>Error</v>
      </c>
      <c r="E322" s="1">
        <f t="shared" si="23"/>
        <v>-4115</v>
      </c>
      <c r="F322" s="1">
        <f t="shared" si="24"/>
        <v>2304</v>
      </c>
    </row>
    <row r="323" spans="2:6" x14ac:dyDescent="0.25">
      <c r="B323" s="1">
        <f t="shared" si="20"/>
        <v>-2.5</v>
      </c>
      <c r="C323" s="1">
        <f t="shared" si="21"/>
        <v>0</v>
      </c>
      <c r="D323" s="1" t="str">
        <f t="shared" si="25"/>
        <v>Error</v>
      </c>
      <c r="E323" s="1">
        <f t="shared" si="23"/>
        <v>-4115</v>
      </c>
      <c r="F323" s="1">
        <f t="shared" si="24"/>
        <v>2304</v>
      </c>
    </row>
    <row r="324" spans="2:6" x14ac:dyDescent="0.25">
      <c r="B324" s="1">
        <f t="shared" ref="B324:B387" si="26">(IFERROR(MATCH(A324,$I$3:$AQ$3,0),0)+IFERROR(MATCH(A324,$I$4:$AQ$4,0),0)+IFERROR(MATCH(A324,$I$5:$AQ$5,0),0)+IFERROR(MATCH(A324,$I$6:$AQ$6,0),0)+IFERROR(MATCH(A324,$I$7:$AQ$7,0),0)+IFERROR(MATCH(A324,$I$8:$AQ$8,0),0)+IFERROR(MATCH(A324,$I$9:$AQ$9,0),0)+IFERROR(MATCH(A324,$I$10:$AQ$10,0),0)+IFERROR(MATCH(A324,$I$11:$AQ$11,0),0)+IFERROR(MATCH(A324,$I$12:$AQ$12,0),0)+IFERROR(MATCH(A324,$I$13:$AQ$13,0),0)+IFERROR(MATCH(A324,$I$14:$AQ$14,0),0)+IFERROR(MATCH(A324,$I$15:$AQ$15,0),0)+IFERROR(MATCH(A324,$I$16:$AQ$16,0),0)+IFERROR(MATCH(A324,$I$17:$AQ$17,0),0)+IFERROR(MATCH(A324,$I$18:$AQ$18,0),0)+IFERROR(MATCH(A324,$I$19:$AQ$19,0),0)+IFERROR(MATCH(A324,$I$20:$AQ$20,0),0)+IFERROR(MATCH(A324,$I$21:$AQ$21,0),0)+IFERROR(MATCH(A324,$I$22:$AQ$22,0),0)+IFERROR(MATCH(A324,$I$23:$AQ$23,0),0)+IFERROR(MATCH(A324,$I$24:$AQ$24,0),0)+IFERROR(MATCH(A324,$I$25:$AQ$25,0),0)+IFERROR(MATCH(A324,$I$26:$AQ$26,0),0)+IFERROR(MATCH(A324,$I$27:$AQ$27,0),0)+IFERROR(MATCH(A324,$I$28:$AQ$28,0),0)+IFERROR(MATCH(A324,$I$29:$AQ$29,0),0)+IFERROR(MATCH(A324,$I$30:$AQ$30,0),0)+IFERROR(MATCH(A324,$I$31:$AQ$31,0),0)+IFERROR(MATCH(A324,$I$32:$AQ$32,0),0)+IFERROR(MATCH(A324,$I$33:$AQ$33,0),0)+IFERROR(MATCH(A324,$I$34:$AQ$34,0),0)+IFERROR(MATCH(A324,$I$35:$AQ$35,0),0)+IFERROR(MATCH(A324,$I$36:$AQ$36,0),0)+IFERROR(MATCH(A324,$I$37:$AQ$37,0),0)+IFERROR(MATCH(A324,$I$38:$AQ$38,0),0)+IFERROR(MATCH(A324,$I$39:$AQ$39,0),0)+IFERROR(MATCH(A324,$I$40:$AQ$40,0),0)+IFERROR(MATCH(A324,$I$41:$AQ$41,0),0)+IFERROR(MATCH(A324,$I$42:$AQ$42,0),0)+IFERROR(MATCH(A324,$I$53:$AQ$53,0),0)+IFERROR(MATCH(A324,$I$52:$AQ$52,0),0)+IFERROR(MATCH(A324,$I$51:$AQ$51,0),0)+IFERROR(MATCH(A324,$I$50:$AQ$50,0),0)+IFERROR(MATCH(A324,$I$49:$AQ$49,0),0)+IFERROR(MATCH(A324,$I$48:$AQ$48,0),0)+IFERROR(MATCH(A324,$I$47:$AQ$47,0),0)+IFERROR(MATCH(A324,$I$46:$AQ$46,0),0)+IFERROR(MATCH(A324,$I$45:$AQ$45,0),0)+IFERROR(MATCH(A324,$I$44:$AQ$44,0),0)+IFERROR(MATCH(A324,$I$43:$AQ$43,0),0)-5)/2</f>
        <v>-2.5</v>
      </c>
      <c r="C324" s="1">
        <f t="shared" ref="C324:C387" si="27">IFERROR(MATCH(A324,$I$3:$I$53,0),0)+IFERROR(MATCH(A324,$J$3:$J$53,0),0)+IFERROR(MATCH(A324,$K$3:$K$53,0),0)+IFERROR(MATCH(A324,$L$3:$L$53,0),0)+IFERROR(MATCH(A324,$M$3:$M$53,0),0)+IFERROR(MATCH(A324,$N$3:$N$53,0),0)+IFERROR(MATCH(A324,$O$3:$O$53,0),0)+IFERROR(MATCH(A324,$P$3:$P$53,0),0)+IFERROR(MATCH(A324,$Q$3:$Q$53,0),0)+IFERROR(MATCH(A324,$R$3:$R$53,0),0)+IFERROR(MATCH(A324,$S$3:$S$53,0),0)+IFERROR(MATCH(A324,$T$3:$T$53,0),0)+IFERROR(MATCH(A324,$U$3:$U$53,0),0)+IFERROR(MATCH(A324,$V$3:$V$53,0),0)+IFERROR(MATCH(A324,$W$3:$W$53,0),0)+IFERROR(MATCH(A324,$X$3:$X$53,0),0)+IFERROR(MATCH(A324,$Y$3:$Y$53,0),0)+IFERROR(MATCH(A324,$Z$3:$Z$53,0),0)+IFERROR(MATCH(A324,$AA$3:$AA$53,0),0)+IFERROR(MATCH(A324,$AB$3:$AB$53,0),0)+IFERROR(MATCH(A324,$AC$3:$AC$53,0),0)+IFERROR(MATCH(A324,$AD$3:$AD$53,0),0)+IFERROR(MATCH(A324,$AE$3:$AE$53,0),0)+IFERROR(MATCH(A324,$AF$3:$AF$53,0),0)+IFERROR(MATCH(A324,$AG$3:$AG$53,0),0)+IFERROR(MATCH(A324,$AH$3:$AH$53,0),0)+IFERROR(MATCH(A324,$AI$3:$AI$53,0),0)+IFERROR(MATCH(A324,$AJ$3:$AJ$53,0),0)+IFERROR(MATCH(A324,$AK$3:$AK$53,0),0)+IFERROR(MATCH(A324,$AL$3:$AL$53,0),0)+IFERROR(MATCH(A324,$AM$3:$AM$53,0),0)+IFERROR(MATCH(A324,$AN$3:$AN$53,0),0)+IFERROR(MATCH(A324,$AO$3:$AO$53,0),0)+IFERROR(MATCH(A324,$AP$3:$AP$53,0),0)+IFERROR(MATCH(A324,$AQ$3:$AQ$53,0),0)</f>
        <v>0</v>
      </c>
      <c r="D324" s="1" t="str">
        <f t="shared" si="25"/>
        <v>Error</v>
      </c>
      <c r="E324" s="1">
        <f t="shared" ref="E324:E387" si="28">(B324+2)*220-3950+IF(MOD(B324,1)&lt;&gt;0,-55,0)</f>
        <v>-4115</v>
      </c>
      <c r="F324" s="1">
        <f t="shared" ref="F324:F387" si="29">(C324-1)*-44+2260</f>
        <v>2304</v>
      </c>
    </row>
    <row r="325" spans="2:6" x14ac:dyDescent="0.25">
      <c r="B325" s="1">
        <f t="shared" si="26"/>
        <v>-2.5</v>
      </c>
      <c r="C325" s="1">
        <f t="shared" si="27"/>
        <v>0</v>
      </c>
      <c r="D325" s="1" t="str">
        <f t="shared" si="25"/>
        <v>Error</v>
      </c>
      <c r="E325" s="1">
        <f t="shared" si="28"/>
        <v>-4115</v>
      </c>
      <c r="F325" s="1">
        <f t="shared" si="29"/>
        <v>2304</v>
      </c>
    </row>
    <row r="326" spans="2:6" x14ac:dyDescent="0.25">
      <c r="B326" s="1">
        <f t="shared" si="26"/>
        <v>-2.5</v>
      </c>
      <c r="C326" s="1">
        <f t="shared" si="27"/>
        <v>0</v>
      </c>
      <c r="D326" s="1" t="str">
        <f t="shared" si="25"/>
        <v>Error</v>
      </c>
      <c r="E326" s="1">
        <f t="shared" si="28"/>
        <v>-4115</v>
      </c>
      <c r="F326" s="1">
        <f t="shared" si="29"/>
        <v>2304</v>
      </c>
    </row>
    <row r="327" spans="2:6" x14ac:dyDescent="0.25">
      <c r="B327" s="1">
        <f t="shared" si="26"/>
        <v>-2.5</v>
      </c>
      <c r="C327" s="1">
        <f t="shared" si="27"/>
        <v>0</v>
      </c>
      <c r="D327" s="1" t="str">
        <f t="shared" si="25"/>
        <v>Error</v>
      </c>
      <c r="E327" s="1">
        <f t="shared" si="28"/>
        <v>-4115</v>
      </c>
      <c r="F327" s="1">
        <f t="shared" si="29"/>
        <v>2304</v>
      </c>
    </row>
    <row r="328" spans="2:6" x14ac:dyDescent="0.25">
      <c r="B328" s="1">
        <f t="shared" si="26"/>
        <v>-2.5</v>
      </c>
      <c r="C328" s="1">
        <f t="shared" si="27"/>
        <v>0</v>
      </c>
      <c r="D328" s="1" t="str">
        <f t="shared" si="25"/>
        <v>Error</v>
      </c>
      <c r="E328" s="1">
        <f t="shared" si="28"/>
        <v>-4115</v>
      </c>
      <c r="F328" s="1">
        <f t="shared" si="29"/>
        <v>2304</v>
      </c>
    </row>
    <row r="329" spans="2:6" x14ac:dyDescent="0.25">
      <c r="B329" s="1">
        <f t="shared" si="26"/>
        <v>-2.5</v>
      </c>
      <c r="C329" s="1">
        <f t="shared" si="27"/>
        <v>0</v>
      </c>
      <c r="D329" s="1" t="str">
        <f t="shared" si="25"/>
        <v>Error</v>
      </c>
      <c r="E329" s="1">
        <f t="shared" si="28"/>
        <v>-4115</v>
      </c>
      <c r="F329" s="1">
        <f t="shared" si="29"/>
        <v>2304</v>
      </c>
    </row>
    <row r="330" spans="2:6" x14ac:dyDescent="0.25">
      <c r="B330" s="1">
        <f t="shared" si="26"/>
        <v>-2.5</v>
      </c>
      <c r="C330" s="1">
        <f t="shared" si="27"/>
        <v>0</v>
      </c>
      <c r="D330" s="1" t="str">
        <f t="shared" si="25"/>
        <v>Error</v>
      </c>
      <c r="E330" s="1">
        <f t="shared" si="28"/>
        <v>-4115</v>
      </c>
      <c r="F330" s="1">
        <f t="shared" si="29"/>
        <v>2304</v>
      </c>
    </row>
    <row r="331" spans="2:6" x14ac:dyDescent="0.25">
      <c r="B331" s="1">
        <f t="shared" si="26"/>
        <v>-2.5</v>
      </c>
      <c r="C331" s="1">
        <f t="shared" si="27"/>
        <v>0</v>
      </c>
      <c r="D331" s="1" t="str">
        <f t="shared" si="25"/>
        <v>Error</v>
      </c>
      <c r="E331" s="1">
        <f t="shared" si="28"/>
        <v>-4115</v>
      </c>
      <c r="F331" s="1">
        <f t="shared" si="29"/>
        <v>2304</v>
      </c>
    </row>
    <row r="332" spans="2:6" x14ac:dyDescent="0.25">
      <c r="B332" s="1">
        <f t="shared" si="26"/>
        <v>-2.5</v>
      </c>
      <c r="C332" s="1">
        <f t="shared" si="27"/>
        <v>0</v>
      </c>
      <c r="D332" s="1" t="str">
        <f t="shared" si="25"/>
        <v>Error</v>
      </c>
      <c r="E332" s="1">
        <f t="shared" si="28"/>
        <v>-4115</v>
      </c>
      <c r="F332" s="1">
        <f t="shared" si="29"/>
        <v>2304</v>
      </c>
    </row>
    <row r="333" spans="2:6" x14ac:dyDescent="0.25">
      <c r="B333" s="1">
        <f t="shared" si="26"/>
        <v>-2.5</v>
      </c>
      <c r="C333" s="1">
        <f t="shared" si="27"/>
        <v>0</v>
      </c>
      <c r="D333" s="1" t="str">
        <f t="shared" si="25"/>
        <v>Error</v>
      </c>
      <c r="E333" s="1">
        <f t="shared" si="28"/>
        <v>-4115</v>
      </c>
      <c r="F333" s="1">
        <f t="shared" si="29"/>
        <v>2304</v>
      </c>
    </row>
    <row r="334" spans="2:6" x14ac:dyDescent="0.25">
      <c r="B334" s="1">
        <f t="shared" si="26"/>
        <v>-2.5</v>
      </c>
      <c r="C334" s="1">
        <f t="shared" si="27"/>
        <v>0</v>
      </c>
      <c r="D334" s="1" t="str">
        <f t="shared" si="25"/>
        <v>Error</v>
      </c>
      <c r="E334" s="1">
        <f t="shared" si="28"/>
        <v>-4115</v>
      </c>
      <c r="F334" s="1">
        <f t="shared" si="29"/>
        <v>2304</v>
      </c>
    </row>
    <row r="335" spans="2:6" x14ac:dyDescent="0.25">
      <c r="B335" s="1">
        <f t="shared" si="26"/>
        <v>-2.5</v>
      </c>
      <c r="C335" s="1">
        <f t="shared" si="27"/>
        <v>0</v>
      </c>
      <c r="D335" s="1" t="str">
        <f t="shared" si="25"/>
        <v>Error</v>
      </c>
      <c r="E335" s="1">
        <f t="shared" si="28"/>
        <v>-4115</v>
      </c>
      <c r="F335" s="1">
        <f t="shared" si="29"/>
        <v>2304</v>
      </c>
    </row>
    <row r="336" spans="2:6" x14ac:dyDescent="0.25">
      <c r="B336" s="1">
        <f t="shared" si="26"/>
        <v>-2.5</v>
      </c>
      <c r="C336" s="1">
        <f t="shared" si="27"/>
        <v>0</v>
      </c>
      <c r="D336" s="1" t="str">
        <f t="shared" si="25"/>
        <v>Error</v>
      </c>
      <c r="E336" s="1">
        <f t="shared" si="28"/>
        <v>-4115</v>
      </c>
      <c r="F336" s="1">
        <f t="shared" si="29"/>
        <v>2304</v>
      </c>
    </row>
    <row r="337" spans="2:6" x14ac:dyDescent="0.25">
      <c r="B337" s="1">
        <f t="shared" si="26"/>
        <v>-2.5</v>
      </c>
      <c r="C337" s="1">
        <f t="shared" si="27"/>
        <v>0</v>
      </c>
      <c r="D337" s="1" t="str">
        <f t="shared" si="25"/>
        <v>Error</v>
      </c>
      <c r="E337" s="1">
        <f t="shared" si="28"/>
        <v>-4115</v>
      </c>
      <c r="F337" s="1">
        <f t="shared" si="29"/>
        <v>2304</v>
      </c>
    </row>
    <row r="338" spans="2:6" x14ac:dyDescent="0.25">
      <c r="B338" s="1">
        <f t="shared" si="26"/>
        <v>-2.5</v>
      </c>
      <c r="C338" s="1">
        <f t="shared" si="27"/>
        <v>0</v>
      </c>
      <c r="D338" s="1" t="str">
        <f t="shared" si="25"/>
        <v>Error</v>
      </c>
      <c r="E338" s="1">
        <f t="shared" si="28"/>
        <v>-4115</v>
      </c>
      <c r="F338" s="1">
        <f t="shared" si="29"/>
        <v>2304</v>
      </c>
    </row>
    <row r="339" spans="2:6" x14ac:dyDescent="0.25">
      <c r="B339" s="1">
        <f t="shared" si="26"/>
        <v>-2.5</v>
      </c>
      <c r="C339" s="1">
        <f t="shared" si="27"/>
        <v>0</v>
      </c>
      <c r="D339" s="1" t="str">
        <f t="shared" si="25"/>
        <v>Error</v>
      </c>
      <c r="E339" s="1">
        <f t="shared" si="28"/>
        <v>-4115</v>
      </c>
      <c r="F339" s="1">
        <f t="shared" si="29"/>
        <v>2304</v>
      </c>
    </row>
    <row r="340" spans="2:6" x14ac:dyDescent="0.25">
      <c r="B340" s="1">
        <f t="shared" si="26"/>
        <v>-2.5</v>
      </c>
      <c r="C340" s="1">
        <f t="shared" si="27"/>
        <v>0</v>
      </c>
      <c r="D340" s="1" t="str">
        <f t="shared" si="25"/>
        <v>Error</v>
      </c>
      <c r="E340" s="1">
        <f t="shared" si="28"/>
        <v>-4115</v>
      </c>
      <c r="F340" s="1">
        <f t="shared" si="29"/>
        <v>2304</v>
      </c>
    </row>
    <row r="341" spans="2:6" x14ac:dyDescent="0.25">
      <c r="B341" s="1">
        <f t="shared" si="26"/>
        <v>-2.5</v>
      </c>
      <c r="C341" s="1">
        <f t="shared" si="27"/>
        <v>0</v>
      </c>
      <c r="D341" s="1" t="str">
        <f t="shared" si="25"/>
        <v>Error</v>
      </c>
      <c r="E341" s="1">
        <f t="shared" si="28"/>
        <v>-4115</v>
      </c>
      <c r="F341" s="1">
        <f t="shared" si="29"/>
        <v>2304</v>
      </c>
    </row>
    <row r="342" spans="2:6" x14ac:dyDescent="0.25">
      <c r="B342" s="1">
        <f t="shared" si="26"/>
        <v>-2.5</v>
      </c>
      <c r="C342" s="1">
        <f t="shared" si="27"/>
        <v>0</v>
      </c>
      <c r="D342" s="1" t="str">
        <f t="shared" si="25"/>
        <v>Error</v>
      </c>
      <c r="E342" s="1">
        <f t="shared" si="28"/>
        <v>-4115</v>
      </c>
      <c r="F342" s="1">
        <f t="shared" si="29"/>
        <v>2304</v>
      </c>
    </row>
    <row r="343" spans="2:6" x14ac:dyDescent="0.25">
      <c r="B343" s="1">
        <f t="shared" si="26"/>
        <v>-2.5</v>
      </c>
      <c r="C343" s="1">
        <f t="shared" si="27"/>
        <v>0</v>
      </c>
      <c r="D343" s="1" t="str">
        <f t="shared" si="25"/>
        <v>Error</v>
      </c>
      <c r="E343" s="1">
        <f t="shared" si="28"/>
        <v>-4115</v>
      </c>
      <c r="F343" s="1">
        <f t="shared" si="29"/>
        <v>2304</v>
      </c>
    </row>
    <row r="344" spans="2:6" x14ac:dyDescent="0.25">
      <c r="B344" s="1">
        <f t="shared" si="26"/>
        <v>-2.5</v>
      </c>
      <c r="C344" s="1">
        <f t="shared" si="27"/>
        <v>0</v>
      </c>
      <c r="D344" s="1" t="str">
        <f t="shared" si="25"/>
        <v>Error</v>
      </c>
      <c r="E344" s="1">
        <f t="shared" si="28"/>
        <v>-4115</v>
      </c>
      <c r="F344" s="1">
        <f t="shared" si="29"/>
        <v>2304</v>
      </c>
    </row>
    <row r="345" spans="2:6" x14ac:dyDescent="0.25">
      <c r="B345" s="1">
        <f t="shared" si="26"/>
        <v>-2.5</v>
      </c>
      <c r="C345" s="1">
        <f t="shared" si="27"/>
        <v>0</v>
      </c>
      <c r="D345" s="1" t="str">
        <f t="shared" si="25"/>
        <v>Error</v>
      </c>
      <c r="E345" s="1">
        <f t="shared" si="28"/>
        <v>-4115</v>
      </c>
      <c r="F345" s="1">
        <f t="shared" si="29"/>
        <v>2304</v>
      </c>
    </row>
    <row r="346" spans="2:6" x14ac:dyDescent="0.25">
      <c r="B346" s="1">
        <f t="shared" si="26"/>
        <v>-2.5</v>
      </c>
      <c r="C346" s="1">
        <f t="shared" si="27"/>
        <v>0</v>
      </c>
      <c r="D346" s="1" t="str">
        <f t="shared" si="25"/>
        <v>Error</v>
      </c>
      <c r="E346" s="1">
        <f t="shared" si="28"/>
        <v>-4115</v>
      </c>
      <c r="F346" s="1">
        <f t="shared" si="29"/>
        <v>2304</v>
      </c>
    </row>
    <row r="347" spans="2:6" x14ac:dyDescent="0.25">
      <c r="B347" s="1">
        <f t="shared" si="26"/>
        <v>-2.5</v>
      </c>
      <c r="C347" s="1">
        <f t="shared" si="27"/>
        <v>0</v>
      </c>
      <c r="D347" s="1" t="str">
        <f t="shared" si="25"/>
        <v>Error</v>
      </c>
      <c r="E347" s="1">
        <f t="shared" si="28"/>
        <v>-4115</v>
      </c>
      <c r="F347" s="1">
        <f t="shared" si="29"/>
        <v>2304</v>
      </c>
    </row>
    <row r="348" spans="2:6" x14ac:dyDescent="0.25">
      <c r="B348" s="1">
        <f t="shared" si="26"/>
        <v>-2.5</v>
      </c>
      <c r="C348" s="1">
        <f t="shared" si="27"/>
        <v>0</v>
      </c>
      <c r="D348" s="1" t="str">
        <f t="shared" si="25"/>
        <v>Error</v>
      </c>
      <c r="E348" s="1">
        <f t="shared" si="28"/>
        <v>-4115</v>
      </c>
      <c r="F348" s="1">
        <f t="shared" si="29"/>
        <v>2304</v>
      </c>
    </row>
    <row r="349" spans="2:6" x14ac:dyDescent="0.25">
      <c r="B349" s="1">
        <f t="shared" si="26"/>
        <v>-2.5</v>
      </c>
      <c r="C349" s="1">
        <f t="shared" si="27"/>
        <v>0</v>
      </c>
      <c r="D349" s="1" t="str">
        <f t="shared" si="25"/>
        <v>Error</v>
      </c>
      <c r="E349" s="1">
        <f t="shared" si="28"/>
        <v>-4115</v>
      </c>
      <c r="F349" s="1">
        <f t="shared" si="29"/>
        <v>2304</v>
      </c>
    </row>
    <row r="350" spans="2:6" x14ac:dyDescent="0.25">
      <c r="B350" s="1">
        <f t="shared" si="26"/>
        <v>-2.5</v>
      </c>
      <c r="C350" s="1">
        <f t="shared" si="27"/>
        <v>0</v>
      </c>
      <c r="D350" s="1" t="str">
        <f t="shared" si="25"/>
        <v>Error</v>
      </c>
      <c r="E350" s="1">
        <f t="shared" si="28"/>
        <v>-4115</v>
      </c>
      <c r="F350" s="1">
        <f t="shared" si="29"/>
        <v>2304</v>
      </c>
    </row>
    <row r="351" spans="2:6" x14ac:dyDescent="0.25">
      <c r="B351" s="1">
        <f t="shared" si="26"/>
        <v>-2.5</v>
      </c>
      <c r="C351" s="1">
        <f t="shared" si="27"/>
        <v>0</v>
      </c>
      <c r="D351" s="1" t="str">
        <f t="shared" si="25"/>
        <v>Error</v>
      </c>
      <c r="E351" s="1">
        <f t="shared" si="28"/>
        <v>-4115</v>
      </c>
      <c r="F351" s="1">
        <f t="shared" si="29"/>
        <v>2304</v>
      </c>
    </row>
    <row r="352" spans="2:6" x14ac:dyDescent="0.25">
      <c r="B352" s="1">
        <f t="shared" si="26"/>
        <v>-2.5</v>
      </c>
      <c r="C352" s="1">
        <f t="shared" si="27"/>
        <v>0</v>
      </c>
      <c r="D352" s="1" t="str">
        <f t="shared" si="25"/>
        <v>Error</v>
      </c>
      <c r="E352" s="1">
        <f t="shared" si="28"/>
        <v>-4115</v>
      </c>
      <c r="F352" s="1">
        <f t="shared" si="29"/>
        <v>2304</v>
      </c>
    </row>
    <row r="353" spans="2:6" x14ac:dyDescent="0.25">
      <c r="B353" s="1">
        <f t="shared" si="26"/>
        <v>-2.5</v>
      </c>
      <c r="C353" s="1">
        <f t="shared" si="27"/>
        <v>0</v>
      </c>
      <c r="D353" s="1" t="str">
        <f t="shared" si="25"/>
        <v>Error</v>
      </c>
      <c r="E353" s="1">
        <f t="shared" si="28"/>
        <v>-4115</v>
      </c>
      <c r="F353" s="1">
        <f t="shared" si="29"/>
        <v>2304</v>
      </c>
    </row>
    <row r="354" spans="2:6" x14ac:dyDescent="0.25">
      <c r="B354" s="1">
        <f t="shared" si="26"/>
        <v>-2.5</v>
      </c>
      <c r="C354" s="1">
        <f t="shared" si="27"/>
        <v>0</v>
      </c>
      <c r="D354" s="1" t="str">
        <f t="shared" si="25"/>
        <v>Error</v>
      </c>
      <c r="E354" s="1">
        <f t="shared" si="28"/>
        <v>-4115</v>
      </c>
      <c r="F354" s="1">
        <f t="shared" si="29"/>
        <v>2304</v>
      </c>
    </row>
    <row r="355" spans="2:6" x14ac:dyDescent="0.25">
      <c r="B355" s="1">
        <f t="shared" si="26"/>
        <v>-2.5</v>
      </c>
      <c r="C355" s="1">
        <f t="shared" si="27"/>
        <v>0</v>
      </c>
      <c r="D355" s="1" t="str">
        <f t="shared" si="25"/>
        <v>Error</v>
      </c>
      <c r="E355" s="1">
        <f t="shared" si="28"/>
        <v>-4115</v>
      </c>
      <c r="F355" s="1">
        <f t="shared" si="29"/>
        <v>2304</v>
      </c>
    </row>
    <row r="356" spans="2:6" x14ac:dyDescent="0.25">
      <c r="B356" s="1">
        <f t="shared" si="26"/>
        <v>-2.5</v>
      </c>
      <c r="C356" s="1">
        <f t="shared" si="27"/>
        <v>0</v>
      </c>
      <c r="D356" s="1" t="str">
        <f t="shared" si="25"/>
        <v>Error</v>
      </c>
      <c r="E356" s="1">
        <f t="shared" si="28"/>
        <v>-4115</v>
      </c>
      <c r="F356" s="1">
        <f t="shared" si="29"/>
        <v>2304</v>
      </c>
    </row>
    <row r="357" spans="2:6" x14ac:dyDescent="0.25">
      <c r="B357" s="1">
        <f t="shared" si="26"/>
        <v>-2.5</v>
      </c>
      <c r="C357" s="1">
        <f t="shared" si="27"/>
        <v>0</v>
      </c>
      <c r="D357" s="1" t="str">
        <f t="shared" si="25"/>
        <v>Error</v>
      </c>
      <c r="E357" s="1">
        <f t="shared" si="28"/>
        <v>-4115</v>
      </c>
      <c r="F357" s="1">
        <f t="shared" si="29"/>
        <v>2304</v>
      </c>
    </row>
    <row r="358" spans="2:6" x14ac:dyDescent="0.25">
      <c r="B358" s="1">
        <f t="shared" si="26"/>
        <v>-2.5</v>
      </c>
      <c r="C358" s="1">
        <f t="shared" si="27"/>
        <v>0</v>
      </c>
      <c r="D358" s="1" t="str">
        <f t="shared" si="25"/>
        <v>Error</v>
      </c>
      <c r="E358" s="1">
        <f t="shared" si="28"/>
        <v>-4115</v>
      </c>
      <c r="F358" s="1">
        <f t="shared" si="29"/>
        <v>2304</v>
      </c>
    </row>
    <row r="359" spans="2:6" x14ac:dyDescent="0.25">
      <c r="B359" s="1">
        <f t="shared" si="26"/>
        <v>-2.5</v>
      </c>
      <c r="C359" s="1">
        <f t="shared" si="27"/>
        <v>0</v>
      </c>
      <c r="D359" s="1" t="str">
        <f t="shared" si="25"/>
        <v>Error</v>
      </c>
      <c r="E359" s="1">
        <f t="shared" si="28"/>
        <v>-4115</v>
      </c>
      <c r="F359" s="1">
        <f t="shared" si="29"/>
        <v>2304</v>
      </c>
    </row>
    <row r="360" spans="2:6" x14ac:dyDescent="0.25">
      <c r="B360" s="1">
        <f t="shared" si="26"/>
        <v>-2.5</v>
      </c>
      <c r="C360" s="1">
        <f t="shared" si="27"/>
        <v>0</v>
      </c>
      <c r="D360" s="1" t="str">
        <f t="shared" si="25"/>
        <v>Error</v>
      </c>
      <c r="E360" s="1">
        <f t="shared" si="28"/>
        <v>-4115</v>
      </c>
      <c r="F360" s="1">
        <f t="shared" si="29"/>
        <v>2304</v>
      </c>
    </row>
    <row r="361" spans="2:6" x14ac:dyDescent="0.25">
      <c r="B361" s="1">
        <f t="shared" si="26"/>
        <v>-2.5</v>
      </c>
      <c r="C361" s="1">
        <f t="shared" si="27"/>
        <v>0</v>
      </c>
      <c r="D361" s="1" t="str">
        <f t="shared" si="25"/>
        <v>Error</v>
      </c>
      <c r="E361" s="1">
        <f t="shared" si="28"/>
        <v>-4115</v>
      </c>
      <c r="F361" s="1">
        <f t="shared" si="29"/>
        <v>2304</v>
      </c>
    </row>
    <row r="362" spans="2:6" x14ac:dyDescent="0.25">
      <c r="B362" s="1">
        <f t="shared" si="26"/>
        <v>-2.5</v>
      </c>
      <c r="C362" s="1">
        <f t="shared" si="27"/>
        <v>0</v>
      </c>
      <c r="D362" s="1" t="str">
        <f t="shared" si="25"/>
        <v>Error</v>
      </c>
      <c r="E362" s="1">
        <f t="shared" si="28"/>
        <v>-4115</v>
      </c>
      <c r="F362" s="1">
        <f t="shared" si="29"/>
        <v>2304</v>
      </c>
    </row>
    <row r="363" spans="2:6" x14ac:dyDescent="0.25">
      <c r="B363" s="1">
        <f t="shared" si="26"/>
        <v>-2.5</v>
      </c>
      <c r="C363" s="1">
        <f t="shared" si="27"/>
        <v>0</v>
      </c>
      <c r="D363" s="1" t="str">
        <f t="shared" si="25"/>
        <v>Error</v>
      </c>
      <c r="E363" s="1">
        <f t="shared" si="28"/>
        <v>-4115</v>
      </c>
      <c r="F363" s="1">
        <f t="shared" si="29"/>
        <v>2304</v>
      </c>
    </row>
    <row r="364" spans="2:6" x14ac:dyDescent="0.25">
      <c r="B364" s="1">
        <f t="shared" si="26"/>
        <v>-2.5</v>
      </c>
      <c r="C364" s="1">
        <f t="shared" si="27"/>
        <v>0</v>
      </c>
      <c r="D364" s="1" t="str">
        <f t="shared" si="25"/>
        <v>Error</v>
      </c>
      <c r="E364" s="1">
        <f t="shared" si="28"/>
        <v>-4115</v>
      </c>
      <c r="F364" s="1">
        <f t="shared" si="29"/>
        <v>2304</v>
      </c>
    </row>
    <row r="365" spans="2:6" x14ac:dyDescent="0.25">
      <c r="B365" s="1">
        <f t="shared" si="26"/>
        <v>-2.5</v>
      </c>
      <c r="C365" s="1">
        <f t="shared" si="27"/>
        <v>0</v>
      </c>
      <c r="D365" s="1" t="str">
        <f t="shared" ref="D365:D401" si="30">IF(OR(B365=-2.5,C365=0)=TRUE,"Error","")</f>
        <v>Error</v>
      </c>
      <c r="E365" s="1">
        <f t="shared" si="28"/>
        <v>-4115</v>
      </c>
      <c r="F365" s="1">
        <f t="shared" si="29"/>
        <v>2304</v>
      </c>
    </row>
    <row r="366" spans="2:6" x14ac:dyDescent="0.25">
      <c r="B366" s="1">
        <f t="shared" si="26"/>
        <v>-2.5</v>
      </c>
      <c r="C366" s="1">
        <f t="shared" si="27"/>
        <v>0</v>
      </c>
      <c r="D366" s="1" t="str">
        <f t="shared" si="30"/>
        <v>Error</v>
      </c>
      <c r="E366" s="1">
        <f t="shared" si="28"/>
        <v>-4115</v>
      </c>
      <c r="F366" s="1">
        <f t="shared" si="29"/>
        <v>2304</v>
      </c>
    </row>
    <row r="367" spans="2:6" x14ac:dyDescent="0.25">
      <c r="B367" s="1">
        <f t="shared" si="26"/>
        <v>-2.5</v>
      </c>
      <c r="C367" s="1">
        <f t="shared" si="27"/>
        <v>0</v>
      </c>
      <c r="D367" s="1" t="str">
        <f t="shared" si="30"/>
        <v>Error</v>
      </c>
      <c r="E367" s="1">
        <f t="shared" si="28"/>
        <v>-4115</v>
      </c>
      <c r="F367" s="1">
        <f t="shared" si="29"/>
        <v>2304</v>
      </c>
    </row>
    <row r="368" spans="2:6" x14ac:dyDescent="0.25">
      <c r="B368" s="1">
        <f t="shared" si="26"/>
        <v>-2.5</v>
      </c>
      <c r="C368" s="1">
        <f t="shared" si="27"/>
        <v>0</v>
      </c>
      <c r="D368" s="1" t="str">
        <f t="shared" si="30"/>
        <v>Error</v>
      </c>
      <c r="E368" s="1">
        <f t="shared" si="28"/>
        <v>-4115</v>
      </c>
      <c r="F368" s="1">
        <f t="shared" si="29"/>
        <v>2304</v>
      </c>
    </row>
    <row r="369" spans="2:6" x14ac:dyDescent="0.25">
      <c r="B369" s="1">
        <f t="shared" si="26"/>
        <v>-2.5</v>
      </c>
      <c r="C369" s="1">
        <f t="shared" si="27"/>
        <v>0</v>
      </c>
      <c r="D369" s="1" t="str">
        <f t="shared" si="30"/>
        <v>Error</v>
      </c>
      <c r="E369" s="1">
        <f t="shared" si="28"/>
        <v>-4115</v>
      </c>
      <c r="F369" s="1">
        <f t="shared" si="29"/>
        <v>2304</v>
      </c>
    </row>
    <row r="370" spans="2:6" x14ac:dyDescent="0.25">
      <c r="B370" s="1">
        <f t="shared" si="26"/>
        <v>-2.5</v>
      </c>
      <c r="C370" s="1">
        <f t="shared" si="27"/>
        <v>0</v>
      </c>
      <c r="D370" s="1" t="str">
        <f t="shared" si="30"/>
        <v>Error</v>
      </c>
      <c r="E370" s="1">
        <f t="shared" si="28"/>
        <v>-4115</v>
      </c>
      <c r="F370" s="1">
        <f t="shared" si="29"/>
        <v>2304</v>
      </c>
    </row>
    <row r="371" spans="2:6" x14ac:dyDescent="0.25">
      <c r="B371" s="1">
        <f t="shared" si="26"/>
        <v>-2.5</v>
      </c>
      <c r="C371" s="1">
        <f t="shared" si="27"/>
        <v>0</v>
      </c>
      <c r="D371" s="1" t="str">
        <f t="shared" si="30"/>
        <v>Error</v>
      </c>
      <c r="E371" s="1">
        <f t="shared" si="28"/>
        <v>-4115</v>
      </c>
      <c r="F371" s="1">
        <f t="shared" si="29"/>
        <v>2304</v>
      </c>
    </row>
    <row r="372" spans="2:6" x14ac:dyDescent="0.25">
      <c r="B372" s="1">
        <f t="shared" si="26"/>
        <v>-2.5</v>
      </c>
      <c r="C372" s="1">
        <f t="shared" si="27"/>
        <v>0</v>
      </c>
      <c r="D372" s="1" t="str">
        <f t="shared" si="30"/>
        <v>Error</v>
      </c>
      <c r="E372" s="1">
        <f t="shared" si="28"/>
        <v>-4115</v>
      </c>
      <c r="F372" s="1">
        <f t="shared" si="29"/>
        <v>2304</v>
      </c>
    </row>
    <row r="373" spans="2:6" x14ac:dyDescent="0.25">
      <c r="B373" s="1">
        <f t="shared" si="26"/>
        <v>-2.5</v>
      </c>
      <c r="C373" s="1">
        <f t="shared" si="27"/>
        <v>0</v>
      </c>
      <c r="D373" s="1" t="str">
        <f t="shared" si="30"/>
        <v>Error</v>
      </c>
      <c r="E373" s="1">
        <f t="shared" si="28"/>
        <v>-4115</v>
      </c>
      <c r="F373" s="1">
        <f t="shared" si="29"/>
        <v>2304</v>
      </c>
    </row>
    <row r="374" spans="2:6" x14ac:dyDescent="0.25">
      <c r="B374" s="1">
        <f t="shared" si="26"/>
        <v>-2.5</v>
      </c>
      <c r="C374" s="1">
        <f t="shared" si="27"/>
        <v>0</v>
      </c>
      <c r="D374" s="1" t="str">
        <f t="shared" si="30"/>
        <v>Error</v>
      </c>
      <c r="E374" s="1">
        <f t="shared" si="28"/>
        <v>-4115</v>
      </c>
      <c r="F374" s="1">
        <f t="shared" si="29"/>
        <v>2304</v>
      </c>
    </row>
    <row r="375" spans="2:6" x14ac:dyDescent="0.25">
      <c r="B375" s="1">
        <f t="shared" si="26"/>
        <v>-2.5</v>
      </c>
      <c r="C375" s="1">
        <f t="shared" si="27"/>
        <v>0</v>
      </c>
      <c r="D375" s="1" t="str">
        <f t="shared" si="30"/>
        <v>Error</v>
      </c>
      <c r="E375" s="1">
        <f t="shared" si="28"/>
        <v>-4115</v>
      </c>
      <c r="F375" s="1">
        <f t="shared" si="29"/>
        <v>2304</v>
      </c>
    </row>
    <row r="376" spans="2:6" x14ac:dyDescent="0.25">
      <c r="B376" s="1">
        <f t="shared" si="26"/>
        <v>-2.5</v>
      </c>
      <c r="C376" s="1">
        <f t="shared" si="27"/>
        <v>0</v>
      </c>
      <c r="D376" s="1" t="str">
        <f t="shared" si="30"/>
        <v>Error</v>
      </c>
      <c r="E376" s="1">
        <f t="shared" si="28"/>
        <v>-4115</v>
      </c>
      <c r="F376" s="1">
        <f t="shared" si="29"/>
        <v>2304</v>
      </c>
    </row>
    <row r="377" spans="2:6" x14ac:dyDescent="0.25">
      <c r="B377" s="1">
        <f t="shared" si="26"/>
        <v>-2.5</v>
      </c>
      <c r="C377" s="1">
        <f t="shared" si="27"/>
        <v>0</v>
      </c>
      <c r="D377" s="1" t="str">
        <f t="shared" si="30"/>
        <v>Error</v>
      </c>
      <c r="E377" s="1">
        <f t="shared" si="28"/>
        <v>-4115</v>
      </c>
      <c r="F377" s="1">
        <f t="shared" si="29"/>
        <v>2304</v>
      </c>
    </row>
    <row r="378" spans="2:6" x14ac:dyDescent="0.25">
      <c r="B378" s="1">
        <f t="shared" si="26"/>
        <v>-2.5</v>
      </c>
      <c r="C378" s="1">
        <f t="shared" si="27"/>
        <v>0</v>
      </c>
      <c r="D378" s="1" t="str">
        <f t="shared" si="30"/>
        <v>Error</v>
      </c>
      <c r="E378" s="1">
        <f t="shared" si="28"/>
        <v>-4115</v>
      </c>
      <c r="F378" s="1">
        <f t="shared" si="29"/>
        <v>2304</v>
      </c>
    </row>
    <row r="379" spans="2:6" x14ac:dyDescent="0.25">
      <c r="B379" s="1">
        <f t="shared" si="26"/>
        <v>-2.5</v>
      </c>
      <c r="C379" s="1">
        <f t="shared" si="27"/>
        <v>0</v>
      </c>
      <c r="D379" s="1" t="str">
        <f t="shared" si="30"/>
        <v>Error</v>
      </c>
      <c r="E379" s="1">
        <f t="shared" si="28"/>
        <v>-4115</v>
      </c>
      <c r="F379" s="1">
        <f t="shared" si="29"/>
        <v>2304</v>
      </c>
    </row>
    <row r="380" spans="2:6" x14ac:dyDescent="0.25">
      <c r="B380" s="1">
        <f t="shared" si="26"/>
        <v>-2.5</v>
      </c>
      <c r="C380" s="1">
        <f t="shared" si="27"/>
        <v>0</v>
      </c>
      <c r="D380" s="1" t="str">
        <f t="shared" si="30"/>
        <v>Error</v>
      </c>
      <c r="E380" s="1">
        <f t="shared" si="28"/>
        <v>-4115</v>
      </c>
      <c r="F380" s="1">
        <f t="shared" si="29"/>
        <v>2304</v>
      </c>
    </row>
    <row r="381" spans="2:6" x14ac:dyDescent="0.25">
      <c r="B381" s="1">
        <f t="shared" si="26"/>
        <v>-2.5</v>
      </c>
      <c r="C381" s="1">
        <f t="shared" si="27"/>
        <v>0</v>
      </c>
      <c r="D381" s="1" t="str">
        <f t="shared" si="30"/>
        <v>Error</v>
      </c>
      <c r="E381" s="1">
        <f t="shared" si="28"/>
        <v>-4115</v>
      </c>
      <c r="F381" s="1">
        <f t="shared" si="29"/>
        <v>2304</v>
      </c>
    </row>
    <row r="382" spans="2:6" x14ac:dyDescent="0.25">
      <c r="B382" s="1">
        <f t="shared" si="26"/>
        <v>-2.5</v>
      </c>
      <c r="C382" s="1">
        <f t="shared" si="27"/>
        <v>0</v>
      </c>
      <c r="D382" s="1" t="str">
        <f t="shared" si="30"/>
        <v>Error</v>
      </c>
      <c r="E382" s="1">
        <f t="shared" si="28"/>
        <v>-4115</v>
      </c>
      <c r="F382" s="1">
        <f t="shared" si="29"/>
        <v>2304</v>
      </c>
    </row>
    <row r="383" spans="2:6" x14ac:dyDescent="0.25">
      <c r="B383" s="1">
        <f t="shared" si="26"/>
        <v>-2.5</v>
      </c>
      <c r="C383" s="1">
        <f t="shared" si="27"/>
        <v>0</v>
      </c>
      <c r="D383" s="1" t="str">
        <f t="shared" si="30"/>
        <v>Error</v>
      </c>
      <c r="E383" s="1">
        <f t="shared" si="28"/>
        <v>-4115</v>
      </c>
      <c r="F383" s="1">
        <f t="shared" si="29"/>
        <v>2304</v>
      </c>
    </row>
    <row r="384" spans="2:6" x14ac:dyDescent="0.25">
      <c r="B384" s="1">
        <f t="shared" si="26"/>
        <v>-2.5</v>
      </c>
      <c r="C384" s="1">
        <f t="shared" si="27"/>
        <v>0</v>
      </c>
      <c r="D384" s="1" t="str">
        <f t="shared" si="30"/>
        <v>Error</v>
      </c>
      <c r="E384" s="1">
        <f t="shared" si="28"/>
        <v>-4115</v>
      </c>
      <c r="F384" s="1">
        <f t="shared" si="29"/>
        <v>2304</v>
      </c>
    </row>
    <row r="385" spans="2:6" x14ac:dyDescent="0.25">
      <c r="B385" s="1">
        <f t="shared" si="26"/>
        <v>-2.5</v>
      </c>
      <c r="C385" s="1">
        <f t="shared" si="27"/>
        <v>0</v>
      </c>
      <c r="D385" s="1" t="str">
        <f t="shared" si="30"/>
        <v>Error</v>
      </c>
      <c r="E385" s="1">
        <f t="shared" si="28"/>
        <v>-4115</v>
      </c>
      <c r="F385" s="1">
        <f t="shared" si="29"/>
        <v>2304</v>
      </c>
    </row>
    <row r="386" spans="2:6" x14ac:dyDescent="0.25">
      <c r="B386" s="1">
        <f t="shared" si="26"/>
        <v>-2.5</v>
      </c>
      <c r="C386" s="1">
        <f t="shared" si="27"/>
        <v>0</v>
      </c>
      <c r="D386" s="1" t="str">
        <f t="shared" si="30"/>
        <v>Error</v>
      </c>
      <c r="E386" s="1">
        <f t="shared" si="28"/>
        <v>-4115</v>
      </c>
      <c r="F386" s="1">
        <f t="shared" si="29"/>
        <v>2304</v>
      </c>
    </row>
    <row r="387" spans="2:6" x14ac:dyDescent="0.25">
      <c r="B387" s="1">
        <f t="shared" si="26"/>
        <v>-2.5</v>
      </c>
      <c r="C387" s="1">
        <f t="shared" si="27"/>
        <v>0</v>
      </c>
      <c r="D387" s="1" t="str">
        <f t="shared" si="30"/>
        <v>Error</v>
      </c>
      <c r="E387" s="1">
        <f t="shared" si="28"/>
        <v>-4115</v>
      </c>
      <c r="F387" s="1">
        <f t="shared" si="29"/>
        <v>2304</v>
      </c>
    </row>
    <row r="388" spans="2:6" x14ac:dyDescent="0.25">
      <c r="B388" s="1">
        <f t="shared" ref="B388:B401" si="31">(IFERROR(MATCH(A388,$I$3:$AQ$3,0),0)+IFERROR(MATCH(A388,$I$4:$AQ$4,0),0)+IFERROR(MATCH(A388,$I$5:$AQ$5,0),0)+IFERROR(MATCH(A388,$I$6:$AQ$6,0),0)+IFERROR(MATCH(A388,$I$7:$AQ$7,0),0)+IFERROR(MATCH(A388,$I$8:$AQ$8,0),0)+IFERROR(MATCH(A388,$I$9:$AQ$9,0),0)+IFERROR(MATCH(A388,$I$10:$AQ$10,0),0)+IFERROR(MATCH(A388,$I$11:$AQ$11,0),0)+IFERROR(MATCH(A388,$I$12:$AQ$12,0),0)+IFERROR(MATCH(A388,$I$13:$AQ$13,0),0)+IFERROR(MATCH(A388,$I$14:$AQ$14,0),0)+IFERROR(MATCH(A388,$I$15:$AQ$15,0),0)+IFERROR(MATCH(A388,$I$16:$AQ$16,0),0)+IFERROR(MATCH(A388,$I$17:$AQ$17,0),0)+IFERROR(MATCH(A388,$I$18:$AQ$18,0),0)+IFERROR(MATCH(A388,$I$19:$AQ$19,0),0)+IFERROR(MATCH(A388,$I$20:$AQ$20,0),0)+IFERROR(MATCH(A388,$I$21:$AQ$21,0),0)+IFERROR(MATCH(A388,$I$22:$AQ$22,0),0)+IFERROR(MATCH(A388,$I$23:$AQ$23,0),0)+IFERROR(MATCH(A388,$I$24:$AQ$24,0),0)+IFERROR(MATCH(A388,$I$25:$AQ$25,0),0)+IFERROR(MATCH(A388,$I$26:$AQ$26,0),0)+IFERROR(MATCH(A388,$I$27:$AQ$27,0),0)+IFERROR(MATCH(A388,$I$28:$AQ$28,0),0)+IFERROR(MATCH(A388,$I$29:$AQ$29,0),0)+IFERROR(MATCH(A388,$I$30:$AQ$30,0),0)+IFERROR(MATCH(A388,$I$31:$AQ$31,0),0)+IFERROR(MATCH(A388,$I$32:$AQ$32,0),0)+IFERROR(MATCH(A388,$I$33:$AQ$33,0),0)+IFERROR(MATCH(A388,$I$34:$AQ$34,0),0)+IFERROR(MATCH(A388,$I$35:$AQ$35,0),0)+IFERROR(MATCH(A388,$I$36:$AQ$36,0),0)+IFERROR(MATCH(A388,$I$37:$AQ$37,0),0)+IFERROR(MATCH(A388,$I$38:$AQ$38,0),0)+IFERROR(MATCH(A388,$I$39:$AQ$39,0),0)+IFERROR(MATCH(A388,$I$40:$AQ$40,0),0)+IFERROR(MATCH(A388,$I$41:$AQ$41,0),0)+IFERROR(MATCH(A388,$I$42:$AQ$42,0),0)+IFERROR(MATCH(A388,$I$53:$AQ$53,0),0)+IFERROR(MATCH(A388,$I$52:$AQ$52,0),0)+IFERROR(MATCH(A388,$I$51:$AQ$51,0),0)+IFERROR(MATCH(A388,$I$50:$AQ$50,0),0)+IFERROR(MATCH(A388,$I$49:$AQ$49,0),0)+IFERROR(MATCH(A388,$I$48:$AQ$48,0),0)+IFERROR(MATCH(A388,$I$47:$AQ$47,0),0)+IFERROR(MATCH(A388,$I$46:$AQ$46,0),0)+IFERROR(MATCH(A388,$I$45:$AQ$45,0),0)+IFERROR(MATCH(A388,$I$44:$AQ$44,0),0)+IFERROR(MATCH(A388,$I$43:$AQ$43,0),0)-5)/2</f>
        <v>-2.5</v>
      </c>
      <c r="C388" s="1">
        <f t="shared" ref="C388:C401" si="32">IFERROR(MATCH(A388,$I$3:$I$53,0),0)+IFERROR(MATCH(A388,$J$3:$J$53,0),0)+IFERROR(MATCH(A388,$K$3:$K$53,0),0)+IFERROR(MATCH(A388,$L$3:$L$53,0),0)+IFERROR(MATCH(A388,$M$3:$M$53,0),0)+IFERROR(MATCH(A388,$N$3:$N$53,0),0)+IFERROR(MATCH(A388,$O$3:$O$53,0),0)+IFERROR(MATCH(A388,$P$3:$P$53,0),0)+IFERROR(MATCH(A388,$Q$3:$Q$53,0),0)+IFERROR(MATCH(A388,$R$3:$R$53,0),0)+IFERROR(MATCH(A388,$S$3:$S$53,0),0)+IFERROR(MATCH(A388,$T$3:$T$53,0),0)+IFERROR(MATCH(A388,$U$3:$U$53,0),0)+IFERROR(MATCH(A388,$V$3:$V$53,0),0)+IFERROR(MATCH(A388,$W$3:$W$53,0),0)+IFERROR(MATCH(A388,$X$3:$X$53,0),0)+IFERROR(MATCH(A388,$Y$3:$Y$53,0),0)+IFERROR(MATCH(A388,$Z$3:$Z$53,0),0)+IFERROR(MATCH(A388,$AA$3:$AA$53,0),0)+IFERROR(MATCH(A388,$AB$3:$AB$53,0),0)+IFERROR(MATCH(A388,$AC$3:$AC$53,0),0)+IFERROR(MATCH(A388,$AD$3:$AD$53,0),0)+IFERROR(MATCH(A388,$AE$3:$AE$53,0),0)+IFERROR(MATCH(A388,$AF$3:$AF$53,0),0)+IFERROR(MATCH(A388,$AG$3:$AG$53,0),0)+IFERROR(MATCH(A388,$AH$3:$AH$53,0),0)+IFERROR(MATCH(A388,$AI$3:$AI$53,0),0)+IFERROR(MATCH(A388,$AJ$3:$AJ$53,0),0)+IFERROR(MATCH(A388,$AK$3:$AK$53,0),0)+IFERROR(MATCH(A388,$AL$3:$AL$53,0),0)+IFERROR(MATCH(A388,$AM$3:$AM$53,0),0)+IFERROR(MATCH(A388,$AN$3:$AN$53,0),0)+IFERROR(MATCH(A388,$AO$3:$AO$53,0),0)+IFERROR(MATCH(A388,$AP$3:$AP$53,0),0)+IFERROR(MATCH(A388,$AQ$3:$AQ$53,0),0)</f>
        <v>0</v>
      </c>
      <c r="D388" s="1" t="str">
        <f t="shared" si="30"/>
        <v>Error</v>
      </c>
      <c r="E388" s="1">
        <f t="shared" ref="E388:E401" si="33">(B388+2)*220-3950+IF(MOD(B388,1)&lt;&gt;0,-55,0)</f>
        <v>-4115</v>
      </c>
      <c r="F388" s="1">
        <f t="shared" ref="F388:F401" si="34">(C388-1)*-44+2260</f>
        <v>2304</v>
      </c>
    </row>
    <row r="389" spans="2:6" x14ac:dyDescent="0.25">
      <c r="B389" s="1">
        <f t="shared" si="31"/>
        <v>-2.5</v>
      </c>
      <c r="C389" s="1">
        <f t="shared" si="32"/>
        <v>0</v>
      </c>
      <c r="D389" s="1" t="str">
        <f t="shared" si="30"/>
        <v>Error</v>
      </c>
      <c r="E389" s="1">
        <f t="shared" si="33"/>
        <v>-4115</v>
      </c>
      <c r="F389" s="1">
        <f t="shared" si="34"/>
        <v>2304</v>
      </c>
    </row>
    <row r="390" spans="2:6" x14ac:dyDescent="0.25">
      <c r="B390" s="1">
        <f t="shared" si="31"/>
        <v>-2.5</v>
      </c>
      <c r="C390" s="1">
        <f t="shared" si="32"/>
        <v>0</v>
      </c>
      <c r="D390" s="1" t="str">
        <f t="shared" si="30"/>
        <v>Error</v>
      </c>
      <c r="E390" s="1">
        <f t="shared" si="33"/>
        <v>-4115</v>
      </c>
      <c r="F390" s="1">
        <f t="shared" si="34"/>
        <v>2304</v>
      </c>
    </row>
    <row r="391" spans="2:6" x14ac:dyDescent="0.25">
      <c r="B391" s="1">
        <f t="shared" si="31"/>
        <v>-2.5</v>
      </c>
      <c r="C391" s="1">
        <f t="shared" si="32"/>
        <v>0</v>
      </c>
      <c r="D391" s="1" t="str">
        <f t="shared" si="30"/>
        <v>Error</v>
      </c>
      <c r="E391" s="1">
        <f t="shared" si="33"/>
        <v>-4115</v>
      </c>
      <c r="F391" s="1">
        <f t="shared" si="34"/>
        <v>2304</v>
      </c>
    </row>
    <row r="392" spans="2:6" x14ac:dyDescent="0.25">
      <c r="B392" s="1">
        <f t="shared" si="31"/>
        <v>-2.5</v>
      </c>
      <c r="C392" s="1">
        <f t="shared" si="32"/>
        <v>0</v>
      </c>
      <c r="D392" s="1" t="str">
        <f t="shared" si="30"/>
        <v>Error</v>
      </c>
      <c r="E392" s="1">
        <f t="shared" si="33"/>
        <v>-4115</v>
      </c>
      <c r="F392" s="1">
        <f t="shared" si="34"/>
        <v>2304</v>
      </c>
    </row>
    <row r="393" spans="2:6" x14ac:dyDescent="0.25">
      <c r="B393" s="1">
        <f t="shared" si="31"/>
        <v>-2.5</v>
      </c>
      <c r="C393" s="1">
        <f t="shared" si="32"/>
        <v>0</v>
      </c>
      <c r="D393" s="1" t="str">
        <f t="shared" si="30"/>
        <v>Error</v>
      </c>
      <c r="E393" s="1">
        <f t="shared" si="33"/>
        <v>-4115</v>
      </c>
      <c r="F393" s="1">
        <f t="shared" si="34"/>
        <v>2304</v>
      </c>
    </row>
    <row r="394" spans="2:6" x14ac:dyDescent="0.25">
      <c r="B394" s="1">
        <f t="shared" si="31"/>
        <v>-2.5</v>
      </c>
      <c r="C394" s="1">
        <f t="shared" si="32"/>
        <v>0</v>
      </c>
      <c r="D394" s="1" t="str">
        <f t="shared" si="30"/>
        <v>Error</v>
      </c>
      <c r="E394" s="1">
        <f t="shared" si="33"/>
        <v>-4115</v>
      </c>
      <c r="F394" s="1">
        <f t="shared" si="34"/>
        <v>2304</v>
      </c>
    </row>
    <row r="395" spans="2:6" x14ac:dyDescent="0.25">
      <c r="B395" s="1">
        <f t="shared" si="31"/>
        <v>-2.5</v>
      </c>
      <c r="C395" s="1">
        <f t="shared" si="32"/>
        <v>0</v>
      </c>
      <c r="D395" s="1" t="str">
        <f t="shared" si="30"/>
        <v>Error</v>
      </c>
      <c r="E395" s="1">
        <f t="shared" si="33"/>
        <v>-4115</v>
      </c>
      <c r="F395" s="1">
        <f t="shared" si="34"/>
        <v>2304</v>
      </c>
    </row>
    <row r="396" spans="2:6" x14ac:dyDescent="0.25">
      <c r="B396" s="1">
        <f t="shared" si="31"/>
        <v>-2.5</v>
      </c>
      <c r="C396" s="1">
        <f t="shared" si="32"/>
        <v>0</v>
      </c>
      <c r="D396" s="1" t="str">
        <f t="shared" si="30"/>
        <v>Error</v>
      </c>
      <c r="E396" s="1">
        <f t="shared" si="33"/>
        <v>-4115</v>
      </c>
      <c r="F396" s="1">
        <f t="shared" si="34"/>
        <v>2304</v>
      </c>
    </row>
    <row r="397" spans="2:6" x14ac:dyDescent="0.25">
      <c r="B397" s="1">
        <f t="shared" si="31"/>
        <v>-2.5</v>
      </c>
      <c r="C397" s="1">
        <f t="shared" si="32"/>
        <v>0</v>
      </c>
      <c r="D397" s="1" t="str">
        <f t="shared" si="30"/>
        <v>Error</v>
      </c>
      <c r="E397" s="1">
        <f t="shared" si="33"/>
        <v>-4115</v>
      </c>
      <c r="F397" s="1">
        <f t="shared" si="34"/>
        <v>2304</v>
      </c>
    </row>
    <row r="398" spans="2:6" x14ac:dyDescent="0.25">
      <c r="B398" s="1">
        <f t="shared" si="31"/>
        <v>-2.5</v>
      </c>
      <c r="C398" s="1">
        <f t="shared" si="32"/>
        <v>0</v>
      </c>
      <c r="D398" s="1" t="str">
        <f t="shared" si="30"/>
        <v>Error</v>
      </c>
      <c r="E398" s="1">
        <f t="shared" si="33"/>
        <v>-4115</v>
      </c>
      <c r="F398" s="1">
        <f t="shared" si="34"/>
        <v>2304</v>
      </c>
    </row>
    <row r="399" spans="2:6" x14ac:dyDescent="0.25">
      <c r="B399" s="1">
        <f t="shared" si="31"/>
        <v>-2.5</v>
      </c>
      <c r="C399" s="1">
        <f t="shared" si="32"/>
        <v>0</v>
      </c>
      <c r="D399" s="1" t="str">
        <f t="shared" si="30"/>
        <v>Error</v>
      </c>
      <c r="E399" s="1">
        <f t="shared" si="33"/>
        <v>-4115</v>
      </c>
      <c r="F399" s="1">
        <f t="shared" si="34"/>
        <v>2304</v>
      </c>
    </row>
    <row r="400" spans="2:6" x14ac:dyDescent="0.25">
      <c r="B400" s="1">
        <f t="shared" si="31"/>
        <v>-2.5</v>
      </c>
      <c r="C400" s="1">
        <f t="shared" si="32"/>
        <v>0</v>
      </c>
      <c r="D400" s="1" t="str">
        <f t="shared" si="30"/>
        <v>Error</v>
      </c>
      <c r="E400" s="1">
        <f t="shared" si="33"/>
        <v>-4115</v>
      </c>
      <c r="F400" s="1">
        <f t="shared" si="34"/>
        <v>2304</v>
      </c>
    </row>
    <row r="401" spans="2:6" x14ac:dyDescent="0.25">
      <c r="B401" s="1">
        <f t="shared" si="31"/>
        <v>-2.5</v>
      </c>
      <c r="C401" s="1">
        <f t="shared" si="32"/>
        <v>0</v>
      </c>
      <c r="D401" s="1" t="str">
        <f t="shared" si="30"/>
        <v>Error</v>
      </c>
      <c r="E401" s="1">
        <f t="shared" si="33"/>
        <v>-4115</v>
      </c>
      <c r="F401" s="1">
        <f t="shared" si="34"/>
        <v>2304</v>
      </c>
    </row>
  </sheetData>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4733C-ECD0-47D7-8788-A6CB92633B9B}">
  <dimension ref="A1:T314"/>
  <sheetViews>
    <sheetView zoomScale="80" zoomScaleNormal="80" workbookViewId="0">
      <pane xSplit="1" ySplit="2" topLeftCell="B9" activePane="bottomRight" state="frozen"/>
      <selection pane="topRight" activeCell="B1" sqref="B1"/>
      <selection pane="bottomLeft" activeCell="A3" sqref="A3"/>
      <selection pane="bottomRight" activeCell="D47" sqref="D47"/>
    </sheetView>
  </sheetViews>
  <sheetFormatPr defaultRowHeight="14.5" x14ac:dyDescent="0.35"/>
  <cols>
    <col min="1" max="1" width="24.7265625" customWidth="1"/>
    <col min="2" max="2" width="6.08984375" customWidth="1"/>
    <col min="3" max="3" width="6.54296875" customWidth="1"/>
    <col min="4" max="4" width="44.54296875" customWidth="1"/>
    <col min="5" max="5" width="63.36328125" bestFit="1" customWidth="1"/>
    <col min="6" max="6" width="28.90625" customWidth="1"/>
    <col min="7" max="7" width="15.26953125" customWidth="1"/>
    <col min="8" max="8" width="19.08984375" customWidth="1"/>
    <col min="9" max="10" width="11.81640625" customWidth="1"/>
    <col min="11" max="11" width="10.453125" customWidth="1"/>
    <col min="12" max="13" width="11.81640625" customWidth="1"/>
    <col min="14" max="14" width="12.1796875" customWidth="1"/>
    <col min="15" max="17" width="11.54296875" customWidth="1"/>
    <col min="18" max="18" width="31.81640625" customWidth="1"/>
    <col min="19" max="19" width="136.90625" customWidth="1"/>
    <col min="20" max="20" width="86" bestFit="1" customWidth="1"/>
  </cols>
  <sheetData>
    <row r="1" spans="1:20" x14ac:dyDescent="0.35">
      <c r="A1" t="s">
        <v>258</v>
      </c>
      <c r="B1" s="63"/>
      <c r="C1" s="63"/>
      <c r="H1" s="62" t="s">
        <v>256</v>
      </c>
      <c r="I1" s="62"/>
      <c r="J1" s="62"/>
      <c r="K1" s="62" t="s">
        <v>257</v>
      </c>
      <c r="L1" s="62"/>
      <c r="M1" s="62"/>
    </row>
    <row r="2" spans="1:20" x14ac:dyDescent="0.35">
      <c r="A2" t="s">
        <v>253</v>
      </c>
      <c r="B2" t="s">
        <v>112</v>
      </c>
      <c r="C2" t="s">
        <v>113</v>
      </c>
      <c r="D2" t="s">
        <v>254</v>
      </c>
      <c r="E2" t="s">
        <v>1154</v>
      </c>
      <c r="F2" t="s">
        <v>255</v>
      </c>
      <c r="G2" t="s">
        <v>329</v>
      </c>
      <c r="H2" t="s">
        <v>298</v>
      </c>
      <c r="I2" t="s">
        <v>260</v>
      </c>
      <c r="J2" t="s">
        <v>262</v>
      </c>
      <c r="K2" t="s">
        <v>263</v>
      </c>
      <c r="L2" t="s">
        <v>261</v>
      </c>
      <c r="M2" t="s">
        <v>264</v>
      </c>
      <c r="N2" t="s">
        <v>265</v>
      </c>
      <c r="O2" t="s">
        <v>1050</v>
      </c>
      <c r="P2" t="s">
        <v>1337</v>
      </c>
      <c r="Q2" t="s">
        <v>1109</v>
      </c>
      <c r="R2" t="s">
        <v>301</v>
      </c>
      <c r="S2" t="s">
        <v>295</v>
      </c>
      <c r="T2" t="s">
        <v>1056</v>
      </c>
    </row>
    <row r="3" spans="1:20" x14ac:dyDescent="0.35">
      <c r="A3" s="20" t="s">
        <v>2</v>
      </c>
      <c r="B3">
        <f>VLOOKUP(primary[[#This Row],[id]],TreeDesign!$A$3:$C$500,2,FALSE)</f>
        <v>-2</v>
      </c>
      <c r="C3">
        <f>VLOOKUP(primary[[#This Row],[id]],TreeDesign!$A$3:$C$500,3,FALSE)</f>
        <v>28</v>
      </c>
      <c r="D3" t="s">
        <v>271</v>
      </c>
      <c r="E3" t="s">
        <v>271</v>
      </c>
      <c r="F3" t="s">
        <v>272</v>
      </c>
      <c r="G3" s="17" t="s">
        <v>332</v>
      </c>
      <c r="I3" t="s">
        <v>0</v>
      </c>
      <c r="J3" t="s">
        <v>266</v>
      </c>
      <c r="K3" t="s">
        <v>267</v>
      </c>
      <c r="Q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10001</v>
      </c>
      <c r="R3" t="s">
        <v>296</v>
      </c>
      <c r="S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deprecated
    tier = -2
    title = #LOC_KTT_deprecated_Title // Deprecated
    description = #LOC_KTT_deprecated_Description // These are parts that don't quite fit in.
    cost = 10001
    hideEmpty = False
    nodeName = ktt_deprecated
    anyToUnlock = False
    icon = KiwiTechTree/Icons/ktt_icon_deprecated
    pos = -3950,1072,0
    scale = 0.7
    Parent
    {
        parentID = start
        lineFrom = LEFT
        lineTo = RIGHT
    }
}</v>
      </c>
      <c r="T3" s="14" t="str">
        <f>_xlfn.CONCAT(IF(LEFT(primary[[#This Row],[title]],1)&lt;&gt;"#",_xlfn.CONCAT("#LOC_KTT_",primary[[#This Row],[id]],"_Title = ",primary[[#This Row],[title]],"zzz"),""),IF(LEFT(primary[[#This Row],[description]],1)&lt;&gt;"#",_xlfn.CONCAT(CHAR(10),"#LOC_KTT_",primary[[#This Row],[id]],"_Description = ",primary[[#This Row],[description]],"zzz"),""))</f>
        <v>#LOC_KTT_deprecated_Title = Deprecatedzzz
#LOC_KTT_deprecated_Description = These are parts that don't quite fit in.zzz</v>
      </c>
    </row>
    <row r="4" spans="1:20" x14ac:dyDescent="0.35">
      <c r="A4" s="20" t="s">
        <v>240</v>
      </c>
      <c r="B4">
        <f>VLOOKUP(primary[[#This Row],[id]],TreeDesign!$A$3:$C$500,2,FALSE)</f>
        <v>-1</v>
      </c>
      <c r="C4">
        <f>VLOOKUP(primary[[#This Row],[id]],TreeDesign!$A$3:$C$500,3,FALSE)</f>
        <v>22</v>
      </c>
      <c r="D4" t="s">
        <v>273</v>
      </c>
      <c r="E4" t="s">
        <v>273</v>
      </c>
      <c r="F4" t="s">
        <v>287</v>
      </c>
      <c r="G4" s="17" t="s">
        <v>332</v>
      </c>
      <c r="H4" t="s">
        <v>292</v>
      </c>
      <c r="I4" t="s">
        <v>0</v>
      </c>
      <c r="J4" t="s">
        <v>266</v>
      </c>
      <c r="K4" t="s">
        <v>267</v>
      </c>
      <c r="Q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4" t="s">
        <v>294</v>
      </c>
      <c r="S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generalLaunchPad
    tier = -1
    title = #LOC_KTT_generalLaunchPad_Title // General Launch Bases
    description = #LOC_KTT_generalLaunchPad_Description // Modular Launch Pads General Launch Base parts.
    cost = 15
    hideEmpty = False
    nodeName = ktt_generalLaunchPad
    anyToUnlock = False
    icon = RDicon_rocketry-heavy
    pos = -3730,1336,0
    scale = 0.7
    Parent
    {
        parentID = start
        lineFrom = LEFT
        lineTo = RIGHT
    }
}</v>
      </c>
      <c r="T4" s="14" t="str">
        <f>_xlfn.CONCAT(IF(LEFT(primary[[#This Row],[title]],1)&lt;&gt;"#",_xlfn.CONCAT("#LOC_KTT_",primary[[#This Row],[id]],"_Title = ",primary[[#This Row],[title]],"zzz"),""),IF(LEFT(primary[[#This Row],[description]],1)&lt;&gt;"#",_xlfn.CONCAT(CHAR(10),"#LOC_KTT_",primary[[#This Row],[id]],"_Description = ",primary[[#This Row],[description]],"zzz"),""))</f>
        <v>#LOC_KTT_generalLaunchPad_Title = General Launch Baseszzz
#LOC_KTT_generalLaunchPad_Description = Modular Launch Pads General Launch Base parts.zzz</v>
      </c>
    </row>
    <row r="5" spans="1:20" x14ac:dyDescent="0.35">
      <c r="A5" s="20" t="s">
        <v>241</v>
      </c>
      <c r="B5">
        <f>VLOOKUP(primary[[#This Row],[id]],TreeDesign!$A$3:$C$500,2,FALSE)</f>
        <v>-1</v>
      </c>
      <c r="C5">
        <f>VLOOKUP(primary[[#This Row],[id]],TreeDesign!$A$3:$C$500,3,FALSE)</f>
        <v>24</v>
      </c>
      <c r="D5" t="s">
        <v>274</v>
      </c>
      <c r="E5" t="s">
        <v>274</v>
      </c>
      <c r="F5" t="s">
        <v>286</v>
      </c>
      <c r="G5" s="17" t="s">
        <v>332</v>
      </c>
      <c r="H5" t="s">
        <v>291</v>
      </c>
      <c r="I5" t="s">
        <v>0</v>
      </c>
      <c r="J5" t="s">
        <v>266</v>
      </c>
      <c r="K5" t="s">
        <v>267</v>
      </c>
      <c r="Q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5" t="s">
        <v>294</v>
      </c>
      <c r="S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launchPlates
    tier = -1
    title = #LOC_KTT_launchPlates_Title // Launch Plates
    description = #LOC_KTT_launchPlates_Description // Modular Launch Pads Launch Plate parts.
    cost = 15
    hideEmpty = False
    nodeName = ktt_launchPlates
    anyToUnlock = False
    icon = RDicon_rocketry-general
    pos = -3730,1248,0
    scale = 0.7
    Parent
    {
        parentID = start
        lineFrom = LEFT
        lineTo = RIGHT
    }
}</v>
      </c>
      <c r="T5" t="str">
        <f>_xlfn.CONCAT(IF(LEFT(primary[[#This Row],[title]],1)&lt;&gt;"#",_xlfn.CONCAT("#LOC_KTT_",primary[[#This Row],[id]],"_Title = ",primary[[#This Row],[title]],"zzz"),""),IF(LEFT(primary[[#This Row],[description]],1)&lt;&gt;"#",_xlfn.CONCAT(CHAR(10),"#LOC_KTT_",primary[[#This Row],[id]],"_Description = ",primary[[#This Row],[description]],"zzz"),""))</f>
        <v>#LOC_KTT_launchPlates_Title = Launch Plateszzz
#LOC_KTT_launchPlates_Description = Modular Launch Pads Launch Plate parts.zzz</v>
      </c>
    </row>
    <row r="6" spans="1:20" x14ac:dyDescent="0.35">
      <c r="A6" s="20" t="s">
        <v>242</v>
      </c>
      <c r="B6">
        <f>VLOOKUP(primary[[#This Row],[id]],TreeDesign!$A$3:$C$500,2,FALSE)</f>
        <v>-1</v>
      </c>
      <c r="C6">
        <f>VLOOKUP(primary[[#This Row],[id]],TreeDesign!$A$3:$C$500,3,FALSE)</f>
        <v>26</v>
      </c>
      <c r="D6" t="s">
        <v>275</v>
      </c>
      <c r="E6" t="s">
        <v>275</v>
      </c>
      <c r="F6" t="s">
        <v>285</v>
      </c>
      <c r="G6" s="17" t="s">
        <v>332</v>
      </c>
      <c r="H6" t="s">
        <v>291</v>
      </c>
      <c r="I6" t="s">
        <v>0</v>
      </c>
      <c r="J6" t="s">
        <v>266</v>
      </c>
      <c r="K6" t="s">
        <v>267</v>
      </c>
      <c r="Q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6" t="s">
        <v>294</v>
      </c>
      <c r="S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launchStands
    tier = -1
    title = #LOC_KTT_launchStands_Title // Launch Stands
    description = #LOC_KTT_launchStands_Description // Modular Launch Pads Launch Stand parts.
    cost = 15
    hideEmpty = False
    nodeName = ktt_launchStands
    anyToUnlock = False
    icon = RDicon_rocketry-general
    pos = -3730,1160,0
    scale = 0.7
    Parent
    {
        parentID = start
        lineFrom = LEFT
        lineTo = RIGHT
    }
}</v>
      </c>
      <c r="T6" t="str">
        <f>_xlfn.CONCAT(IF(LEFT(primary[[#This Row],[title]],1)&lt;&gt;"#",_xlfn.CONCAT("#LOC_KTT_",primary[[#This Row],[id]],"_Title = ",primary[[#This Row],[title]],"zzz"),""),IF(LEFT(primary[[#This Row],[description]],1)&lt;&gt;"#",_xlfn.CONCAT(CHAR(10),"#LOC_KTT_",primary[[#This Row],[id]],"_Description = ",primary[[#This Row],[description]],"zzz"),""))</f>
        <v>#LOC_KTT_launchStands_Title = Launch Standszzz
#LOC_KTT_launchStands_Description = Modular Launch Pads Launch Stand parts.zzz</v>
      </c>
    </row>
    <row r="7" spans="1:20" x14ac:dyDescent="0.35">
      <c r="A7" s="20" t="s">
        <v>243</v>
      </c>
      <c r="B7">
        <f>VLOOKUP(primary[[#This Row],[id]],TreeDesign!$A$3:$C$500,2,FALSE)</f>
        <v>-1</v>
      </c>
      <c r="C7">
        <f>VLOOKUP(primary[[#This Row],[id]],TreeDesign!$A$3:$C$500,3,FALSE)</f>
        <v>30</v>
      </c>
      <c r="D7" t="s">
        <v>283</v>
      </c>
      <c r="E7" t="s">
        <v>283</v>
      </c>
      <c r="F7" t="s">
        <v>288</v>
      </c>
      <c r="G7" s="17" t="s">
        <v>332</v>
      </c>
      <c r="H7" t="s">
        <v>292</v>
      </c>
      <c r="I7" t="s">
        <v>0</v>
      </c>
      <c r="J7" t="s">
        <v>266</v>
      </c>
      <c r="K7" t="s">
        <v>267</v>
      </c>
      <c r="Q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7" t="s">
        <v>294</v>
      </c>
      <c r="S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soyuzLaunchBase
    tier = -1
    title = #LOC_KTT_soyuzLaunchBase_Title // Soyuz Launch Base
    description = #LOC_KTT_soyuzLaunchBase_Description // Modular Launch Pads Soyuz Launch Base parts.
    cost = 15
    hideEmpty = False
    nodeName = ktt_soyuzLaunchBase
    anyToUnlock = False
    icon = RDicon_rocketry-heavy
    pos = -3730,984,0
    scale = 0.7
    Parent
    {
        parentID = start
        lineFrom = LEFT
        lineTo = RIGHT
    }
}</v>
      </c>
      <c r="T7" t="str">
        <f>_xlfn.CONCAT(IF(LEFT(primary[[#This Row],[title]],1)&lt;&gt;"#",_xlfn.CONCAT("#LOC_KTT_",primary[[#This Row],[id]],"_Title = ",primary[[#This Row],[title]],"zzz"),""),IF(LEFT(primary[[#This Row],[description]],1)&lt;&gt;"#",_xlfn.CONCAT(CHAR(10),"#LOC_KTT_",primary[[#This Row],[id]],"_Description = ",primary[[#This Row],[description]],"zzz"),""))</f>
        <v>#LOC_KTT_soyuzLaunchBase_Title = Soyuz Launch Basezzz
#LOC_KTT_soyuzLaunchBase_Description = Modular Launch Pads Soyuz Launch Base parts.zzz</v>
      </c>
    </row>
    <row r="8" spans="1:20" x14ac:dyDescent="0.35">
      <c r="A8" s="20" t="s">
        <v>244</v>
      </c>
      <c r="B8">
        <f>VLOOKUP(primary[[#This Row],[id]],TreeDesign!$A$3:$C$500,2,FALSE)</f>
        <v>-1</v>
      </c>
      <c r="C8">
        <f>VLOOKUP(primary[[#This Row],[id]],TreeDesign!$A$3:$C$500,3,FALSE)</f>
        <v>32</v>
      </c>
      <c r="D8" t="s">
        <v>282</v>
      </c>
      <c r="E8" t="s">
        <v>282</v>
      </c>
      <c r="F8" t="s">
        <v>289</v>
      </c>
      <c r="G8" s="17" t="s">
        <v>332</v>
      </c>
      <c r="H8" t="s">
        <v>293</v>
      </c>
      <c r="I8" t="s">
        <v>0</v>
      </c>
      <c r="J8" t="s">
        <v>266</v>
      </c>
      <c r="K8" t="s">
        <v>267</v>
      </c>
      <c r="Q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8" t="s">
        <v>294</v>
      </c>
      <c r="S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saturnLaunchPad
    tier = -1
    title = #LOC_KTT_saturnLaunchPad_Title // Saturn Launch Pad
    description = #LOC_KTT_saturnLaunchPad_Description // Modular Launch Pads Saturn Mobile Launcher parts.
    cost = 15
    hideEmpty = False
    nodeName = ktt_saturnLaunchPad
    anyToUnlock = False
    icon = RDicon_rocketry-veryHeavy
    pos = -3730,896,0
    scale = 0.7
    Parent
    {
        parentID = start
        lineFrom = LEFT
        lineTo = RIGHT
    }
}</v>
      </c>
      <c r="T8" t="str">
        <f>_xlfn.CONCAT(IF(LEFT(primary[[#This Row],[title]],1)&lt;&gt;"#",_xlfn.CONCAT("#LOC_KTT_",primary[[#This Row],[id]],"_Title = ",primary[[#This Row],[title]],"zzz"),""),IF(LEFT(primary[[#This Row],[description]],1)&lt;&gt;"#",_xlfn.CONCAT(CHAR(10),"#LOC_KTT_",primary[[#This Row],[id]],"_Description = ",primary[[#This Row],[description]],"zzz"),""))</f>
        <v>#LOC_KTT_saturnLaunchPad_Title = Saturn Launch Padzzz
#LOC_KTT_saturnLaunchPad_Description = Modular Launch Pads Saturn Mobile Launcher parts.zzz</v>
      </c>
    </row>
    <row r="9" spans="1:20" x14ac:dyDescent="0.35">
      <c r="A9" s="20" t="s">
        <v>245</v>
      </c>
      <c r="B9">
        <f>VLOOKUP(primary[[#This Row],[id]],TreeDesign!$A$3:$C$500,2,FALSE)</f>
        <v>-1</v>
      </c>
      <c r="C9">
        <f>VLOOKUP(primary[[#This Row],[id]],TreeDesign!$A$3:$C$500,3,FALSE)</f>
        <v>34</v>
      </c>
      <c r="D9" t="s">
        <v>284</v>
      </c>
      <c r="E9" t="s">
        <v>284</v>
      </c>
      <c r="F9" t="s">
        <v>290</v>
      </c>
      <c r="G9" s="17" t="s">
        <v>332</v>
      </c>
      <c r="H9" t="s">
        <v>293</v>
      </c>
      <c r="I9" t="s">
        <v>0</v>
      </c>
      <c r="J9" t="s">
        <v>266</v>
      </c>
      <c r="K9" t="s">
        <v>267</v>
      </c>
      <c r="Q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9" t="s">
        <v>294</v>
      </c>
      <c r="S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shuttleLaunchPad
    tier = -1
    title = #LOC_KTT_shuttleLaunchPad_Title // Shuttle Launch Pad
    description = #LOC_KTT_shuttleLaunchPad_Description // Modular Launch Pads Space Shuttle launcher parts.
    cost = 15
    hideEmpty = False
    nodeName = ktt_shuttleLaunchPad
    anyToUnlock = False
    icon = RDicon_rocketry-veryHeavy
    pos = -3730,808,0
    scale = 0.7
    Parent
    {
        parentID = start
        lineFrom = LEFT
        lineTo = RIGHT
    }
}</v>
      </c>
      <c r="T9" t="str">
        <f>_xlfn.CONCAT(IF(LEFT(primary[[#This Row],[title]],1)&lt;&gt;"#",_xlfn.CONCAT("#LOC_KTT_",primary[[#This Row],[id]],"_Title = ",primary[[#This Row],[title]],"zzz"),""),IF(LEFT(primary[[#This Row],[description]],1)&lt;&gt;"#",_xlfn.CONCAT(CHAR(10),"#LOC_KTT_",primary[[#This Row],[id]],"_Description = ",primary[[#This Row],[description]],"zzz"),""))</f>
        <v>#LOC_KTT_shuttleLaunchPad_Title = Shuttle Launch Padzzz
#LOC_KTT_shuttleLaunchPad_Description = Modular Launch Pads Space Shuttle launcher parts.zzz</v>
      </c>
    </row>
    <row r="10" spans="1:20" x14ac:dyDescent="0.35">
      <c r="A10" s="20" t="s">
        <v>1307</v>
      </c>
      <c r="B10" s="17">
        <f>VLOOKUP(primary[[#This Row],[id]],TreeDesign!$A$3:$C$500,2,FALSE)</f>
        <v>0</v>
      </c>
      <c r="C10" s="17">
        <f>VLOOKUP(primary[[#This Row],[id]],TreeDesign!$A$3:$C$500,3,FALSE)</f>
        <v>1</v>
      </c>
      <c r="D10" t="s">
        <v>1323</v>
      </c>
      <c r="E10" t="s">
        <v>1323</v>
      </c>
      <c r="F10" t="s">
        <v>1323</v>
      </c>
      <c r="G10" s="18" t="s">
        <v>332</v>
      </c>
      <c r="P10">
        <v>0</v>
      </c>
      <c r="Q1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0" t="s">
        <v>296</v>
      </c>
      <c r="S10"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tier0
    tier = 0
    title = #LOC_KTT_tier0_Title // Tier 0
    description = #LOC_KTT_tier0_Description // Tier 0
    cost = 0
    hideEmpty = False
    nodeName = ktt_tier0
    anyToUnlock = False
    icon = KiwiTechTree/Icons/ktt_icon_tier0
    pos = -3510,2260,0
    scale = 0.7
}</v>
      </c>
      <c r="T10" s="23" t="str">
        <f>_xlfn.CONCAT(IF(LEFT(primary[[#This Row],[title]],1)&lt;&gt;"#",_xlfn.CONCAT("#LOC_KTT_",primary[[#This Row],[id]],"_Title = ",primary[[#This Row],[title]],"zzz"),""),IF(LEFT(primary[[#This Row],[description]],1)&lt;&gt;"#",_xlfn.CONCAT(CHAR(10),"#LOC_KTT_",primary[[#This Row],[id]],"_Description = ",primary[[#This Row],[description]],"zzz"),""))</f>
        <v>#LOC_KTT_tier0_Title = Tier 0zzz
#LOC_KTT_tier0_Description = Tier 0zzz</v>
      </c>
    </row>
    <row r="11" spans="1:20" hidden="1" x14ac:dyDescent="0.35">
      <c r="A11" s="20" t="s">
        <v>0</v>
      </c>
      <c r="B11">
        <f>VLOOKUP(primary[[#This Row],[id]],TreeDesign!$A$3:$C$500,2,FALSE)</f>
        <v>0</v>
      </c>
      <c r="C11">
        <f>VLOOKUP(primary[[#This Row],[id]],TreeDesign!$A$3:$C$500,3,FALSE)</f>
        <v>28</v>
      </c>
      <c r="D11" t="s">
        <v>299</v>
      </c>
      <c r="E11" t="s">
        <v>1155</v>
      </c>
      <c r="F11" t="s">
        <v>300</v>
      </c>
      <c r="G11" s="17" t="s">
        <v>332</v>
      </c>
      <c r="H11" t="s">
        <v>563</v>
      </c>
      <c r="Q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1" t="s">
        <v>302</v>
      </c>
      <c r="S1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start
    tier = 0
    title = #autoLOC_501020 //#autoLOC_501020 = Start
    description = #autoLOC_501021 //#autoLOC_501021 = The technology we started out with.
    cost = 0
    hideEmpty = False
    nodeName = ktt_start
    anyToUnlock = False
    icon = KiwiTechTree/Icons/ktt_icon_start
    pos = -3510,1072,0
    scale = 0.7
}</v>
      </c>
      <c r="T11" t="str">
        <f>_xlfn.CONCAT(IF(LEFT(primary[[#This Row],[title]],1)&lt;&gt;"#",_xlfn.CONCAT("#LOC_KTT_",primary[[#This Row],[id]],"_Title = ",primary[[#This Row],[title]],"zzz"),""),IF(LEFT(primary[[#This Row],[description]],1)&lt;&gt;"#",_xlfn.CONCAT(CHAR(10),"#LOC_KTT_",primary[[#This Row],[id]],"_Description = ",primary[[#This Row],[description]],"zzz"),""))</f>
        <v/>
      </c>
    </row>
    <row r="12" spans="1:20" x14ac:dyDescent="0.35">
      <c r="A12" s="20" t="s">
        <v>1338</v>
      </c>
      <c r="B12" s="17">
        <f>VLOOKUP(primary[[#This Row],[id]],TreeDesign!$A$3:$C$500,2,FALSE)</f>
        <v>0</v>
      </c>
      <c r="C12" s="17">
        <f>VLOOKUP(primary[[#This Row],[id]],TreeDesign!$A$3:$C$500,3,FALSE)</f>
        <v>51</v>
      </c>
      <c r="D12" t="s">
        <v>1353</v>
      </c>
      <c r="E12" t="s">
        <v>1323</v>
      </c>
      <c r="F12" t="s">
        <v>1368</v>
      </c>
      <c r="G12" s="18" t="s">
        <v>332</v>
      </c>
      <c r="H12" t="s">
        <v>1383</v>
      </c>
      <c r="P12">
        <v>0</v>
      </c>
      <c r="Q1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2" t="s">
        <v>296</v>
      </c>
      <c r="S12"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tier0_bottom
    tier = 0
    title = #LOC_KTT_tier0_Title
    description = #LOC_KTT_tier0_Description
    cost = 0
    hideEmpty = False
    nodeName = ktt_tier0_bottom
    anyToUnlock = False
    icon = KiwiTechTree/Icons/ktt_icon_tier0
    pos = -3510,60,0
    scale = 0.7
}</v>
      </c>
      <c r="T12" s="17" t="str">
        <f>_xlfn.CONCAT(IF(LEFT(primary[[#This Row],[title]],1)&lt;&gt;"#",_xlfn.CONCAT("#LOC_KTT_",primary[[#This Row],[id]],"_Title = ",primary[[#This Row],[title]],"zzz"),""),IF(LEFT(primary[[#This Row],[description]],1)&lt;&gt;"#",_xlfn.CONCAT(CHAR(10),"#LOC_KTT_",primary[[#This Row],[id]],"_Description = ",primary[[#This Row],[description]],"zzz"),""))</f>
        <v/>
      </c>
    </row>
    <row r="13" spans="1:20" x14ac:dyDescent="0.35">
      <c r="A13" s="20" t="s">
        <v>246</v>
      </c>
      <c r="B13">
        <f>VLOOKUP(primary[[#This Row],[id]],TreeDesign!$A$3:$C$500,2,FALSE)</f>
        <v>0.5</v>
      </c>
      <c r="C13">
        <f>VLOOKUP(primary[[#This Row],[id]],TreeDesign!$A$3:$C$500,3,FALSE)</f>
        <v>26</v>
      </c>
      <c r="D13" t="s">
        <v>305</v>
      </c>
      <c r="E13" t="s">
        <v>305</v>
      </c>
      <c r="F13" t="s">
        <v>310</v>
      </c>
      <c r="G13" s="17" t="s">
        <v>332</v>
      </c>
      <c r="I13" t="s">
        <v>0</v>
      </c>
      <c r="J13" t="s">
        <v>267</v>
      </c>
      <c r="K13" t="s">
        <v>266</v>
      </c>
      <c r="Q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3" t="s">
        <v>297</v>
      </c>
      <c r="S1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RDNode:NEEDS[ModularLaunchPads,KiwiTechTree]
{
    id = basicLaunchStands
    tier = 0.5
    title = #LOC_KTT_basicLaunchStands_Title // Basic Launch Stands
    description = #LOC_KTT_basicLaunchStands_Description // Modula Launch Stands for early rockets
    cost = 5
    hideEmpty = False
    nodeName = ktt_basicLaunchStands
    anyToUnlock = False
    icon = KiwiTechTree/Icons/ktt_icon_basicLaunchStands
    pos = -3455,1160,0
    scale = 0.7
    Parent
    {
        parentID = start
        lineFrom = RIGHT
        lineTo = LEFT
    }
}</v>
      </c>
      <c r="T13" t="str">
        <f>_xlfn.CONCAT(IF(LEFT(primary[[#This Row],[title]],1)&lt;&gt;"#",_xlfn.CONCAT("#LOC_KTT_",primary[[#This Row],[id]],"_Title = ",primary[[#This Row],[title]],"zzz"),""),IF(LEFT(primary[[#This Row],[description]],1)&lt;&gt;"#",_xlfn.CONCAT(CHAR(10),"#LOC_KTT_",primary[[#This Row],[id]],"_Description = ",primary[[#This Row],[description]],"zzz"),""))</f>
        <v>#LOC_KTT_basicLaunchStands_Title = Basic Launch Standszzz
#LOC_KTT_basicLaunchStands_Description = Modula Launch Stands for early rocketszzz</v>
      </c>
    </row>
    <row r="14" spans="1:20" x14ac:dyDescent="0.35">
      <c r="A14" s="20" t="s">
        <v>3</v>
      </c>
      <c r="B14">
        <f>VLOOKUP(primary[[#This Row],[id]],TreeDesign!$A$3:$C$500,2,FALSE)</f>
        <v>0.5</v>
      </c>
      <c r="C14">
        <f>VLOOKUP(primary[[#This Row],[id]],TreeDesign!$A$3:$C$500,3,FALSE)</f>
        <v>27</v>
      </c>
      <c r="D14" t="s">
        <v>276</v>
      </c>
      <c r="E14" t="s">
        <v>276</v>
      </c>
      <c r="F14" t="s">
        <v>311</v>
      </c>
      <c r="G14" s="17" t="s">
        <v>332</v>
      </c>
      <c r="I14" t="s">
        <v>0</v>
      </c>
      <c r="J14" t="s">
        <v>267</v>
      </c>
      <c r="K14" t="s">
        <v>266</v>
      </c>
      <c r="Q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4" t="s">
        <v>296</v>
      </c>
      <c r="S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otherParts
    tier = 0.5
    title = #LOC_KTT_otherParts_Title // Other Parts
    description = #LOC_KTT_otherParts_Description // A place for everything and everything in it's place.
    cost = 5
    hideEmpty = False
    nodeName = ktt_otherParts
    anyToUnlock = False
    icon = KiwiTechTree/Icons/ktt_icon_otherParts
    pos = -3455,1116,0
    scale = 0.7
    Parent
    {
        parentID = start
        lineFrom = RIGHT
        lineTo = LEFT
    }
}</v>
      </c>
      <c r="T14" t="str">
        <f>_xlfn.CONCAT(IF(LEFT(primary[[#This Row],[title]],1)&lt;&gt;"#",_xlfn.CONCAT("#LOC_KTT_",primary[[#This Row],[id]],"_Title = ",primary[[#This Row],[title]],"zzz"),""),IF(LEFT(primary[[#This Row],[description]],1)&lt;&gt;"#",_xlfn.CONCAT(CHAR(10),"#LOC_KTT_",primary[[#This Row],[id]],"_Description = ",primary[[#This Row],[description]],"zzz"),""))</f>
        <v>#LOC_KTT_otherParts_Title = Other Partszzz
#LOC_KTT_otherParts_Description = A place for everything and everything in it's place.zzz</v>
      </c>
    </row>
    <row r="15" spans="1:20" x14ac:dyDescent="0.35">
      <c r="A15" s="20" t="s">
        <v>1</v>
      </c>
      <c r="B15">
        <f>VLOOKUP(primary[[#This Row],[id]],TreeDesign!$A$3:$C$500,2,FALSE)</f>
        <v>0.5</v>
      </c>
      <c r="C15">
        <f>VLOOKUP(primary[[#This Row],[id]],TreeDesign!$A$3:$C$500,3,FALSE)</f>
        <v>29</v>
      </c>
      <c r="D15" t="s">
        <v>277</v>
      </c>
      <c r="E15" t="s">
        <v>277</v>
      </c>
      <c r="F15" t="s">
        <v>312</v>
      </c>
      <c r="G15" s="17" t="s">
        <v>332</v>
      </c>
      <c r="I15" t="s">
        <v>0</v>
      </c>
      <c r="J15" t="s">
        <v>267</v>
      </c>
      <c r="K15" t="s">
        <v>266</v>
      </c>
      <c r="Q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5" t="s">
        <v>313</v>
      </c>
      <c r="S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RDNode:NEEDS[Grounded,KiwiTechTree]
{
    id = groundVehicles
    tier = 0.5
    title = #LOC_KTT_groundVehicles_Title // Ground Vehicles
    description = #LOC_KTT_groundVehicles_Description // Every kerbin dreams of flying in a rocket, but these are the vehicles for those who are deemed too likely to crash the rocket into the administration building.
    cost = 5
    hideEmpty = False
    nodeName = ktt_groundVehicles
    anyToUnlock = False
    icon = KiwiTechTree/Icons/ktt_icon_groundVehicles
    pos = -3455,1028,0
    scale = 0.7
    Parent
    {
        parentID = start
        lineFrom = RIGHT
        lineTo = LEFT
    }
}</v>
      </c>
      <c r="T15" t="str">
        <f>_xlfn.CONCAT(IF(LEFT(primary[[#This Row],[title]],1)&lt;&gt;"#",_xlfn.CONCAT("#LOC_KTT_",primary[[#This Row],[id]],"_Title = ",primary[[#This Row],[title]],"zzz"),""),IF(LEFT(primary[[#This Row],[description]],1)&lt;&gt;"#",_xlfn.CONCAT(CHAR(10),"#LOC_KTT_",primary[[#This Row],[id]],"_Description = ",primary[[#This Row],[description]],"zzz"),""))</f>
        <v>#LOC_KTT_groundVehicles_Title = Ground Vehicleszzz
#LOC_KTT_groundVehicles_Description = Every kerbin dreams of flying in a rocket, but these are the vehicles for those who are deemed too likely to crash the rocket into the administration building.zzz</v>
      </c>
    </row>
    <row r="16" spans="1:20" x14ac:dyDescent="0.35">
      <c r="A16" s="20" t="s">
        <v>1308</v>
      </c>
      <c r="B16" s="17">
        <f>VLOOKUP(primary[[#This Row],[id]],TreeDesign!$A$3:$C$500,2,FALSE)</f>
        <v>1</v>
      </c>
      <c r="C16" s="17">
        <f>VLOOKUP(primary[[#This Row],[id]],TreeDesign!$A$3:$C$500,3,FALSE)</f>
        <v>1</v>
      </c>
      <c r="D16" s="22" t="s">
        <v>1322</v>
      </c>
      <c r="E16" s="22" t="s">
        <v>1322</v>
      </c>
      <c r="F16" s="22" t="s">
        <v>1322</v>
      </c>
      <c r="G16" s="18" t="s">
        <v>332</v>
      </c>
      <c r="P16">
        <v>0</v>
      </c>
      <c r="Q1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6" t="s">
        <v>296</v>
      </c>
      <c r="S1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
    tier = 1
    title = #LOC_KTT_tier1_Title // Tier 1
    description = #LOC_KTT_tier1_Description // Tier 1
    cost = 0
    hideEmpty = False
    nodeName = ktt_tier1
    anyToUnlock = False
    icon = KiwiTechTree/Icons/ktt_icon_tier1
    pos = -3290,2260,0
    scale = 0.7
}</v>
      </c>
      <c r="T16" s="17" t="str">
        <f>_xlfn.CONCAT(IF(LEFT(primary[[#This Row],[title]],1)&lt;&gt;"#",_xlfn.CONCAT("#LOC_KTT_",primary[[#This Row],[id]],"_Title = ",primary[[#This Row],[title]],"zzz"),""),IF(LEFT(primary[[#This Row],[description]],1)&lt;&gt;"#",_xlfn.CONCAT(CHAR(10),"#LOC_KTT_",primary[[#This Row],[id]],"_Description = ",primary[[#This Row],[description]],"zzz"),""))</f>
        <v>#LOC_KTT_tier1_Title = Tier 1zzz
#LOC_KTT_tier1_Description = Tier 1zzz</v>
      </c>
    </row>
    <row r="17" spans="1:20" x14ac:dyDescent="0.35">
      <c r="A17" s="20" t="s">
        <v>1046</v>
      </c>
      <c r="B17">
        <f>VLOOKUP(primary[[#This Row],[id]],TreeDesign!$A$3:$C$500,2,FALSE)</f>
        <v>1</v>
      </c>
      <c r="C17">
        <f>VLOOKUP(primary[[#This Row],[id]],TreeDesign!$A$3:$C$500,3,FALSE)</f>
        <v>17</v>
      </c>
      <c r="D17" t="s">
        <v>1047</v>
      </c>
      <c r="E17" t="s">
        <v>1047</v>
      </c>
      <c r="F17" t="s">
        <v>982</v>
      </c>
      <c r="G17" s="17" t="s">
        <v>332</v>
      </c>
      <c r="I17" t="s">
        <v>0</v>
      </c>
      <c r="J17" t="s">
        <v>267</v>
      </c>
      <c r="K17" t="s">
        <v>266</v>
      </c>
      <c r="Q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7" t="s">
        <v>296</v>
      </c>
      <c r="S1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prototypeRocketry
    tier = 1
    title = #LOC_KTT_prototypeRocketry_Title // Prototype Rocketry
    description = #LOC_KTT_prototypeRocketry_Description // Early sounding rockets are critical to prove that our space program is awesome sauce.
    cost = 5
    hideEmpty = False
    nodeName = ktt_prototypeRocketry
    anyToUnlock = False
    icon = KiwiTechTree/Icons/ktt_icon_prototypeRocketry
    pos = -3290,1556,0
    scale = 0.7
    Parent
    {
        parentID = start
        lineFrom = RIGHT
        lineTo = LEFT
    }
}</v>
      </c>
      <c r="T17" t="str">
        <f>_xlfn.CONCAT(IF(LEFT(primary[[#This Row],[title]],1)&lt;&gt;"#",_xlfn.CONCAT("#LOC_KTT_",primary[[#This Row],[id]],"_Title = ",primary[[#This Row],[title]],"zzz"),""),IF(LEFT(primary[[#This Row],[description]],1)&lt;&gt;"#",_xlfn.CONCAT(CHAR(10),"#LOC_KTT_",primary[[#This Row],[id]],"_Description = ",primary[[#This Row],[description]],"zzz"),""))</f>
        <v>#LOC_KTT_prototypeRocketry_Title = Prototype Rocketryzzz
#LOC_KTT_prototypeRocketry_Description = Early sounding rockets are critical to prove that our space program is awesome sauce.zzz</v>
      </c>
    </row>
    <row r="18" spans="1:20" x14ac:dyDescent="0.35">
      <c r="A18" s="20" t="s">
        <v>976</v>
      </c>
      <c r="B18" s="17">
        <f>VLOOKUP(primary[[#This Row],[id]],TreeDesign!$A$3:$C$500,2,FALSE)</f>
        <v>1</v>
      </c>
      <c r="C18" s="17">
        <f>VLOOKUP(primary[[#This Row],[id]],TreeDesign!$A$3:$C$500,3,FALSE)</f>
        <v>23</v>
      </c>
      <c r="D18" t="s">
        <v>977</v>
      </c>
      <c r="E18" t="s">
        <v>977</v>
      </c>
      <c r="F18" t="s">
        <v>978</v>
      </c>
      <c r="G18" s="18" t="s">
        <v>332</v>
      </c>
      <c r="I18" t="s">
        <v>0</v>
      </c>
      <c r="J18" t="s">
        <v>267</v>
      </c>
      <c r="K18" t="s">
        <v>266</v>
      </c>
      <c r="Q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8" t="s">
        <v>296</v>
      </c>
      <c r="S1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primitiveConstruction
    tier = 1
    title = #LOC_KTT_primitiveConstruction_Title // Primitive Construction
    description = #LOC_KTT_primitiveConstruction_Description // Jebediah: What is that?     Bill: I call it a wheel!     Jebediah: A wha-eel?
    cost = 5
    hideEmpty = False
    nodeName = ktt_primitiveConstruction
    anyToUnlock = False
    icon = KiwiTechTree/Icons/ktt_icon_primitiveConstruction
    pos = -3290,1292,0
    scale = 0.7
    Parent
    {
        parentID = start
        lineFrom = RIGHT
        lineTo = LEFT
    }
}</v>
      </c>
      <c r="T18" t="str">
        <f>_xlfn.CONCAT(IF(LEFT(primary[[#This Row],[title]],1)&lt;&gt;"#",_xlfn.CONCAT("#LOC_KTT_",primary[[#This Row],[id]],"_Title = ",primary[[#This Row],[title]],"zzz"),""),IF(LEFT(primary[[#This Row],[description]],1)&lt;&gt;"#",_xlfn.CONCAT(CHAR(10),"#LOC_KTT_",primary[[#This Row],[id]],"_Description = ",primary[[#This Row],[description]],"zzz"),""))</f>
        <v>#LOC_KTT_primitiveConstruction_Title = Primitive Constructionzzz
#LOC_KTT_primitiveConstruction_Description = Jebediah: What is that?     Bill: I call it a wheel!     Jebediah: A wha-eel?zzz</v>
      </c>
    </row>
    <row r="19" spans="1:20" x14ac:dyDescent="0.35">
      <c r="A19" s="20" t="s">
        <v>115</v>
      </c>
      <c r="B19">
        <f>VLOOKUP(primary[[#This Row],[id]],TreeDesign!$A$3:$C$500,2,FALSE)</f>
        <v>1</v>
      </c>
      <c r="C19">
        <f>VLOOKUP(primary[[#This Row],[id]],TreeDesign!$A$3:$C$500,3,FALSE)</f>
        <v>28</v>
      </c>
      <c r="D19" t="s">
        <v>279</v>
      </c>
      <c r="E19" t="s">
        <v>279</v>
      </c>
      <c r="F19" t="s">
        <v>315</v>
      </c>
      <c r="G19" s="17" t="s">
        <v>332</v>
      </c>
      <c r="I19" t="s">
        <v>0</v>
      </c>
      <c r="J19" t="s">
        <v>267</v>
      </c>
      <c r="K19" t="s">
        <v>266</v>
      </c>
      <c r="Q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9" t="s">
        <v>296</v>
      </c>
      <c r="S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firstFlight
    tier = 1
    title = #LOC_KTT_firstFlight_Title // First Flight
    description = #LOC_KTT_firstFlight_Description // The first flight (after several large explosions)
    cost = 5
    hideEmpty = False
    nodeName = ktt_firstFlight
    anyToUnlock = False
    icon = KiwiTechTree/Icons/ktt_icon_firstFlight
    pos = -3290,1072,0
    scale = 0.7
    Parent
    {
        parentID = start
        lineFrom = RIGHT
        lineTo = LEFT
    }
}</v>
      </c>
      <c r="T19" t="str">
        <f>_xlfn.CONCAT(IF(LEFT(primary[[#This Row],[title]],1)&lt;&gt;"#",_xlfn.CONCAT("#LOC_KTT_",primary[[#This Row],[id]],"_Title = ",primary[[#This Row],[title]],"zzz"),""),IF(LEFT(primary[[#This Row],[description]],1)&lt;&gt;"#",_xlfn.CONCAT(CHAR(10),"#LOC_KTT_",primary[[#This Row],[id]],"_Description = ",primary[[#This Row],[description]],"zzz"),""))</f>
        <v>#LOC_KTT_firstFlight_Title = First Flightzzz
#LOC_KTT_firstFlight_Description = The first flight (after several large explosions)zzz</v>
      </c>
    </row>
    <row r="20" spans="1:20" x14ac:dyDescent="0.35">
      <c r="A20" s="20" t="s">
        <v>120</v>
      </c>
      <c r="B20">
        <f>VLOOKUP(primary[[#This Row],[id]],TreeDesign!$A$3:$C$500,2,FALSE)</f>
        <v>1</v>
      </c>
      <c r="C20">
        <f>VLOOKUP(primary[[#This Row],[id]],TreeDesign!$A$3:$C$500,3,FALSE)</f>
        <v>42</v>
      </c>
      <c r="D20" t="s">
        <v>306</v>
      </c>
      <c r="E20" t="s">
        <v>306</v>
      </c>
      <c r="F20" t="s">
        <v>968</v>
      </c>
      <c r="G20" s="17" t="s">
        <v>332</v>
      </c>
      <c r="I20" t="s">
        <v>0</v>
      </c>
      <c r="J20" t="s">
        <v>267</v>
      </c>
      <c r="K20" t="s">
        <v>266</v>
      </c>
      <c r="Q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20" t="s">
        <v>296</v>
      </c>
      <c r="S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algebra
    tier = 1
    title = #LOC_KTT_algebra_Title // Algebra
    description = #LOC_KTT_algebra_Description // Solve for X?  I was first told that X equals 5 and then later told that X equals 10.  How can I solve for something that equals one thing and then another thing depending on how it is feeling at that particular moment!?
    cost = 5
    hideEmpty = False
    nodeName = ktt_algebra
    anyToUnlock = False
    icon = KiwiTechTree/Icons/ktt_icon_algebra
    pos = -3290,456,0
    scale = 0.7
    Parent
    {
        parentID = start
        lineFrom = RIGHT
        lineTo = LEFT
    }
}</v>
      </c>
      <c r="T20" t="str">
        <f>_xlfn.CONCAT(IF(LEFT(primary[[#This Row],[title]],1)&lt;&gt;"#",_xlfn.CONCAT("#LOC_KTT_",primary[[#This Row],[id]],"_Title = ",primary[[#This Row],[title]],"zzz"),""),IF(LEFT(primary[[#This Row],[description]],1)&lt;&gt;"#",_xlfn.CONCAT(CHAR(10),"#LOC_KTT_",primary[[#This Row],[id]],"_Description = ",primary[[#This Row],[description]],"zzz"),""))</f>
        <v>#LOC_KTT_algebra_Title = Algebrazzz
#LOC_KTT_algebra_Description = Solve for X?  I was first told that X equals 5 and then later told that X equals 10.  How can I solve for something that equals one thing and then another thing depending on how it is feeling at that particular moment!?zzz</v>
      </c>
    </row>
    <row r="21" spans="1:20" x14ac:dyDescent="0.35">
      <c r="A21" s="20" t="s">
        <v>1339</v>
      </c>
      <c r="B21" s="17">
        <f>VLOOKUP(primary[[#This Row],[id]],TreeDesign!$A$3:$C$500,2,FALSE)</f>
        <v>1</v>
      </c>
      <c r="C21" s="17">
        <f>VLOOKUP(primary[[#This Row],[id]],TreeDesign!$A$3:$C$500,3,FALSE)</f>
        <v>51</v>
      </c>
      <c r="D21" t="s">
        <v>1354</v>
      </c>
      <c r="E21" t="s">
        <v>1322</v>
      </c>
      <c r="F21" t="s">
        <v>1369</v>
      </c>
      <c r="G21" s="18" t="s">
        <v>332</v>
      </c>
      <c r="H21" t="s">
        <v>1384</v>
      </c>
      <c r="P21">
        <v>0</v>
      </c>
      <c r="Q2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1" t="s">
        <v>296</v>
      </c>
      <c r="S2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tier1_bottom
    tier = 1
    title = #LOC_KTT_tier1_Title
    description = #LOC_KTT_tier1_Description
    cost = 0
    hideEmpty = False
    nodeName = ktt_tier1_bottom
    anyToUnlock = False
    icon = KiwiTechTree/Icons/ktt_icon_tier1
    pos = -3290,60,0
    scale = 0.7
}</v>
      </c>
      <c r="T21" s="17" t="str">
        <f>_xlfn.CONCAT(IF(LEFT(primary[[#This Row],[title]],1)&lt;&gt;"#",_xlfn.CONCAT("#LOC_KTT_",primary[[#This Row],[id]],"_Title = ",primary[[#This Row],[title]],"zzz"),""),IF(LEFT(primary[[#This Row],[description]],1)&lt;&gt;"#",_xlfn.CONCAT(CHAR(10),"#LOC_KTT_",primary[[#This Row],[id]],"_Description = ",primary[[#This Row],[description]],"zzz"),""))</f>
        <v/>
      </c>
    </row>
    <row r="22" spans="1:20" x14ac:dyDescent="0.35">
      <c r="A22" s="20" t="s">
        <v>1309</v>
      </c>
      <c r="B22" s="17">
        <f>VLOOKUP(primary[[#This Row],[id]],TreeDesign!$A$3:$C$500,2,FALSE)</f>
        <v>2</v>
      </c>
      <c r="C22" s="17">
        <f>VLOOKUP(primary[[#This Row],[id]],TreeDesign!$A$3:$C$500,3,FALSE)</f>
        <v>1</v>
      </c>
      <c r="D22" s="22" t="s">
        <v>1324</v>
      </c>
      <c r="E22" s="22" t="s">
        <v>1324</v>
      </c>
      <c r="F22" s="22" t="s">
        <v>1324</v>
      </c>
      <c r="G22" s="18" t="s">
        <v>332</v>
      </c>
      <c r="P22">
        <v>0</v>
      </c>
      <c r="Q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2" t="s">
        <v>296</v>
      </c>
      <c r="S2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tier2
    tier = 2
    title = #LOC_KTT_tier2_Title // Tier 2
    description = #LOC_KTT_tier2_Description // Tier 2
    cost = 0
    hideEmpty = False
    nodeName = ktt_tier2
    anyToUnlock = False
    icon = KiwiTechTree/Icons/ktt_icon_tier2
    pos = -3070,2260,0
    scale = 0.7
}</v>
      </c>
      <c r="T22" s="17" t="str">
        <f>_xlfn.CONCAT(IF(LEFT(primary[[#This Row],[title]],1)&lt;&gt;"#",_xlfn.CONCAT("#LOC_KTT_",primary[[#This Row],[id]],"_Title = ",primary[[#This Row],[title]],"zzz"),""),IF(LEFT(primary[[#This Row],[description]],1)&lt;&gt;"#",_xlfn.CONCAT(CHAR(10),"#LOC_KTT_",primary[[#This Row],[id]],"_Description = ",primary[[#This Row],[description]],"zzz"),""))</f>
        <v>#LOC_KTT_tier2_Title = Tier 2zzz
#LOC_KTT_tier2_Description = Tier 2zzz</v>
      </c>
    </row>
    <row r="23" spans="1:20" x14ac:dyDescent="0.35">
      <c r="A23" s="20" t="s">
        <v>993</v>
      </c>
      <c r="B23">
        <f>VLOOKUP(primary[[#This Row],[id]],TreeDesign!$A$3:$C$500,2,FALSE)</f>
        <v>2</v>
      </c>
      <c r="C23">
        <f>VLOOKUP(primary[[#This Row],[id]],TreeDesign!$A$3:$C$500,3,FALSE)</f>
        <v>13</v>
      </c>
      <c r="D23" t="s">
        <v>1001</v>
      </c>
      <c r="E23" t="s">
        <v>1001</v>
      </c>
      <c r="F23" t="s">
        <v>322</v>
      </c>
      <c r="G23" s="17" t="s">
        <v>332</v>
      </c>
      <c r="I23" t="s">
        <v>1046</v>
      </c>
      <c r="J23" t="s">
        <v>268</v>
      </c>
      <c r="K23" t="s">
        <v>266</v>
      </c>
      <c r="Q2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3" t="s">
        <v>296</v>
      </c>
      <c r="S2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prototypeBoosters
    tier = 2
    title = #LOC_KTT_prototypeBoosters_Title // Prototype Solid Rocket Boosters
    description = #LOC_KTT_prototypeBoosters_Description // I think it's gonna be a long, long time til touch down brings me round again to find I'm not the Kerbal they think I am at home.
    cost = 10
    hideEmpty = False
    nodeName = ktt_prototypeBoosters
    anyToUnlock = False
    icon = KiwiTechTree/Icons/ktt_icon_prototypeBoosters
    pos = -3070,1732,0
    scale = 0.7
    Parent
    {
        parentID = prototypeRocketry
        lineFrom = TOP
        lineTo = LEFT
    }
}</v>
      </c>
      <c r="T23" t="str">
        <f>_xlfn.CONCAT(IF(LEFT(primary[[#This Row],[title]],1)&lt;&gt;"#",_xlfn.CONCAT("#LOC_KTT_",primary[[#This Row],[id]],"_Title = ",primary[[#This Row],[title]],"zzz"),""),IF(LEFT(primary[[#This Row],[description]],1)&lt;&gt;"#",_xlfn.CONCAT(CHAR(10),"#LOC_KTT_",primary[[#This Row],[id]],"_Description = ",primary[[#This Row],[description]],"zzz"),""))</f>
        <v>#LOC_KTT_prototypeBoosters_Title = Prototype Solid Rocket Boosterszzz
#LOC_KTT_prototypeBoosters_Description = I think it's gonna be a long, long time til touch down brings me round again to find I'm not the Kerbal they think I am at home.zzz</v>
      </c>
    </row>
    <row r="24" spans="1:20" x14ac:dyDescent="0.35">
      <c r="A24" s="20" t="s">
        <v>992</v>
      </c>
      <c r="B24">
        <f>VLOOKUP(primary[[#This Row],[id]],TreeDesign!$A$3:$C$500,2,FALSE)</f>
        <v>2</v>
      </c>
      <c r="C24">
        <f>VLOOKUP(primary[[#This Row],[id]],TreeDesign!$A$3:$C$500,3,FALSE)</f>
        <v>11</v>
      </c>
      <c r="D24" t="s">
        <v>1002</v>
      </c>
      <c r="E24" t="s">
        <v>1002</v>
      </c>
      <c r="F24" t="s">
        <v>323</v>
      </c>
      <c r="G24" s="17" t="s">
        <v>332</v>
      </c>
      <c r="I24" t="s">
        <v>1046</v>
      </c>
      <c r="J24" t="s">
        <v>267</v>
      </c>
      <c r="K24" t="s">
        <v>266</v>
      </c>
      <c r="Q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4" t="s">
        <v>296</v>
      </c>
      <c r="S2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prototypeFlightControl
    tier = 2
    title = #LOC_KTT_prototypeFlightControl_Title // Prototype Flight Control
    description = #LOC_KTT_prototypeFlightControl_Description // These thrusters have a chance to keep your rocket under control, in the right circumstances.
    cost = 10
    hideEmpty = False
    nodeName = ktt_prototypeFlightControl
    anyToUnlock = False
    icon = KiwiTechTree/Icons/ktt_icon_prototypeFlightControl
    pos = -3070,1820,0
    scale = 0.7
    Parent
    {
        parentID = prototypeRocketry
        lineFrom = RIGHT
        lineTo = LEFT
    }
}</v>
      </c>
      <c r="T24" t="str">
        <f>_xlfn.CONCAT(IF(LEFT(primary[[#This Row],[title]],1)&lt;&gt;"#",_xlfn.CONCAT("#LOC_KTT_",primary[[#This Row],[id]],"_Title = ",primary[[#This Row],[title]],"zzz"),""),IF(LEFT(primary[[#This Row],[description]],1)&lt;&gt;"#",_xlfn.CONCAT(CHAR(10),"#LOC_KTT_",primary[[#This Row],[id]],"_Description = ",primary[[#This Row],[description]],"zzz"),""))</f>
        <v>#LOC_KTT_prototypeFlightControl_Title = Prototype Flight Controlzzz
#LOC_KTT_prototypeFlightControl_Description = These thrusters have a chance to keep your rocket under control, in the right circumstances.zzz</v>
      </c>
    </row>
    <row r="25" spans="1:20" x14ac:dyDescent="0.35">
      <c r="A25" s="20" t="s">
        <v>4</v>
      </c>
      <c r="B25">
        <f>VLOOKUP(primary[[#This Row],[id]],TreeDesign!$A$3:$C$500,2,FALSE)</f>
        <v>2</v>
      </c>
      <c r="C25">
        <f>VLOOKUP(primary[[#This Row],[id]],TreeDesign!$A$3:$C$500,3,FALSE)</f>
        <v>17</v>
      </c>
      <c r="D25" t="s">
        <v>333</v>
      </c>
      <c r="E25" t="s">
        <v>1156</v>
      </c>
      <c r="F25" t="s">
        <v>334</v>
      </c>
      <c r="G25" s="17" t="s">
        <v>332</v>
      </c>
      <c r="H25" t="s">
        <v>335</v>
      </c>
      <c r="I25" t="s">
        <v>1046</v>
      </c>
      <c r="J25" t="s">
        <v>267</v>
      </c>
      <c r="K25" t="s">
        <v>266</v>
      </c>
      <c r="Q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5" t="s">
        <v>302</v>
      </c>
      <c r="S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basicRocketry
    tier = 2
    title = #autoLOC_501022 //#autoLOC_501022 = Basic Rocketry
    description = #autoLOC_501023 //#autoLOC_501023 = How hard can Rocket Science be anyway?
    cost = 10
    hideEmpty = False
    nodeName = ktt_basicRocketry
    anyToUnlock = False
    icon = RDicon_rocketry-basic
    pos = -3070,1556,0
    scale = 0.7
    Parent
    {
        parentID = prototypeRocketry
        lineFrom = RIGHT
        lineTo = LEFT
    }
}</v>
      </c>
      <c r="T25" t="str">
        <f>_xlfn.CONCAT(IF(LEFT(primary[[#This Row],[title]],1)&lt;&gt;"#",_xlfn.CONCAT("#LOC_KTT_",primary[[#This Row],[id]],"_Title = ",primary[[#This Row],[title]],"zzz"),""),IF(LEFT(primary[[#This Row],[description]],1)&lt;&gt;"#",_xlfn.CONCAT(CHAR(10),"#LOC_KTT_",primary[[#This Row],[id]],"_Description = ",primary[[#This Row],[description]],"zzz"),""))</f>
        <v/>
      </c>
    </row>
    <row r="26" spans="1:20" x14ac:dyDescent="0.35">
      <c r="A26" s="20" t="s">
        <v>994</v>
      </c>
      <c r="B26">
        <f>VLOOKUP(primary[[#This Row],[id]],TreeDesign!$A$3:$C$500,2,FALSE)</f>
        <v>2</v>
      </c>
      <c r="C26">
        <f>VLOOKUP(primary[[#This Row],[id]],TreeDesign!$A$3:$C$500,3,FALSE)</f>
        <v>19</v>
      </c>
      <c r="D26" t="s">
        <v>1003</v>
      </c>
      <c r="E26" t="s">
        <v>1003</v>
      </c>
      <c r="F26" t="s">
        <v>336</v>
      </c>
      <c r="G26" s="19" t="s">
        <v>331</v>
      </c>
      <c r="I26" t="s">
        <v>1046</v>
      </c>
      <c r="J26" t="s">
        <v>267</v>
      </c>
      <c r="K26" t="s">
        <v>266</v>
      </c>
      <c r="L26" t="s">
        <v>976</v>
      </c>
      <c r="M26" t="s">
        <v>267</v>
      </c>
      <c r="N26" t="s">
        <v>266</v>
      </c>
      <c r="Q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6" t="s">
        <v>296</v>
      </c>
      <c r="S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prototypeFuelSystems
    tier = 2
    title = #LOC_KTT_prototypeFuelSystems_Title // Prototype Fuel Systems
    description = #LOC_KTT_prototypeFuelSystems_Description // See that can lying over there?  Let's fill it up with that explosive liquid and try setting it on fire!
    cost = 10
    hideEmpty = False
    nodeName = ktt_prototypeFuelSystems
    anyToUnlock = True
    icon = KiwiTechTree/Icons/ktt_icon_prototypeFuelSystems
    pos = -3070,1468,0
    scale = 0.7
    Parent
    {
        parentID = prototypeRocketry
        lineFrom = RIGHT
        lineTo = LEFT
    }
    Parent
    {
        parentID = primitiveConstruction
        lineFrom = RIGHT
        lineTo = LEFT
    }
}</v>
      </c>
      <c r="T26" t="str">
        <f>_xlfn.CONCAT(IF(LEFT(primary[[#This Row],[title]],1)&lt;&gt;"#",_xlfn.CONCAT("#LOC_KTT_",primary[[#This Row],[id]],"_Title = ",primary[[#This Row],[title]],"zzz"),""),IF(LEFT(primary[[#This Row],[description]],1)&lt;&gt;"#",_xlfn.CONCAT(CHAR(10),"#LOC_KTT_",primary[[#This Row],[id]],"_Description = ",primary[[#This Row],[description]],"zzz"),""))</f>
        <v>#LOC_KTT_prototypeFuelSystems_Title = Prototype Fuel Systemszzz
#LOC_KTT_prototypeFuelSystems_Description = See that can lying over there?  Let's fill it up with that explosive liquid and try setting it on fire!zzz</v>
      </c>
    </row>
    <row r="27" spans="1:20" x14ac:dyDescent="0.35">
      <c r="A27" s="20" t="s">
        <v>116</v>
      </c>
      <c r="B27">
        <f>VLOOKUP(primary[[#This Row],[id]],TreeDesign!$A$3:$C$500,2,FALSE)</f>
        <v>2</v>
      </c>
      <c r="C27">
        <f>VLOOKUP(primary[[#This Row],[id]],TreeDesign!$A$3:$C$500,3,FALSE)</f>
        <v>23</v>
      </c>
      <c r="D27" t="s">
        <v>278</v>
      </c>
      <c r="E27" t="s">
        <v>278</v>
      </c>
      <c r="F27" t="s">
        <v>314</v>
      </c>
      <c r="G27" s="17" t="s">
        <v>332</v>
      </c>
      <c r="I27" t="s">
        <v>976</v>
      </c>
      <c r="J27" t="s">
        <v>267</v>
      </c>
      <c r="K27" t="s">
        <v>266</v>
      </c>
      <c r="Q2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7" t="s">
        <v>296</v>
      </c>
      <c r="S2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earlyConstruction
    tier = 2
    title = #LOC_KTT_earlyConstruction_Title // Early Construction
    description = #LOC_KTT_earlyConstruction_Description // We have some high quality duct tape holding these parts together!
    cost = 10
    hideEmpty = False
    nodeName = ktt_earlyConstruction
    anyToUnlock = False
    icon = KiwiTechTree/Icons/ktt_icon_earlyConstruction
    pos = -3070,1292,0
    scale = 0.7
    Parent
    {
        parentID = primitiveConstruction
        lineFrom = RIGHT
        lineTo = LEFT
    }
}</v>
      </c>
      <c r="T27" t="str">
        <f>_xlfn.CONCAT(IF(LEFT(primary[[#This Row],[title]],1)&lt;&gt;"#",_xlfn.CONCAT("#LOC_KTT_",primary[[#This Row],[id]],"_Title = ",primary[[#This Row],[title]],"zzz"),""),IF(LEFT(primary[[#This Row],[description]],1)&lt;&gt;"#",_xlfn.CONCAT(CHAR(10),"#LOC_KTT_",primary[[#This Row],[id]],"_Description = ",primary[[#This Row],[description]],"zzz"),""))</f>
        <v>#LOC_KTT_earlyConstruction_Title = Early Constructionzzz
#LOC_KTT_earlyConstruction_Description = We have some high quality duct tape holding these parts together!zzz</v>
      </c>
    </row>
    <row r="28" spans="1:20" x14ac:dyDescent="0.35">
      <c r="A28" s="20" t="s">
        <v>117</v>
      </c>
      <c r="B28">
        <f>VLOOKUP(primary[[#This Row],[id]],TreeDesign!$A$3:$C$500,2,FALSE)</f>
        <v>2</v>
      </c>
      <c r="C28">
        <f>VLOOKUP(primary[[#This Row],[id]],TreeDesign!$A$3:$C$500,3,FALSE)</f>
        <v>27</v>
      </c>
      <c r="D28" t="s">
        <v>280</v>
      </c>
      <c r="E28" t="s">
        <v>280</v>
      </c>
      <c r="F28" t="s">
        <v>337</v>
      </c>
      <c r="G28" s="17" t="s">
        <v>332</v>
      </c>
      <c r="I28" t="s">
        <v>115</v>
      </c>
      <c r="J28" t="s">
        <v>267</v>
      </c>
      <c r="K28" t="s">
        <v>266</v>
      </c>
      <c r="Q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8" t="s">
        <v>296</v>
      </c>
      <c r="S2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testPilots
    tier = 2
    title = #LOC_KTT_testPilots_Title // Test Pilots
    description = #LOC_KTT_testPilots_Description // We need someone to be the first to jump off the bridge before we all follow.
    cost = 10
    hideEmpty = False
    nodeName = ktt_testPilots
    anyToUnlock = False
    icon = KiwiTechTree/Icons/ktt_icon_testPilots
    pos = -3070,1116,0
    scale = 0.7
    Parent
    {
        parentID = firstFlight
        lineFrom = RIGHT
        lineTo = LEFT
    }
}</v>
      </c>
      <c r="T28" t="str">
        <f>_xlfn.CONCAT(IF(LEFT(primary[[#This Row],[title]],1)&lt;&gt;"#",_xlfn.CONCAT("#LOC_KTT_",primary[[#This Row],[id]],"_Title = ",primary[[#This Row],[title]],"zzz"),""),IF(LEFT(primary[[#This Row],[description]],1)&lt;&gt;"#",_xlfn.CONCAT(CHAR(10),"#LOC_KTT_",primary[[#This Row],[id]],"_Description = ",primary[[#This Row],[description]],"zzz"),""))</f>
        <v>#LOC_KTT_testPilots_Title = Test Pilotszzz
#LOC_KTT_testPilots_Description = We need someone to be the first to jump off the bridge before we all follow.zzz</v>
      </c>
    </row>
    <row r="29" spans="1:20" x14ac:dyDescent="0.35">
      <c r="A29" s="20" t="s">
        <v>6</v>
      </c>
      <c r="B29">
        <f>VLOOKUP(primary[[#This Row],[id]],TreeDesign!$A$3:$C$500,2,FALSE)</f>
        <v>2</v>
      </c>
      <c r="C29">
        <f>VLOOKUP(primary[[#This Row],[id]],TreeDesign!$A$3:$C$500,3,FALSE)</f>
        <v>28</v>
      </c>
      <c r="D29" t="s">
        <v>281</v>
      </c>
      <c r="E29" t="s">
        <v>281</v>
      </c>
      <c r="F29" t="s">
        <v>338</v>
      </c>
      <c r="G29" s="17" t="s">
        <v>332</v>
      </c>
      <c r="I29" t="s">
        <v>115</v>
      </c>
      <c r="J29" t="s">
        <v>267</v>
      </c>
      <c r="K29" t="s">
        <v>266</v>
      </c>
      <c r="Q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9" t="s">
        <v>296</v>
      </c>
      <c r="S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earlyFlight
    tier = 2
    title = #LOC_KTT_earlyFlight_Title // Early Flight
    description = #LOC_KTT_earlyFlight_Description // Kerbals have been flying since the discovery of Solid Fuel.
    cost = 10
    hideEmpty = False
    nodeName = ktt_earlyFlight
    anyToUnlock = False
    icon = KiwiTechTree/Icons/ktt_icon_earlyFlight
    pos = -3070,1072,0
    scale = 0.7
    Parent
    {
        parentID = firstFlight
        lineFrom = RIGHT
        lineTo = LEFT
    }
}</v>
      </c>
      <c r="T29" t="str">
        <f>_xlfn.CONCAT(IF(LEFT(primary[[#This Row],[title]],1)&lt;&gt;"#",_xlfn.CONCAT("#LOC_KTT_",primary[[#This Row],[id]],"_Title = ",primary[[#This Row],[title]],"zzz"),""),IF(LEFT(primary[[#This Row],[description]],1)&lt;&gt;"#",_xlfn.CONCAT(CHAR(10),"#LOC_KTT_",primary[[#This Row],[id]],"_Description = ",primary[[#This Row],[description]],"zzz"),""))</f>
        <v>#LOC_KTT_earlyFlight_Title = Early Flightzzz
#LOC_KTT_earlyFlight_Description = Kerbals have been flying since the discovery of Solid Fuel.zzz</v>
      </c>
    </row>
    <row r="30" spans="1:20" x14ac:dyDescent="0.35">
      <c r="A30" s="20" t="s">
        <v>974</v>
      </c>
      <c r="B30" s="17">
        <f>VLOOKUP(primary[[#This Row],[id]],TreeDesign!$A$3:$C$500,2,FALSE)</f>
        <v>2</v>
      </c>
      <c r="C30" s="17">
        <f>VLOOKUP(primary[[#This Row],[id]],TreeDesign!$A$3:$C$500,3,FALSE)</f>
        <v>33</v>
      </c>
      <c r="D30" t="s">
        <v>973</v>
      </c>
      <c r="E30" t="s">
        <v>973</v>
      </c>
      <c r="F30" t="s">
        <v>975</v>
      </c>
      <c r="G30" s="18" t="s">
        <v>332</v>
      </c>
      <c r="I30" t="s">
        <v>120</v>
      </c>
      <c r="J30" t="s">
        <v>267</v>
      </c>
      <c r="K30" t="s">
        <v>266</v>
      </c>
      <c r="L30" t="s">
        <v>115</v>
      </c>
      <c r="M30" t="s">
        <v>267</v>
      </c>
      <c r="N30" t="s">
        <v>266</v>
      </c>
      <c r="Q3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0" t="s">
        <v>296</v>
      </c>
      <c r="S3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basicReEntry
    tier = 2
    title = #LOC_KTT_basicReEntry_Title // Basic Re-Entry
    description = #LOC_KTT_basicReEntry_Description // I want to go home NOW!
    cost = 10
    hideEmpty = False
    nodeName = ktt_basicReEntry
    anyToUnlock = False
    icon = KiwiTechTree/Icons/ktt_icon_basicReEntry
    pos = -3070,852,0
    scale = 0.7
    Parent
    {
        parentID = algebra
        lineFrom = RIGHT
        lineTo = LEFT
    }
    Parent
    {
        parentID = firstFlight
        lineFrom = RIGHT
        lineTo = LEFT
    }
}</v>
      </c>
      <c r="T30" t="str">
        <f>_xlfn.CONCAT(IF(LEFT(primary[[#This Row],[title]],1)&lt;&gt;"#",_xlfn.CONCAT("#LOC_KTT_",primary[[#This Row],[id]],"_Title = ",primary[[#This Row],[title]],"zzz"),""),IF(LEFT(primary[[#This Row],[description]],1)&lt;&gt;"#",_xlfn.CONCAT(CHAR(10),"#LOC_KTT_",primary[[#This Row],[id]],"_Description = ",primary[[#This Row],[description]],"zzz"),""))</f>
        <v>#LOC_KTT_basicReEntry_Title = Basic Re-Entryzzz
#LOC_KTT_basicReEntry_Description = I want to go home NOW!zzz</v>
      </c>
    </row>
    <row r="31" spans="1:20" x14ac:dyDescent="0.35">
      <c r="A31" s="20" t="s">
        <v>7</v>
      </c>
      <c r="B31">
        <f>VLOOKUP(primary[[#This Row],[id]],TreeDesign!$A$3:$C$500,2,FALSE)</f>
        <v>2</v>
      </c>
      <c r="C31">
        <f>VLOOKUP(primary[[#This Row],[id]],TreeDesign!$A$3:$C$500,3,FALSE)</f>
        <v>42</v>
      </c>
      <c r="D31" t="s">
        <v>339</v>
      </c>
      <c r="E31" t="s">
        <v>1157</v>
      </c>
      <c r="F31" t="s">
        <v>340</v>
      </c>
      <c r="G31" s="17" t="s">
        <v>332</v>
      </c>
      <c r="H31" t="s">
        <v>379</v>
      </c>
      <c r="I31" t="s">
        <v>120</v>
      </c>
      <c r="J31" t="s">
        <v>267</v>
      </c>
      <c r="K31" t="s">
        <v>266</v>
      </c>
      <c r="Q3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1" t="s">
        <v>302</v>
      </c>
      <c r="S3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engineering101
    tier = 2
    title = #autoLOC_501024 //#autoLOC_501024 = Engineering 101
    description = #autoLOC_501025 //#autoLOC_501025 = How hard can Aerospace Engineering be anyway?
    cost = 10
    hideEmpty = False
    nodeName = ktt_engineering101
    anyToUnlock = False
    icon = RDicon_emgineering101
    pos = -3070,456,0
    scale = 0.7
    Parent
    {
        parentID = algebra
        lineFrom = RIGHT
        lineTo = LEFT
    }
}</v>
      </c>
      <c r="T31" t="str">
        <f>_xlfn.CONCAT(IF(LEFT(primary[[#This Row],[title]],1)&lt;&gt;"#",_xlfn.CONCAT("#LOC_KTT_",primary[[#This Row],[id]],"_Title = ",primary[[#This Row],[title]],"zzz"),""),IF(LEFT(primary[[#This Row],[description]],1)&lt;&gt;"#",_xlfn.CONCAT(CHAR(10),"#LOC_KTT_",primary[[#This Row],[id]],"_Description = ",primary[[#This Row],[description]],"zzz"),""))</f>
        <v/>
      </c>
    </row>
    <row r="32" spans="1:20" x14ac:dyDescent="0.35">
      <c r="A32" s="20" t="s">
        <v>1340</v>
      </c>
      <c r="B32" s="17">
        <f>VLOOKUP(primary[[#This Row],[id]],TreeDesign!$A$3:$C$500,2,FALSE)</f>
        <v>2</v>
      </c>
      <c r="C32" s="17">
        <f>VLOOKUP(primary[[#This Row],[id]],TreeDesign!$A$3:$C$500,3,FALSE)</f>
        <v>51</v>
      </c>
      <c r="D32" t="s">
        <v>1355</v>
      </c>
      <c r="E32" t="s">
        <v>1324</v>
      </c>
      <c r="F32" t="s">
        <v>1370</v>
      </c>
      <c r="G32" s="18" t="s">
        <v>332</v>
      </c>
      <c r="H32" t="s">
        <v>1385</v>
      </c>
      <c r="P32">
        <v>0</v>
      </c>
      <c r="Q3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2" t="s">
        <v>296</v>
      </c>
      <c r="S3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tier2_bottom
    tier = 2
    title = #LOC_KTT_tier2_Title
    description = #LOC_KTT_tier2_Description
    cost = 0
    hideEmpty = False
    nodeName = ktt_tier2_bottom
    anyToUnlock = False
    icon = KiwiTechTree/Icons/ktt_icon_tier2
    pos = -3070,60,0
    scale = 0.7
}</v>
      </c>
      <c r="T32" s="17" t="str">
        <f>_xlfn.CONCAT(IF(LEFT(primary[[#This Row],[title]],1)&lt;&gt;"#",_xlfn.CONCAT("#LOC_KTT_",primary[[#This Row],[id]],"_Title = ",primary[[#This Row],[title]],"zzz"),""),IF(LEFT(primary[[#This Row],[description]],1)&lt;&gt;"#",_xlfn.CONCAT(CHAR(10),"#LOC_KTT_",primary[[#This Row],[id]],"_Description = ",primary[[#This Row],[description]],"zzz"),""))</f>
        <v/>
      </c>
    </row>
    <row r="33" spans="1:20" x14ac:dyDescent="0.35">
      <c r="A33" s="20" t="s">
        <v>1310</v>
      </c>
      <c r="B33" s="17">
        <f>VLOOKUP(primary[[#This Row],[id]],TreeDesign!$A$3:$C$500,2,FALSE)</f>
        <v>3</v>
      </c>
      <c r="C33" s="17">
        <f>VLOOKUP(primary[[#This Row],[id]],TreeDesign!$A$3:$C$500,3,FALSE)</f>
        <v>1</v>
      </c>
      <c r="D33" s="22" t="s">
        <v>1325</v>
      </c>
      <c r="E33" s="22" t="s">
        <v>1325</v>
      </c>
      <c r="F33" s="22" t="s">
        <v>1325</v>
      </c>
      <c r="G33" s="18" t="s">
        <v>332</v>
      </c>
      <c r="P33">
        <v>0</v>
      </c>
      <c r="Q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3" t="s">
        <v>296</v>
      </c>
      <c r="S3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tier3
    tier = 3
    title = #LOC_KTT_tier3_Title // Tier 3
    description = #LOC_KTT_tier3_Description // Tier 3
    cost = 0
    hideEmpty = False
    nodeName = ktt_tier3
    anyToUnlock = False
    icon = KiwiTechTree/Icons/ktt_icon_tier3
    pos = -2850,2260,0
    scale = 0.7
}</v>
      </c>
      <c r="T33" s="17" t="str">
        <f>_xlfn.CONCAT(IF(LEFT(primary[[#This Row],[title]],1)&lt;&gt;"#",_xlfn.CONCAT("#LOC_KTT_",primary[[#This Row],[id]],"_Title = ",primary[[#This Row],[title]],"zzz"),""),IF(LEFT(primary[[#This Row],[description]],1)&lt;&gt;"#",_xlfn.CONCAT(CHAR(10),"#LOC_KTT_",primary[[#This Row],[id]],"_Description = ",primary[[#This Row],[description]],"zzz"),""))</f>
        <v>#LOC_KTT_tier3_Title = Tier 3zzz
#LOC_KTT_tier3_Description = Tier 3zzz</v>
      </c>
    </row>
    <row r="34" spans="1:20" x14ac:dyDescent="0.35">
      <c r="A34" s="20" t="s">
        <v>9</v>
      </c>
      <c r="B34">
        <f>VLOOKUP(primary[[#This Row],[id]],TreeDesign!$A$3:$C$500,2,FALSE)</f>
        <v>3</v>
      </c>
      <c r="C34">
        <f>VLOOKUP(primary[[#This Row],[id]],TreeDesign!$A$3:$C$500,3,FALSE)</f>
        <v>13</v>
      </c>
      <c r="D34" t="s">
        <v>342</v>
      </c>
      <c r="E34" t="s">
        <v>342</v>
      </c>
      <c r="F34" t="s">
        <v>349</v>
      </c>
      <c r="G34" s="17" t="s">
        <v>332</v>
      </c>
      <c r="I34" t="s">
        <v>993</v>
      </c>
      <c r="J34" t="s">
        <v>267</v>
      </c>
      <c r="K34" t="s">
        <v>266</v>
      </c>
      <c r="Q3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34" t="s">
        <v>296</v>
      </c>
      <c r="S3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tinyBoosters
    tier = 3
    title = #LOC_KTT_tinyBoosters_Title // Tiny Solid Rocket Boosters
    description = #LOC_KTT_tinyBoosters_Description // What is this?  A booster for ants?! How can we be expected to give kerbals a chance to get into space if they can't even fit inside the tank?
    cost = 20
    hideEmpty = False
    nodeName = ktt_tinyBoosters
    anyToUnlock = False
    icon = KiwiTechTree/Icons/ktt_icon_tinyBoosters
    pos = -2850,1732,0
    scale = 0.7
    Parent
    {
        parentID = prototypeBoosters
        lineFrom = RIGHT
        lineTo = LEFT
    }
}</v>
      </c>
      <c r="T34" t="str">
        <f>_xlfn.CONCAT(IF(LEFT(primary[[#This Row],[title]],1)&lt;&gt;"#",_xlfn.CONCAT("#LOC_KTT_",primary[[#This Row],[id]],"_Title = ",primary[[#This Row],[title]],"zzz"),""),IF(LEFT(primary[[#This Row],[description]],1)&lt;&gt;"#",_xlfn.CONCAT(CHAR(10),"#LOC_KTT_",primary[[#This Row],[id]],"_Description = ",primary[[#This Row],[description]],"zzz"),""))</f>
        <v>#LOC_KTT_tinyBoosters_Title = Tiny Solid Rocket Boosterszzz
#LOC_KTT_tinyBoosters_Description = What is this?  A booster for ants?! How can we be expected to give kerbals a chance to get into space if they can't even fit inside the tank?zzz</v>
      </c>
    </row>
    <row r="35" spans="1:20" x14ac:dyDescent="0.35">
      <c r="A35" s="20" t="s">
        <v>8</v>
      </c>
      <c r="B35">
        <f>VLOOKUP(primary[[#This Row],[id]],TreeDesign!$A$3:$C$500,2,FALSE)</f>
        <v>3</v>
      </c>
      <c r="C35">
        <f>VLOOKUP(primary[[#This Row],[id]],TreeDesign!$A$3:$C$500,3,FALSE)</f>
        <v>11</v>
      </c>
      <c r="D35" t="s">
        <v>307</v>
      </c>
      <c r="E35" t="s">
        <v>307</v>
      </c>
      <c r="F35" t="s">
        <v>341</v>
      </c>
      <c r="G35" s="17" t="s">
        <v>332</v>
      </c>
      <c r="I35" t="s">
        <v>992</v>
      </c>
      <c r="J35" t="s">
        <v>267</v>
      </c>
      <c r="K35" t="s">
        <v>266</v>
      </c>
      <c r="Q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35" t="s">
        <v>296</v>
      </c>
      <c r="S3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basicFlightControl
    tier = 3
    title = #LOC_KTT_basicFlightControl_Title // Basic Flight Control
    description = #LOC_KTT_basicFlightControl_Description // The more you try to control something, the more it controls you.
    cost = 20
    hideEmpty = False
    nodeName = ktt_basicFlightControl
    anyToUnlock = False
    icon = KiwiTechTree/Icons/ktt_icon_basicFlightControl
    pos = -2850,1820,0
    scale = 0.7
    Parent
    {
        parentID = prototypeFlightControl
        lineFrom = RIGHT
        lineTo = LEFT
    }
}</v>
      </c>
      <c r="T35" t="str">
        <f>_xlfn.CONCAT(IF(LEFT(primary[[#This Row],[title]],1)&lt;&gt;"#",_xlfn.CONCAT("#LOC_KTT_",primary[[#This Row],[id]],"_Title = ",primary[[#This Row],[title]],"zzz"),""),IF(LEFT(primary[[#This Row],[description]],1)&lt;&gt;"#",_xlfn.CONCAT(CHAR(10),"#LOC_KTT_",primary[[#This Row],[id]],"_Description = ",primary[[#This Row],[description]],"zzz"),""))</f>
        <v>#LOC_KTT_basicFlightControl_Title = Basic Flight Controlzzz
#LOC_KTT_basicFlightControl_Description = The more you try to control something, the more it controls you.zzz</v>
      </c>
    </row>
    <row r="36" spans="1:20" x14ac:dyDescent="0.35">
      <c r="A36" s="20" t="s">
        <v>1045</v>
      </c>
      <c r="B36" s="17">
        <f>VLOOKUP(primary[[#This Row],[id]],TreeDesign!$A$3:$C$500,2,FALSE)</f>
        <v>3</v>
      </c>
      <c r="C36" s="17">
        <f>VLOOKUP(primary[[#This Row],[id]],TreeDesign!$A$3:$C$500,3,FALSE)</f>
        <v>15</v>
      </c>
      <c r="D36" t="s">
        <v>1048</v>
      </c>
      <c r="E36" t="s">
        <v>1048</v>
      </c>
      <c r="F36" s="20" t="s">
        <v>1055</v>
      </c>
      <c r="G36" s="18" t="s">
        <v>331</v>
      </c>
      <c r="I36" t="s">
        <v>4</v>
      </c>
      <c r="J36" t="s">
        <v>267</v>
      </c>
      <c r="K36" t="s">
        <v>266</v>
      </c>
      <c r="L36" t="s">
        <v>992</v>
      </c>
      <c r="M36" t="s">
        <v>267</v>
      </c>
      <c r="N36" t="s">
        <v>266</v>
      </c>
      <c r="Q3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36" t="s">
        <v>296</v>
      </c>
      <c r="S3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pressureFedPropulsion
    tier = 3
    title = #LOC_KTT_pressureFedPropulsion_Title // Pressure Fed Propulsion
    description = #LOC_KTT_pressureFedPropulsion_Description // These engines use pressurized fuel tanks to get the fuel to the engines.  But Werner told us that space has no pressure.  How will these engines work?!
    cost = 20
    hideEmpty = False
    nodeName = ktt_pressureFedPropulsion
    anyToUnlock = True
    icon = KiwiTechTree/Icons/ktt_icon_pressureFedPropulsion
    pos = -2850,1644,0
    scale = 0.7
    Parent
    {
        parentID = basicRocketry
        lineFrom = RIGHT
        lineTo = LEFT
    }
    Parent
    {
        parentID = prototypeFlightControl
        lineFrom = RIGHT
        lineTo = LEFT
    }
}</v>
      </c>
      <c r="T36" t="str">
        <f>_xlfn.CONCAT(IF(LEFT(primary[[#This Row],[title]],1)&lt;&gt;"#",_xlfn.CONCAT("#LOC_KTT_",primary[[#This Row],[id]],"_Title = ",primary[[#This Row],[title]],"zzz"),""),IF(LEFT(primary[[#This Row],[description]],1)&lt;&gt;"#",_xlfn.CONCAT(CHAR(10),"#LOC_KTT_",primary[[#This Row],[id]],"_Description = ",primary[[#This Row],[description]],"zzz"),""))</f>
        <v>#LOC_KTT_pressureFedPropulsion_Title = Pressure Fed Propulsionzzz
#LOC_KTT_pressureFedPropulsion_Description = These engines use pressurized fuel tanks to get the fuel to the engines.  But Werner told us that space has no pressure.  How will these engines work?!zzz</v>
      </c>
    </row>
    <row r="37" spans="1:20" x14ac:dyDescent="0.35">
      <c r="A37" s="20" t="s">
        <v>11</v>
      </c>
      <c r="B37">
        <f>VLOOKUP(primary[[#This Row],[id]],TreeDesign!$A$3:$C$500,2,FALSE)</f>
        <v>3</v>
      </c>
      <c r="C37">
        <f>VLOOKUP(primary[[#This Row],[id]],TreeDesign!$A$3:$C$500,3,FALSE)</f>
        <v>17</v>
      </c>
      <c r="D37" t="s">
        <v>356</v>
      </c>
      <c r="E37" t="s">
        <v>1158</v>
      </c>
      <c r="F37" t="s">
        <v>357</v>
      </c>
      <c r="G37" s="17" t="s">
        <v>332</v>
      </c>
      <c r="H37" t="s">
        <v>291</v>
      </c>
      <c r="I37" t="s">
        <v>4</v>
      </c>
      <c r="J37" t="s">
        <v>267</v>
      </c>
      <c r="K37" t="s">
        <v>266</v>
      </c>
      <c r="Q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37" t="s">
        <v>302</v>
      </c>
      <c r="S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generalRocketry
    tier = 3
    title = #autoLOC_501030 //#autoLOC_501030 = General Rocketry
    description = #autoLOC_501031 //#autoLOC_501031 = More engines, more fuel, more ambitious ideas.
    cost = 20
    hideEmpty = False
    nodeName = ktt_generalRocketry
    anyToUnlock = False
    icon = RDicon_rocketry-general
    pos = -2850,1556,0
    scale = 0.7
    Parent
    {
        parentID = basicRocketry
        lineFrom = RIGHT
        lineTo = LEFT
    }
}</v>
      </c>
      <c r="T37" t="str">
        <f>_xlfn.CONCAT(IF(LEFT(primary[[#This Row],[title]],1)&lt;&gt;"#",_xlfn.CONCAT("#LOC_KTT_",primary[[#This Row],[id]],"_Title = ",primary[[#This Row],[title]],"zzz"),""),IF(LEFT(primary[[#This Row],[description]],1)&lt;&gt;"#",_xlfn.CONCAT(CHAR(10),"#LOC_KTT_",primary[[#This Row],[id]],"_Description = ",primary[[#This Row],[description]],"zzz"),""))</f>
        <v/>
      </c>
    </row>
    <row r="38" spans="1:20" x14ac:dyDescent="0.35">
      <c r="A38" s="20" t="s">
        <v>12</v>
      </c>
      <c r="B38">
        <f>VLOOKUP(primary[[#This Row],[id]],TreeDesign!$A$3:$C$500,2,FALSE)</f>
        <v>3</v>
      </c>
      <c r="C38">
        <f>VLOOKUP(primary[[#This Row],[id]],TreeDesign!$A$3:$C$500,3,FALSE)</f>
        <v>19</v>
      </c>
      <c r="D38" t="s">
        <v>308</v>
      </c>
      <c r="E38" t="s">
        <v>308</v>
      </c>
      <c r="F38" t="s">
        <v>374</v>
      </c>
      <c r="G38" s="17" t="s">
        <v>332</v>
      </c>
      <c r="I38" t="s">
        <v>994</v>
      </c>
      <c r="J38" t="s">
        <v>267</v>
      </c>
      <c r="K38" t="s">
        <v>266</v>
      </c>
      <c r="Q3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38" t="s">
        <v>296</v>
      </c>
      <c r="S3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earlyFuelSystems
    tier = 3
    title = #LOC_KTT_earlyFuelSystems_Title // Early Fuel Systems
    description = #LOC_KTT_earlyFuelSystems_Description // We built some containers to hold that oily, black stuff we found in the local tar pits. 
    cost = 20
    hideEmpty = False
    nodeName = ktt_earlyFuelSystems
    anyToUnlock = False
    icon = KiwiTechTree/Icons/ktt_icon_earlyFuelSystems
    pos = -2850,1468,0
    scale = 0.7
    Parent
    {
        parentID = prototypeFuelSystems
        lineFrom = RIGHT
        lineTo = LEFT
    }
}</v>
      </c>
      <c r="T38" t="str">
        <f>_xlfn.CONCAT(IF(LEFT(primary[[#This Row],[title]],1)&lt;&gt;"#",_xlfn.CONCAT("#LOC_KTT_",primary[[#This Row],[id]],"_Title = ",primary[[#This Row],[title]],"zzz"),""),IF(LEFT(primary[[#This Row],[description]],1)&lt;&gt;"#",_xlfn.CONCAT(CHAR(10),"#LOC_KTT_",primary[[#This Row],[id]],"_Description = ",primary[[#This Row],[description]],"zzz"),""))</f>
        <v>#LOC_KTT_earlyFuelSystems_Title = Early Fuel Systemszzz
#LOC_KTT_earlyFuelSystems_Description = We built some containers to hold that oily, black stuff we found in the local tar pits. zzz</v>
      </c>
    </row>
    <row r="39" spans="1:20" x14ac:dyDescent="0.35">
      <c r="A39" s="20" t="s">
        <v>13</v>
      </c>
      <c r="B39">
        <f>VLOOKUP(primary[[#This Row],[id]],TreeDesign!$A$3:$C$500,2,FALSE)</f>
        <v>3</v>
      </c>
      <c r="C39">
        <f>VLOOKUP(primary[[#This Row],[id]],TreeDesign!$A$3:$C$500,3,FALSE)</f>
        <v>23</v>
      </c>
      <c r="D39" t="s">
        <v>402</v>
      </c>
      <c r="E39" t="s">
        <v>402</v>
      </c>
      <c r="F39" t="s">
        <v>403</v>
      </c>
      <c r="G39" s="17" t="s">
        <v>332</v>
      </c>
      <c r="I39" t="s">
        <v>116</v>
      </c>
      <c r="J39" t="s">
        <v>267</v>
      </c>
      <c r="K39" t="s">
        <v>266</v>
      </c>
      <c r="Q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39" t="s">
        <v>296</v>
      </c>
      <c r="S3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basicConstruction
    tier = 3
    title = #LOC_KTT_basicConstruction_Title // Basic Construction
    description = #LOC_KTT_basicConstruction_Description // Some odds and ends we found lying around Margo's backyard.
    cost = 20
    hideEmpty = False
    nodeName = ktt_basicConstruction
    anyToUnlock = False
    icon = KiwiTechTree/Icons/ktt_icon_basicConstruction
    pos = -2850,1292,0
    scale = 0.7
    Parent
    {
        parentID = earlyConstruction
        lineFrom = RIGHT
        lineTo = LEFT
    }
}</v>
      </c>
      <c r="T39" t="str">
        <f>_xlfn.CONCAT(IF(LEFT(primary[[#This Row],[title]],1)&lt;&gt;"#",_xlfn.CONCAT("#LOC_KTT_",primary[[#This Row],[id]],"_Title = ",primary[[#This Row],[title]],"zzz"),""),IF(LEFT(primary[[#This Row],[description]],1)&lt;&gt;"#",_xlfn.CONCAT(CHAR(10),"#LOC_KTT_",primary[[#This Row],[id]],"_Description = ",primary[[#This Row],[description]],"zzz"),""))</f>
        <v>#LOC_KTT_basicConstruction_Title = Basic Constructionzzz
#LOC_KTT_basicConstruction_Description = Some odds and ends we found lying around Margo's backyard.zzz</v>
      </c>
    </row>
    <row r="40" spans="1:20" x14ac:dyDescent="0.35">
      <c r="A40" s="20" t="s">
        <v>1008</v>
      </c>
      <c r="B40">
        <f>VLOOKUP(primary[[#This Row],[id]],TreeDesign!$A$3:$C$500,2,FALSE)</f>
        <v>3</v>
      </c>
      <c r="C40">
        <f>VLOOKUP(primary[[#This Row],[id]],TreeDesign!$A$3:$C$500,3,FALSE)</f>
        <v>27</v>
      </c>
      <c r="D40" t="s">
        <v>413</v>
      </c>
      <c r="E40" t="s">
        <v>413</v>
      </c>
      <c r="F40" t="s">
        <v>414</v>
      </c>
      <c r="G40" s="17" t="s">
        <v>332</v>
      </c>
      <c r="I40" t="s">
        <v>117</v>
      </c>
      <c r="J40" t="s">
        <v>267</v>
      </c>
      <c r="K40" t="s">
        <v>266</v>
      </c>
      <c r="Q4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0" t="s">
        <v>296</v>
      </c>
      <c r="S4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nonCommercialFlight
    tier = 3
    title = #LOC_KTT_nonCommercialFlight_Title // Non-Commercial Flights
    description = #LOC_KTT_nonCommercialFlight_Description // That was some of the best flying I've seen to date -- Right up to the part where you got killed.
    cost = 20
    hideEmpty = False
    nodeName = ktt_nonCommercialFlight
    anyToUnlock = False
    icon = KiwiTechTree/Icons/ktt_icon_nonCommercialFlight
    pos = -2850,1116,0
    scale = 0.7
    Parent
    {
        parentID = testPilots
        lineFrom = RIGHT
        lineTo = LEFT
    }
}</v>
      </c>
      <c r="T40" t="str">
        <f>_xlfn.CONCAT(IF(LEFT(primary[[#This Row],[title]],1)&lt;&gt;"#",_xlfn.CONCAT("#LOC_KTT_",primary[[#This Row],[id]],"_Title = ",primary[[#This Row],[title]],"zzz"),""),IF(LEFT(primary[[#This Row],[description]],1)&lt;&gt;"#",_xlfn.CONCAT(CHAR(10),"#LOC_KTT_",primary[[#This Row],[id]],"_Description = ",primary[[#This Row],[description]],"zzz"),""))</f>
        <v>#LOC_KTT_nonCommercialFlight_Title = Non-Commercial Flightszzz
#LOC_KTT_nonCommercialFlight_Description = That was some of the best flying I've seen to date -- Right up to the part where you got killed.zzz</v>
      </c>
    </row>
    <row r="41" spans="1:20" x14ac:dyDescent="0.35">
      <c r="A41" s="20" t="s">
        <v>14</v>
      </c>
      <c r="B41">
        <f>VLOOKUP(primary[[#This Row],[id]],TreeDesign!$A$3:$C$500,2,FALSE)</f>
        <v>3</v>
      </c>
      <c r="C41">
        <f>VLOOKUP(primary[[#This Row],[id]],TreeDesign!$A$3:$C$500,3,FALSE)</f>
        <v>28</v>
      </c>
      <c r="D41" t="s">
        <v>415</v>
      </c>
      <c r="E41" t="s">
        <v>1159</v>
      </c>
      <c r="F41" t="s">
        <v>416</v>
      </c>
      <c r="G41" s="17" t="s">
        <v>332</v>
      </c>
      <c r="H41" t="s">
        <v>417</v>
      </c>
      <c r="I41" t="s">
        <v>6</v>
      </c>
      <c r="J41" t="s">
        <v>267</v>
      </c>
      <c r="K41" t="s">
        <v>266</v>
      </c>
      <c r="Q4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1" t="s">
        <v>302</v>
      </c>
      <c r="S4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stability
    tier = 3
    title = #autoLOC_501028 //#autoLOC_501028 = Stability
    description = #autoLOC_501029 //#autoLOC_501029 = Reaching for the stars starts with keeping our spacecraft pointed generally in the right direction.
    cost = 20
    hideEmpty = False
    nodeName = ktt_stability
    anyToUnlock = False
    icon = RDicon_stability
    pos = -2850,1072,0
    scale = 0.7
    Parent
    {
        parentID = earlyFlight
        lineFrom = RIGHT
        lineTo = LEFT
    }
}</v>
      </c>
      <c r="T41" t="str">
        <f>_xlfn.CONCAT(IF(LEFT(primary[[#This Row],[title]],1)&lt;&gt;"#",_xlfn.CONCAT("#LOC_KTT_",primary[[#This Row],[id]],"_Title = ",primary[[#This Row],[title]],"zzz"),""),IF(LEFT(primary[[#This Row],[description]],1)&lt;&gt;"#",_xlfn.CONCAT(CHAR(10),"#LOC_KTT_",primary[[#This Row],[id]],"_Description = ",primary[[#This Row],[description]],"zzz"),""))</f>
        <v/>
      </c>
    </row>
    <row r="42" spans="1:20" x14ac:dyDescent="0.35">
      <c r="A42" s="20" t="s">
        <v>15</v>
      </c>
      <c r="B42">
        <f>VLOOKUP(primary[[#This Row],[id]],TreeDesign!$A$3:$C$500,2,FALSE)</f>
        <v>3</v>
      </c>
      <c r="C42">
        <f>VLOOKUP(primary[[#This Row],[id]],TreeDesign!$A$3:$C$500,3,FALSE)</f>
        <v>33</v>
      </c>
      <c r="D42" t="s">
        <v>418</v>
      </c>
      <c r="E42" t="s">
        <v>1160</v>
      </c>
      <c r="F42" t="s">
        <v>419</v>
      </c>
      <c r="G42" s="17" t="s">
        <v>332</v>
      </c>
      <c r="H42" t="s">
        <v>963</v>
      </c>
      <c r="I42" t="s">
        <v>974</v>
      </c>
      <c r="J42" t="s">
        <v>267</v>
      </c>
      <c r="K42" t="s">
        <v>266</v>
      </c>
      <c r="Q4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2" t="s">
        <v>302</v>
      </c>
      <c r="S4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survivability
    tier = 3
    title = #autoLOC_501026 //#autoLOC_501026 = Survivability
    description = #autoLOC_501027 //#autoLOC_501027 = The art and science of landing and walking away from it.
    cost = 20
    hideEmpty = False
    nodeName = ktt_survivability
    anyToUnlock = False
    icon = RDicon_survivability
    pos = -2850,852,0
    scale = 0.7
    Parent
    {
        parentID = basicReEntry
        lineFrom = RIGHT
        lineTo = LEFT
    }
}</v>
      </c>
      <c r="T42" t="str">
        <f>_xlfn.CONCAT(IF(LEFT(primary[[#This Row],[title]],1)&lt;&gt;"#",_xlfn.CONCAT("#LOC_KTT_",primary[[#This Row],[id]],"_Title = ",primary[[#This Row],[title]],"zzz"),""),IF(LEFT(primary[[#This Row],[description]],1)&lt;&gt;"#",_xlfn.CONCAT(CHAR(10),"#LOC_KTT_",primary[[#This Row],[id]],"_Description = ",primary[[#This Row],[description]],"zzz"),""))</f>
        <v/>
      </c>
    </row>
    <row r="43" spans="1:20" x14ac:dyDescent="0.35">
      <c r="A43" s="20" t="s">
        <v>16</v>
      </c>
      <c r="B43">
        <f>VLOOKUP(primary[[#This Row],[id]],TreeDesign!$A$3:$C$500,2,FALSE)</f>
        <v>3</v>
      </c>
      <c r="C43">
        <f>VLOOKUP(primary[[#This Row],[id]],TreeDesign!$A$3:$C$500,3,FALSE)</f>
        <v>39</v>
      </c>
      <c r="D43" t="s">
        <v>420</v>
      </c>
      <c r="E43" t="s">
        <v>420</v>
      </c>
      <c r="F43" t="s">
        <v>421</v>
      </c>
      <c r="G43" s="17" t="s">
        <v>332</v>
      </c>
      <c r="I43" t="s">
        <v>7</v>
      </c>
      <c r="J43" t="s">
        <v>267</v>
      </c>
      <c r="K43" t="s">
        <v>266</v>
      </c>
      <c r="Q4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3" t="s">
        <v>296</v>
      </c>
      <c r="S4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science201
    tier = 3
    title = #LOC_KTT_science201_Title // Science 201
    description = #LOC_KTT_science201_Description // People want us to try and know more about how all that "stuff" works besides just watching all of the pretty explosions.
    cost = 20
    hideEmpty = False
    nodeName = ktt_science201
    anyToUnlock = False
    icon = KiwiTechTree/Icons/ktt_icon_science201
    pos = -2850,588,0
    scale = 0.7
    Parent
    {
        parentID = engineering101
        lineFrom = RIGHT
        lineTo = LEFT
    }
}</v>
      </c>
      <c r="T43" t="str">
        <f>_xlfn.CONCAT(IF(LEFT(primary[[#This Row],[title]],1)&lt;&gt;"#",_xlfn.CONCAT("#LOC_KTT_",primary[[#This Row],[id]],"_Title = ",primary[[#This Row],[title]],"zzz"),""),IF(LEFT(primary[[#This Row],[description]],1)&lt;&gt;"#",_xlfn.CONCAT(CHAR(10),"#LOC_KTT_",primary[[#This Row],[id]],"_Description = ",primary[[#This Row],[description]],"zzz"),""))</f>
        <v>#LOC_KTT_science201_Title = Science 201zzz
#LOC_KTT_science201_Description = People want us to try and know more about how all that "stuff" works besides just watching all of the pretty explosions.zzz</v>
      </c>
    </row>
    <row r="44" spans="1:20" x14ac:dyDescent="0.35">
      <c r="A44" s="20" t="s">
        <v>995</v>
      </c>
      <c r="B44">
        <f>VLOOKUP(primary[[#This Row],[id]],TreeDesign!$A$3:$C$500,2,FALSE)</f>
        <v>3</v>
      </c>
      <c r="C44">
        <f>VLOOKUP(primary[[#This Row],[id]],TreeDesign!$A$3:$C$500,3,FALSE)</f>
        <v>42</v>
      </c>
      <c r="D44" t="s">
        <v>998</v>
      </c>
      <c r="E44" t="s">
        <v>998</v>
      </c>
      <c r="F44" s="20" t="s">
        <v>470</v>
      </c>
      <c r="G44" s="17" t="s">
        <v>332</v>
      </c>
      <c r="I44" t="s">
        <v>7</v>
      </c>
      <c r="J44" t="s">
        <v>267</v>
      </c>
      <c r="K44" t="s">
        <v>266</v>
      </c>
      <c r="Q4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4" t="s">
        <v>296</v>
      </c>
      <c r="S4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prototypeSatellites
    tier = 3
    title = #LOC_KTT_prototypeSatellites_Title // Prototype Satellites
    description = #LOC_KTT_prototypeSatellites_Description // 01000001 01101100 01101100 00100000 01111001 01101111 01110101 01110010 00100000 01100010 01100001 01110011 01100101 00100000 01100001 01110010 01100101 00100000 01100010 01100101 01101100 01101111 01101110 01100111 00100000 01110100 01101111 00100000 01110101 01110011 00100001 
    cost = 20
    hideEmpty = False
    nodeName = ktt_prototypeSatellites
    anyToUnlock = False
    icon = KiwiTechTree/Icons/ktt_icon_prototypeSatellites
    pos = -2850,456,0
    scale = 0.7
    Parent
    {
        parentID = engineering101
        lineFrom = RIGHT
        lineTo = LEFT
    }
}</v>
      </c>
      <c r="T44" t="str">
        <f>_xlfn.CONCAT(IF(LEFT(primary[[#This Row],[title]],1)&lt;&gt;"#",_xlfn.CONCAT("#LOC_KTT_",primary[[#This Row],[id]],"_Title = ",primary[[#This Row],[title]],"zzz"),""),IF(LEFT(primary[[#This Row],[description]],1)&lt;&gt;"#",_xlfn.CONCAT(CHAR(10),"#LOC_KTT_",primary[[#This Row],[id]],"_Description = ",primary[[#This Row],[description]],"zzz"),""))</f>
        <v>#LOC_KTT_prototypeSatellites_Title = Prototype Satelliteszzz
#LOC_KTT_prototypeSatellites_Description = 01000001 01101100 01101100 00100000 01111001 01101111 01110101 01110010 00100000 01100010 01100001 01110011 01100101 00100000 01100001 01110010 01100101 00100000 01100010 01100101 01101100 01101111 01101110 01100111 00100000 01110100 01101111 00100000 01110101 01110011 00100001 zzz</v>
      </c>
    </row>
    <row r="45" spans="1:20" x14ac:dyDescent="0.35">
      <c r="A45" s="20" t="s">
        <v>464</v>
      </c>
      <c r="B45">
        <f>VLOOKUP(primary[[#This Row],[id]],TreeDesign!$A$3:$C$500,2,FALSE)</f>
        <v>3</v>
      </c>
      <c r="C45">
        <f>VLOOKUP(primary[[#This Row],[id]],TreeDesign!$A$3:$C$500,3,FALSE)</f>
        <v>45</v>
      </c>
      <c r="D45" t="s">
        <v>465</v>
      </c>
      <c r="E45" t="s">
        <v>465</v>
      </c>
      <c r="F45" s="20" t="s">
        <v>473</v>
      </c>
      <c r="G45" s="17" t="s">
        <v>332</v>
      </c>
      <c r="I45" t="s">
        <v>7</v>
      </c>
      <c r="J45" t="s">
        <v>267</v>
      </c>
      <c r="K45" t="s">
        <v>266</v>
      </c>
      <c r="Q4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5" t="s">
        <v>296</v>
      </c>
      <c r="S4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earlySolar
    tier = 3
    title = #LOC_KTT_earlySolar_Title // Early Solar Panels
    description = #LOC_KTT_earlySolar_Description // We'll leave a light on for you.
    cost = 20
    hideEmpty = False
    nodeName = ktt_earlySolar
    anyToUnlock = False
    icon = KiwiTechTree/Icons/ktt_icon_earlySolar
    pos = -2850,324,0
    scale = 0.7
    Parent
    {
        parentID = engineering101
        lineFrom = RIGHT
        lineTo = LEFT
    }
}</v>
      </c>
      <c r="T45" t="str">
        <f>_xlfn.CONCAT(IF(LEFT(primary[[#This Row],[title]],1)&lt;&gt;"#",_xlfn.CONCAT("#LOC_KTT_",primary[[#This Row],[id]],"_Title = ",primary[[#This Row],[title]],"zzz"),""),IF(LEFT(primary[[#This Row],[description]],1)&lt;&gt;"#",_xlfn.CONCAT(CHAR(10),"#LOC_KTT_",primary[[#This Row],[id]],"_Description = ",primary[[#This Row],[description]],"zzz"),""))</f>
        <v>#LOC_KTT_earlySolar_Title = Early Solar Panelszzz
#LOC_KTT_earlySolar_Description = We'll leave a light on for you.zzz</v>
      </c>
    </row>
    <row r="46" spans="1:20" x14ac:dyDescent="0.35">
      <c r="A46" s="20" t="s">
        <v>17</v>
      </c>
      <c r="B46">
        <f>VLOOKUP(primary[[#This Row],[id]],TreeDesign!$A$3:$C$500,2,FALSE)</f>
        <v>3</v>
      </c>
      <c r="C46">
        <f>VLOOKUP(primary[[#This Row],[id]],TreeDesign!$A$3:$C$500,3,FALSE)</f>
        <v>48</v>
      </c>
      <c r="D46" t="s">
        <v>422</v>
      </c>
      <c r="E46" t="s">
        <v>422</v>
      </c>
      <c r="F46" t="s">
        <v>429</v>
      </c>
      <c r="G46" s="17" t="s">
        <v>332</v>
      </c>
      <c r="I46" t="s">
        <v>7</v>
      </c>
      <c r="J46" t="s">
        <v>267</v>
      </c>
      <c r="K46" t="s">
        <v>266</v>
      </c>
      <c r="Q4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6" t="s">
        <v>296</v>
      </c>
      <c r="S4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serviceModules
    tier = 3
    title = #LOC_KTT_serviceModules_Title // Service Modules
    description = #LOC_KTT_serviceModules_Description // Placing our science instruments, batteries and fuel cells inside may help them survive going into space.
    cost = 20
    hideEmpty = False
    nodeName = ktt_serviceModules
    anyToUnlock = False
    icon = KiwiTechTree/Icons/ktt_icon_serviceModules
    pos = -2850,192,0
    scale = 0.7
    Parent
    {
        parentID = engineering101
        lineFrom = RIGHT
        lineTo = LEFT
    }
}</v>
      </c>
      <c r="T46" t="str">
        <f>_xlfn.CONCAT(IF(LEFT(primary[[#This Row],[title]],1)&lt;&gt;"#",_xlfn.CONCAT("#LOC_KTT_",primary[[#This Row],[id]],"_Title = ",primary[[#This Row],[title]],"zzz"),""),IF(LEFT(primary[[#This Row],[description]],1)&lt;&gt;"#",_xlfn.CONCAT(CHAR(10),"#LOC_KTT_",primary[[#This Row],[id]],"_Description = ",primary[[#This Row],[description]],"zzz"),""))</f>
        <v>#LOC_KTT_serviceModules_Title = Service Moduleszzz
#LOC_KTT_serviceModules_Description = Placing our science instruments, batteries and fuel cells inside may help them survive going into space.zzz</v>
      </c>
    </row>
    <row r="47" spans="1:20" x14ac:dyDescent="0.35">
      <c r="A47" s="20" t="s">
        <v>1341</v>
      </c>
      <c r="B47" s="17">
        <f>VLOOKUP(primary[[#This Row],[id]],TreeDesign!$A$3:$C$500,2,FALSE)</f>
        <v>3</v>
      </c>
      <c r="C47" s="17">
        <f>VLOOKUP(primary[[#This Row],[id]],TreeDesign!$A$3:$C$500,3,FALSE)</f>
        <v>51</v>
      </c>
      <c r="D47" t="s">
        <v>1356</v>
      </c>
      <c r="E47" t="s">
        <v>1325</v>
      </c>
      <c r="F47" t="s">
        <v>1371</v>
      </c>
      <c r="G47" s="18" t="s">
        <v>332</v>
      </c>
      <c r="H47" t="s">
        <v>1386</v>
      </c>
      <c r="P47">
        <v>0</v>
      </c>
      <c r="Q47"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47" t="s">
        <v>296</v>
      </c>
      <c r="S4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tier3_bottom
    tier = 3
    title = #LOC_KTT_tier3_Title
    description = #LOC_KTT_tier3_Description
    cost = 0
    hideEmpty = False
    nodeName = ktt_tier3_bottom
    anyToUnlock = False
    icon = KiwiTechTree/Icons/ktt_icon_tier3
    pos = -2850,60,0
    scale = 0.7
}</v>
      </c>
      <c r="T47" s="17" t="str">
        <f>_xlfn.CONCAT(IF(LEFT(primary[[#This Row],[title]],1)&lt;&gt;"#",_xlfn.CONCAT("#LOC_KTT_",primary[[#This Row],[id]],"_Title = ",primary[[#This Row],[title]],"zzz"),""),IF(LEFT(primary[[#This Row],[description]],1)&lt;&gt;"#",_xlfn.CONCAT(CHAR(10),"#LOC_KTT_",primary[[#This Row],[id]],"_Description = ",primary[[#This Row],[description]],"zzz"),""))</f>
        <v/>
      </c>
    </row>
    <row r="48" spans="1:20" x14ac:dyDescent="0.35">
      <c r="A48" s="20" t="s">
        <v>29</v>
      </c>
      <c r="B48">
        <f>VLOOKUP(primary[[#This Row],[id]],TreeDesign!$A$3:$C$500,2,FALSE)</f>
        <v>3.5</v>
      </c>
      <c r="C48">
        <f>VLOOKUP(primary[[#This Row],[id]],TreeDesign!$A$3:$C$500,3,FALSE)</f>
        <v>36</v>
      </c>
      <c r="D48" t="s">
        <v>481</v>
      </c>
      <c r="E48" t="s">
        <v>481</v>
      </c>
      <c r="F48" t="s">
        <v>480</v>
      </c>
      <c r="G48" s="17" t="s">
        <v>332</v>
      </c>
      <c r="I48" t="s">
        <v>15</v>
      </c>
      <c r="J48" t="s">
        <v>267</v>
      </c>
      <c r="K48" t="s">
        <v>266</v>
      </c>
      <c r="Q4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35</v>
      </c>
      <c r="R48" t="s">
        <v>296</v>
      </c>
      <c r="S4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basicReentryModule
    tier = 3.5
    title = #LOC_KTT_basicReentryModule_Title // Basic Re-Entry Module
    description = #LOC_KTT_basicReentryModule_Description // Jebediah, I choose you!
    cost = 35
    hideEmpty = False
    nodeName = ktt_basicReentryModule
    anyToUnlock = False
    icon = KiwiTechTree/Icons/ktt_icon_basicReentryModule
    pos = -2795,720,0
    scale = 0.7
    Parent
    {
        parentID = survivability
        lineFrom = RIGHT
        lineTo = LEFT
    }
}</v>
      </c>
      <c r="T48" t="str">
        <f>_xlfn.CONCAT(IF(LEFT(primary[[#This Row],[title]],1)&lt;&gt;"#",_xlfn.CONCAT("#LOC_KTT_",primary[[#This Row],[id]],"_Title = ",primary[[#This Row],[title]],"zzz"),""),IF(LEFT(primary[[#This Row],[description]],1)&lt;&gt;"#",_xlfn.CONCAT(CHAR(10),"#LOC_KTT_",primary[[#This Row],[id]],"_Description = ",primary[[#This Row],[description]],"zzz"),""))</f>
        <v>#LOC_KTT_basicReentryModule_Title = Basic Re-Entry Modulezzz
#LOC_KTT_basicReentryModule_Description = Jebediah, I choose you!zzz</v>
      </c>
    </row>
    <row r="49" spans="1:20" x14ac:dyDescent="0.35">
      <c r="A49" s="20" t="s">
        <v>1311</v>
      </c>
      <c r="B49" s="17">
        <f>VLOOKUP(primary[[#This Row],[id]],TreeDesign!$A$3:$C$500,2,FALSE)</f>
        <v>4</v>
      </c>
      <c r="C49" s="17">
        <f>VLOOKUP(primary[[#This Row],[id]],TreeDesign!$A$3:$C$500,3,FALSE)</f>
        <v>1</v>
      </c>
      <c r="D49" s="22" t="s">
        <v>1326</v>
      </c>
      <c r="E49" s="22" t="s">
        <v>1326</v>
      </c>
      <c r="F49" s="22" t="s">
        <v>1326</v>
      </c>
      <c r="G49" s="18" t="s">
        <v>332</v>
      </c>
      <c r="P49">
        <v>0</v>
      </c>
      <c r="Q4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49" t="s">
        <v>296</v>
      </c>
      <c r="S4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tier4
    tier = 4
    title = #LOC_KTT_tier4_Title // Tier 4
    description = #LOC_KTT_tier4_Description // Tier 4
    cost = 0
    hideEmpty = False
    nodeName = ktt_tier4
    anyToUnlock = False
    icon = KiwiTechTree/Icons/ktt_icon_tier4
    pos = -2630,2260,0
    scale = 0.7
}</v>
      </c>
      <c r="T49" s="17" t="str">
        <f>_xlfn.CONCAT(IF(LEFT(primary[[#This Row],[title]],1)&lt;&gt;"#",_xlfn.CONCAT("#LOC_KTT_",primary[[#This Row],[id]],"_Title = ",primary[[#This Row],[title]],"zzz"),""),IF(LEFT(primary[[#This Row],[description]],1)&lt;&gt;"#",_xlfn.CONCAT(CHAR(10),"#LOC_KTT_",primary[[#This Row],[id]],"_Description = ",primary[[#This Row],[description]],"zzz"),""))</f>
        <v>#LOC_KTT_tier4_Title = Tier 4zzz
#LOC_KTT_tier4_Description = Tier 4zzz</v>
      </c>
    </row>
    <row r="50" spans="1:20" x14ac:dyDescent="0.35">
      <c r="A50" s="20" t="s">
        <v>19</v>
      </c>
      <c r="B50">
        <f>VLOOKUP(primary[[#This Row],[id]],TreeDesign!$A$3:$C$500,2,FALSE)</f>
        <v>4</v>
      </c>
      <c r="C50">
        <f>VLOOKUP(primary[[#This Row],[id]],TreeDesign!$A$3:$C$500,3,FALSE)</f>
        <v>13</v>
      </c>
      <c r="D50" t="s">
        <v>343</v>
      </c>
      <c r="E50" t="s">
        <v>343</v>
      </c>
      <c r="F50" t="s">
        <v>350</v>
      </c>
      <c r="G50" s="17" t="s">
        <v>332</v>
      </c>
      <c r="I50" t="s">
        <v>9</v>
      </c>
      <c r="J50" t="s">
        <v>267</v>
      </c>
      <c r="K50" t="s">
        <v>266</v>
      </c>
      <c r="Q5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0" t="s">
        <v>296</v>
      </c>
      <c r="S5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smallBoosters
    tier = 4
    title = #LOC_KTT_smallBoosters_Title // Small Solid Rocket Boosters
    description = #LOC_KTT_smallBoosters_Description // We solved the problem! Kerbals could, theoretically, fit inside the solid tanks of these boosters. 
    cost = 50
    hideEmpty = False
    nodeName = ktt_smallBoosters
    anyToUnlock = False
    icon = KiwiTechTree/Icons/ktt_icon_smallBoosters
    pos = -2630,1732,0
    scale = 0.7
    Parent
    {
        parentID = tinyBoosters
        lineFrom = RIGHT
        lineTo = LEFT
    }
}</v>
      </c>
      <c r="T50" t="str">
        <f>_xlfn.CONCAT(IF(LEFT(primary[[#This Row],[title]],1)&lt;&gt;"#",_xlfn.CONCAT("#LOC_KTT_",primary[[#This Row],[id]],"_Title = ",primary[[#This Row],[title]],"zzz"),""),IF(LEFT(primary[[#This Row],[description]],1)&lt;&gt;"#",_xlfn.CONCAT(CHAR(10),"#LOC_KTT_",primary[[#This Row],[id]],"_Description = ",primary[[#This Row],[description]],"zzz"),""))</f>
        <v>#LOC_KTT_smallBoosters_Title = Small Solid Rocket Boosterszzz
#LOC_KTT_smallBoosters_Description = We solved the problem! Kerbals could, theoretically, fit inside the solid tanks of these boosters. zzz</v>
      </c>
    </row>
    <row r="51" spans="1:20" x14ac:dyDescent="0.35">
      <c r="A51" s="20" t="s">
        <v>18</v>
      </c>
      <c r="B51">
        <f>VLOOKUP(primary[[#This Row],[id]],TreeDesign!$A$3:$C$500,2,FALSE)</f>
        <v>4</v>
      </c>
      <c r="C51">
        <f>VLOOKUP(primary[[#This Row],[id]],TreeDesign!$A$3:$C$500,3,FALSE)</f>
        <v>11</v>
      </c>
      <c r="D51" t="s">
        <v>430</v>
      </c>
      <c r="E51" t="s">
        <v>1161</v>
      </c>
      <c r="F51" t="s">
        <v>431</v>
      </c>
      <c r="G51" s="17" t="s">
        <v>332</v>
      </c>
      <c r="H51" t="s">
        <v>489</v>
      </c>
      <c r="I51" t="s">
        <v>8</v>
      </c>
      <c r="J51" t="s">
        <v>267</v>
      </c>
      <c r="K51" t="s">
        <v>266</v>
      </c>
      <c r="Q5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1" t="s">
        <v>302</v>
      </c>
      <c r="S5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flightControl
    tier = 4
    title = #autoLOC_501036 //#autoLOC_501036 = Flight Control
    description = #autoLOC_501037 //#autoLOC_501037 = Tumbling out of control may be fun, but our engineers insist there's more to rocket science than that.
    cost = 50
    hideEmpty = False
    nodeName = ktt_flightControl
    anyToUnlock = False
    icon = RDicon_control-flight-advanced
    pos = -2630,1820,0
    scale = 0.7
    Parent
    {
        parentID = basicFlightControl
        lineFrom = RIGHT
        lineTo = LEFT
    }
}</v>
      </c>
      <c r="T51" t="str">
        <f>_xlfn.CONCAT(IF(LEFT(primary[[#This Row],[title]],1)&lt;&gt;"#",_xlfn.CONCAT("#LOC_KTT_",primary[[#This Row],[id]],"_Title = ",primary[[#This Row],[title]],"zzz"),""),IF(LEFT(primary[[#This Row],[description]],1)&lt;&gt;"#",_xlfn.CONCAT(CHAR(10),"#LOC_KTT_",primary[[#This Row],[id]],"_Description = ",primary[[#This Row],[description]],"zzz"),""))</f>
        <v/>
      </c>
    </row>
    <row r="52" spans="1:20" x14ac:dyDescent="0.35">
      <c r="A52" s="20" t="s">
        <v>1004</v>
      </c>
      <c r="B52" s="17">
        <f>VLOOKUP(primary[[#This Row],[id]],TreeDesign!$A$3:$C$500,2,FALSE)</f>
        <v>4</v>
      </c>
      <c r="C52" s="17">
        <f>VLOOKUP(primary[[#This Row],[id]],TreeDesign!$A$3:$C$500,3,FALSE)</f>
        <v>15</v>
      </c>
      <c r="D52" t="s">
        <v>1005</v>
      </c>
      <c r="E52" t="s">
        <v>1005</v>
      </c>
      <c r="F52" t="s">
        <v>1006</v>
      </c>
      <c r="G52" s="18" t="s">
        <v>332</v>
      </c>
      <c r="I52" t="s">
        <v>1045</v>
      </c>
      <c r="J52" t="s">
        <v>267</v>
      </c>
      <c r="K52" t="s">
        <v>266</v>
      </c>
      <c r="Q5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2" t="s">
        <v>296</v>
      </c>
      <c r="S5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earlyPropulsionSystems
    tier = 4
    title = #LOC_KTT_earlyPropulsionSystems_Title // Early Propulsion Systems
    description = #LOC_KTT_earlyPropulsionSystems_Description // These engines are simple and cheap, and probably reliable.
    cost = 50
    hideEmpty = False
    nodeName = ktt_earlyPropulsionSystems
    anyToUnlock = False
    icon = KiwiTechTree/Icons/ktt_icon_earlyPropulsionSystems
    pos = -2630,1644,0
    scale = 0.7
    Parent
    {
        parentID = pressureFedPropulsion
        lineFrom = RIGHT
        lineTo = LEFT
    }
}</v>
      </c>
      <c r="T52" t="str">
        <f>_xlfn.CONCAT(IF(LEFT(primary[[#This Row],[title]],1)&lt;&gt;"#",_xlfn.CONCAT("#LOC_KTT_",primary[[#This Row],[id]],"_Title = ",primary[[#This Row],[title]],"zzz"),""),IF(LEFT(primary[[#This Row],[description]],1)&lt;&gt;"#",_xlfn.CONCAT(CHAR(10),"#LOC_KTT_",primary[[#This Row],[id]],"_Description = ",primary[[#This Row],[description]],"zzz"),""))</f>
        <v>#LOC_KTT_earlyPropulsionSystems_Title = Early Propulsion Systemszzz
#LOC_KTT_earlyPropulsionSystems_Description = These engines are simple and cheap, and probably reliable.zzz</v>
      </c>
    </row>
    <row r="53" spans="1:20" x14ac:dyDescent="0.35">
      <c r="A53" s="20" t="s">
        <v>21</v>
      </c>
      <c r="B53">
        <f>VLOOKUP(primary[[#This Row],[id]],TreeDesign!$A$3:$C$500,2,FALSE)</f>
        <v>4</v>
      </c>
      <c r="C53">
        <f>VLOOKUP(primary[[#This Row],[id]],TreeDesign!$A$3:$C$500,3,FALSE)</f>
        <v>17</v>
      </c>
      <c r="D53" t="s">
        <v>358</v>
      </c>
      <c r="E53" t="s">
        <v>1162</v>
      </c>
      <c r="F53" t="s">
        <v>359</v>
      </c>
      <c r="G53" s="17" t="s">
        <v>332</v>
      </c>
      <c r="H53" t="s">
        <v>380</v>
      </c>
      <c r="I53" t="s">
        <v>11</v>
      </c>
      <c r="J53" t="s">
        <v>267</v>
      </c>
      <c r="K53" t="s">
        <v>266</v>
      </c>
      <c r="Q5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3" t="s">
        <v>302</v>
      </c>
      <c r="S5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advRocketry
    tier = 4
    title = #autoLOC_501038 //#autoLOC_501038 = Advanced Rocketry
    description = #autoLOC_501039 //#autoLOC_501039 = A new step ahead in rocket technology.
    cost = 50
    hideEmpty = False
    nodeName = ktt_advRocketry
    anyToUnlock = False
    icon = RDicon_rocketry-advanced
    pos = -2630,1556,0
    scale = 0.7
    Parent
    {
        parentID = generalRocketry
        lineFrom = RIGHT
        lineTo = LEFT
    }
}</v>
      </c>
      <c r="T53" t="str">
        <f>_xlfn.CONCAT(IF(LEFT(primary[[#This Row],[title]],1)&lt;&gt;"#",_xlfn.CONCAT("#LOC_KTT_",primary[[#This Row],[id]],"_Title = ",primary[[#This Row],[title]],"zzz"),""),IF(LEFT(primary[[#This Row],[description]],1)&lt;&gt;"#",_xlfn.CONCAT(CHAR(10),"#LOC_KTT_",primary[[#This Row],[id]],"_Description = ",primary[[#This Row],[description]],"zzz"),""))</f>
        <v/>
      </c>
    </row>
    <row r="54" spans="1:20" x14ac:dyDescent="0.35">
      <c r="A54" s="20" t="s">
        <v>22</v>
      </c>
      <c r="B54">
        <f>VLOOKUP(primary[[#This Row],[id]],TreeDesign!$A$3:$C$500,2,FALSE)</f>
        <v>4</v>
      </c>
      <c r="C54">
        <f>VLOOKUP(primary[[#This Row],[id]],TreeDesign!$A$3:$C$500,3,FALSE)</f>
        <v>19</v>
      </c>
      <c r="D54" t="s">
        <v>309</v>
      </c>
      <c r="E54" t="s">
        <v>309</v>
      </c>
      <c r="F54" t="s">
        <v>375</v>
      </c>
      <c r="G54" s="17" t="s">
        <v>332</v>
      </c>
      <c r="I54" t="s">
        <v>12</v>
      </c>
      <c r="J54" t="s">
        <v>267</v>
      </c>
      <c r="K54" t="s">
        <v>266</v>
      </c>
      <c r="Q5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4" t="s">
        <v>296</v>
      </c>
      <c r="S5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basicFuelSystems
    tier = 4
    title = #LOC_KTT_basicFuelSystems_Title // Basic Fuel Systems
    description = #LOC_KTT_basicFuelSystems_Description // We now have a basic understanding of how fuel should flow through a rocket. 
    cost = 50
    hideEmpty = False
    nodeName = ktt_basicFuelSystems
    anyToUnlock = False
    icon = KiwiTechTree/Icons/ktt_icon_basicFuelSystems
    pos = -2630,1468,0
    scale = 0.7
    Parent
    {
        parentID = earlyFuelSystems
        lineFrom = RIGHT
        lineTo = LEFT
    }
}</v>
      </c>
      <c r="T54" t="str">
        <f>_xlfn.CONCAT(IF(LEFT(primary[[#This Row],[title]],1)&lt;&gt;"#",_xlfn.CONCAT("#LOC_KTT_",primary[[#This Row],[id]],"_Title = ",primary[[#This Row],[title]],"zzz"),""),IF(LEFT(primary[[#This Row],[description]],1)&lt;&gt;"#",_xlfn.CONCAT(CHAR(10),"#LOC_KTT_",primary[[#This Row],[id]],"_Description = ",primary[[#This Row],[description]],"zzz"),""))</f>
        <v>#LOC_KTT_basicFuelSystems_Title = Basic Fuel Systemszzz
#LOC_KTT_basicFuelSystems_Description = We now have a basic understanding of how fuel should flow through a rocket. zzz</v>
      </c>
    </row>
    <row r="55" spans="1:20" x14ac:dyDescent="0.35">
      <c r="A55" s="20" t="s">
        <v>23</v>
      </c>
      <c r="B55">
        <f>VLOOKUP(primary[[#This Row],[id]],TreeDesign!$A$3:$C$500,2,FALSE)</f>
        <v>4</v>
      </c>
      <c r="C55">
        <f>VLOOKUP(primary[[#This Row],[id]],TreeDesign!$A$3:$C$500,3,FALSE)</f>
        <v>20</v>
      </c>
      <c r="D55" t="s">
        <v>423</v>
      </c>
      <c r="E55" t="s">
        <v>423</v>
      </c>
      <c r="F55" t="s">
        <v>432</v>
      </c>
      <c r="G55" s="17" t="s">
        <v>332</v>
      </c>
      <c r="I55" t="s">
        <v>12</v>
      </c>
      <c r="J55" t="s">
        <v>267</v>
      </c>
      <c r="K55" t="s">
        <v>266</v>
      </c>
      <c r="Q5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5" t="s">
        <v>296</v>
      </c>
      <c r="S5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fuelLines
    tier = 4
    title = #LOC_KTT_fuelLines_Title // Fuel Lines
    description = #LOC_KTT_fuelLines_Description // Advances have been made to connect fuel tanks together.
    cost = 50
    hideEmpty = False
    nodeName = ktt_fuelLines
    anyToUnlock = False
    icon = KiwiTechTree/Icons/ktt_icon_fuelLines
    pos = -2630,1424,0
    scale = 0.7
    Parent
    {
        parentID = earlyFuelSystems
        lineFrom = RIGHT
        lineTo = LEFT
    }
}</v>
      </c>
      <c r="T55" t="str">
        <f>_xlfn.CONCAT(IF(LEFT(primary[[#This Row],[title]],1)&lt;&gt;"#",_xlfn.CONCAT("#LOC_KTT_",primary[[#This Row],[id]],"_Title = ",primary[[#This Row],[title]],"zzz"),""),IF(LEFT(primary[[#This Row],[description]],1)&lt;&gt;"#",_xlfn.CONCAT(CHAR(10),"#LOC_KTT_",primary[[#This Row],[id]],"_Description = ",primary[[#This Row],[description]],"zzz"),""))</f>
        <v>#LOC_KTT_fuelLines_Title = Fuel Lineszzz
#LOC_KTT_fuelLines_Description = Advances have been made to connect fuel tanks together.zzz</v>
      </c>
    </row>
    <row r="56" spans="1:20" x14ac:dyDescent="0.35">
      <c r="A56" s="20" t="s">
        <v>24</v>
      </c>
      <c r="B56">
        <f>VLOOKUP(primary[[#This Row],[id]],TreeDesign!$A$3:$C$500,2,FALSE)</f>
        <v>4</v>
      </c>
      <c r="C56">
        <f>VLOOKUP(primary[[#This Row],[id]],TreeDesign!$A$3:$C$500,3,FALSE)</f>
        <v>22</v>
      </c>
      <c r="D56" t="s">
        <v>442</v>
      </c>
      <c r="E56" t="s">
        <v>442</v>
      </c>
      <c r="F56" t="s">
        <v>443</v>
      </c>
      <c r="G56" s="17" t="s">
        <v>332</v>
      </c>
      <c r="I56" t="s">
        <v>13</v>
      </c>
      <c r="J56" t="s">
        <v>267</v>
      </c>
      <c r="K56" t="s">
        <v>266</v>
      </c>
      <c r="Q5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6" t="s">
        <v>296</v>
      </c>
      <c r="S5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decoupling
    tier = 4
    title = #LOC_KTT_decoupling_Title // Decoupling
    description = #LOC_KTT_decoupling_Description // The kerbals at the lab were inspired by their Matryoshka dolls.
    cost = 50
    hideEmpty = False
    nodeName = ktt_decoupling
    anyToUnlock = False
    icon = KiwiTechTree/Icons/ktt_icon_decoupling
    pos = -2630,1336,0
    scale = 0.7
    Parent
    {
        parentID = basicConstruction
        lineFrom = RIGHT
        lineTo = LEFT
    }
}</v>
      </c>
      <c r="T56" t="str">
        <f>_xlfn.CONCAT(IF(LEFT(primary[[#This Row],[title]],1)&lt;&gt;"#",_xlfn.CONCAT("#LOC_KTT_",primary[[#This Row],[id]],"_Title = ",primary[[#This Row],[title]],"zzz"),""),IF(LEFT(primary[[#This Row],[description]],1)&lt;&gt;"#",_xlfn.CONCAT(CHAR(10),"#LOC_KTT_",primary[[#This Row],[id]],"_Description = ",primary[[#This Row],[description]],"zzz"),""))</f>
        <v>#LOC_KTT_decoupling_Title = Decouplingzzz
#LOC_KTT_decoupling_Description = The kerbals at the lab were inspired by their Matryoshka dolls.zzz</v>
      </c>
    </row>
    <row r="57" spans="1:20" x14ac:dyDescent="0.35">
      <c r="A57" s="20" t="s">
        <v>440</v>
      </c>
      <c r="B57">
        <f>VLOOKUP(primary[[#This Row],[id]],TreeDesign!$A$3:$C$500,2,FALSE)</f>
        <v>4</v>
      </c>
      <c r="C57">
        <f>VLOOKUP(primary[[#This Row],[id]],TreeDesign!$A$3:$C$500,3,FALSE)</f>
        <v>23</v>
      </c>
      <c r="D57" t="s">
        <v>444</v>
      </c>
      <c r="E57" t="s">
        <v>444</v>
      </c>
      <c r="F57" s="20" t="s">
        <v>476</v>
      </c>
      <c r="G57" s="17" t="s">
        <v>332</v>
      </c>
      <c r="I57" t="s">
        <v>13</v>
      </c>
      <c r="J57" t="s">
        <v>267</v>
      </c>
      <c r="K57" t="s">
        <v>266</v>
      </c>
      <c r="Q5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7" t="s">
        <v>296</v>
      </c>
      <c r="S5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fairings
    tier = 4
    title = #LOC_KTT_fairings_Title // Fairings
    description = #LOC_KTT_fairings_Description // A lot of electronics and probes do not really like being exposed to the high temperatures present during a launch.  Use these to cover them up.
    cost = 50
    hideEmpty = False
    nodeName = ktt_fairings
    anyToUnlock = False
    icon = KiwiTechTree/Icons/ktt_icon_fairings
    pos = -2630,1292,0
    scale = 0.7
    Parent
    {
        parentID = basicConstruction
        lineFrom = RIGHT
        lineTo = LEFT
    }
}</v>
      </c>
      <c r="T57" t="str">
        <f>_xlfn.CONCAT(IF(LEFT(primary[[#This Row],[title]],1)&lt;&gt;"#",_xlfn.CONCAT("#LOC_KTT_",primary[[#This Row],[id]],"_Title = ",primary[[#This Row],[title]],"zzz"),""),IF(LEFT(primary[[#This Row],[description]],1)&lt;&gt;"#",_xlfn.CONCAT(CHAR(10),"#LOC_KTT_",primary[[#This Row],[id]],"_Description = ",primary[[#This Row],[description]],"zzz"),""))</f>
        <v>#LOC_KTT_fairings_Title = Fairingszzz
#LOC_KTT_fairings_Description = A lot of electronics and probes do not really like being exposed to the high temperatures present during a launch.  Use these to cover them up.zzz</v>
      </c>
    </row>
    <row r="58" spans="1:20" x14ac:dyDescent="0.35">
      <c r="A58" s="20" t="s">
        <v>25</v>
      </c>
      <c r="B58">
        <f>VLOOKUP(primary[[#This Row],[id]],TreeDesign!$A$3:$C$500,2,FALSE)</f>
        <v>4</v>
      </c>
      <c r="C58">
        <f>VLOOKUP(primary[[#This Row],[id]],TreeDesign!$A$3:$C$500,3,FALSE)</f>
        <v>24</v>
      </c>
      <c r="D58" t="s">
        <v>404</v>
      </c>
      <c r="E58" t="s">
        <v>1163</v>
      </c>
      <c r="F58" t="s">
        <v>405</v>
      </c>
      <c r="G58" s="17" t="s">
        <v>332</v>
      </c>
      <c r="H58" t="s">
        <v>406</v>
      </c>
      <c r="I58" t="s">
        <v>13</v>
      </c>
      <c r="J58" t="s">
        <v>267</v>
      </c>
      <c r="K58" t="s">
        <v>266</v>
      </c>
      <c r="Q5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8" t="s">
        <v>302</v>
      </c>
      <c r="S5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generalConstruction
    tier = 4
    title = #autoLOC_501040 //#autoLOC_501040 = General Construction
    description = #autoLOC_501041 //#autoLOC_501041 = New equipment to help out in keeping things stable, especially useful when the size of the spacecraft defies the current bounds of sanity.
    cost = 50
    hideEmpty = False
    nodeName = ktt_generalConstruction
    anyToUnlock = False
    icon = RDicon_construction-general
    pos = -2630,1248,0
    scale = 0.7
    Parent
    {
        parentID = basicConstruction
        lineFrom = RIGHT
        lineTo = LEFT
    }
}</v>
      </c>
      <c r="T58" t="str">
        <f>_xlfn.CONCAT(IF(LEFT(primary[[#This Row],[title]],1)&lt;&gt;"#",_xlfn.CONCAT("#LOC_KTT_",primary[[#This Row],[id]],"_Title = ",primary[[#This Row],[title]],"zzz"),""),IF(LEFT(primary[[#This Row],[description]],1)&lt;&gt;"#",_xlfn.CONCAT(CHAR(10),"#LOC_KTT_",primary[[#This Row],[id]],"_Description = ",primary[[#This Row],[description]],"zzz"),""))</f>
        <v/>
      </c>
    </row>
    <row r="59" spans="1:20" x14ac:dyDescent="0.35">
      <c r="A59" s="20" t="s">
        <v>118</v>
      </c>
      <c r="B59">
        <f>VLOOKUP(primary[[#This Row],[id]],TreeDesign!$A$3:$C$500,2,FALSE)</f>
        <v>4</v>
      </c>
      <c r="C59">
        <f>VLOOKUP(primary[[#This Row],[id]],TreeDesign!$A$3:$C$500,3,FALSE)</f>
        <v>27</v>
      </c>
      <c r="D59" t="s">
        <v>424</v>
      </c>
      <c r="E59" t="s">
        <v>424</v>
      </c>
      <c r="F59" s="20" t="s">
        <v>467</v>
      </c>
      <c r="G59" s="17" t="s">
        <v>332</v>
      </c>
      <c r="I59" t="s">
        <v>1008</v>
      </c>
      <c r="J59" t="s">
        <v>267</v>
      </c>
      <c r="K59" t="s">
        <v>266</v>
      </c>
      <c r="Q5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9" t="s">
        <v>296</v>
      </c>
      <c r="S5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airLaunch
    tier = 4
    title = #LOC_KTT_airLaunch_Title // Air Launch
    description = #LOC_KTT_airLaunch_Description // Sometimes we need someone older and bigger than us to lift us up a bit higher than we can reach on our own.
    cost = 50
    hideEmpty = False
    nodeName = ktt_airLaunch
    anyToUnlock = False
    icon = KiwiTechTree/Icons/ktt_icon_airLaunch
    pos = -2630,1116,0
    scale = 0.7
    Parent
    {
        parentID = nonCommercialFlight
        lineFrom = RIGHT
        lineTo = LEFT
    }
}</v>
      </c>
      <c r="T59" t="str">
        <f>_xlfn.CONCAT(IF(LEFT(primary[[#This Row],[title]],1)&lt;&gt;"#",_xlfn.CONCAT("#LOC_KTT_",primary[[#This Row],[id]],"_Title = ",primary[[#This Row],[title]],"zzz"),""),IF(LEFT(primary[[#This Row],[description]],1)&lt;&gt;"#",_xlfn.CONCAT(CHAR(10),"#LOC_KTT_",primary[[#This Row],[id]],"_Description = ",primary[[#This Row],[description]],"zzz"),""))</f>
        <v>#LOC_KTT_airLaunch_Title = Air Launchzzz
#LOC_KTT_airLaunch_Description = Sometimes we need someone older and bigger than us to lift us up a bit higher than we can reach on our own.zzz</v>
      </c>
    </row>
    <row r="60" spans="1:20" x14ac:dyDescent="0.35">
      <c r="A60" s="20" t="s">
        <v>27</v>
      </c>
      <c r="B60">
        <f>VLOOKUP(primary[[#This Row],[id]],TreeDesign!$A$3:$C$500,2,FALSE)</f>
        <v>4</v>
      </c>
      <c r="C60">
        <f>VLOOKUP(primary[[#This Row],[id]],TreeDesign!$A$3:$C$500,3,FALSE)</f>
        <v>28</v>
      </c>
      <c r="D60" t="s">
        <v>445</v>
      </c>
      <c r="E60" t="s">
        <v>1164</v>
      </c>
      <c r="F60" t="s">
        <v>446</v>
      </c>
      <c r="G60" s="17" t="s">
        <v>332</v>
      </c>
      <c r="H60" t="s">
        <v>447</v>
      </c>
      <c r="I60" t="s">
        <v>14</v>
      </c>
      <c r="J60" t="s">
        <v>267</v>
      </c>
      <c r="K60" t="s">
        <v>266</v>
      </c>
      <c r="Q6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0" t="s">
        <v>302</v>
      </c>
      <c r="S6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aviation
    tier = 4
    title = #autoLOC_501032 //#autoLOC_501032 = Aviation
    description = #autoLOC_501033 //#autoLOC_501033 = The art and science of keeping heavier-than-air objects aloft for extended periods of time.
    cost = 50
    hideEmpty = False
    nodeName = ktt_aviation
    anyToUnlock = False
    icon = RDicon_aerospaceTech
    pos = -2630,1072,0
    scale = 0.7
    Parent
    {
        parentID = stability
        lineFrom = RIGHT
        lineTo = LEFT
    }
}</v>
      </c>
      <c r="T60" t="str">
        <f>_xlfn.CONCAT(IF(LEFT(primary[[#This Row],[title]],1)&lt;&gt;"#",_xlfn.CONCAT("#LOC_KTT_",primary[[#This Row],[id]],"_Title = ",primary[[#This Row],[title]],"zzz"),""),IF(LEFT(primary[[#This Row],[description]],1)&lt;&gt;"#",_xlfn.CONCAT(CHAR(10),"#LOC_KTT_",primary[[#This Row],[id]],"_Description = ",primary[[#This Row],[description]],"zzz"),""))</f>
        <v/>
      </c>
    </row>
    <row r="61" spans="1:20" x14ac:dyDescent="0.35">
      <c r="A61" s="20" t="s">
        <v>119</v>
      </c>
      <c r="B61">
        <f>VLOOKUP(primary[[#This Row],[id]],TreeDesign!$A$3:$C$500,2,FALSE)</f>
        <v>4</v>
      </c>
      <c r="C61">
        <f>VLOOKUP(primary[[#This Row],[id]],TreeDesign!$A$3:$C$500,3,FALSE)</f>
        <v>30</v>
      </c>
      <c r="D61" t="s">
        <v>425</v>
      </c>
      <c r="E61" t="s">
        <v>425</v>
      </c>
      <c r="F61" s="20" t="s">
        <v>468</v>
      </c>
      <c r="G61" s="17" t="s">
        <v>332</v>
      </c>
      <c r="I61" t="s">
        <v>14</v>
      </c>
      <c r="J61" t="s">
        <v>267</v>
      </c>
      <c r="K61" t="s">
        <v>266</v>
      </c>
      <c r="Q6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1" t="s">
        <v>296</v>
      </c>
      <c r="S6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basicLanding
    tier = 4
    title = #LOC_KTT_basicLanding_Title // Basic Landing
    description = #LOC_KTT_basicLanding_Description // Rumors have it that wheels improve the ability of some aircraft to land without unplanned disassembly upon returning to land.
    cost = 50
    hideEmpty = False
    nodeName = ktt_basicLanding
    anyToUnlock = False
    icon = KiwiTechTree/Icons/ktt_icon_basicLanding
    pos = -2630,984,0
    scale = 0.7
    Parent
    {
        parentID = stability
        lineFrom = RIGHT
        lineTo = LEFT
    }
}</v>
      </c>
      <c r="T61" t="str">
        <f>_xlfn.CONCAT(IF(LEFT(primary[[#This Row],[title]],1)&lt;&gt;"#",_xlfn.CONCAT("#LOC_KTT_",primary[[#This Row],[id]],"_Title = ",primary[[#This Row],[title]],"zzz"),""),IF(LEFT(primary[[#This Row],[description]],1)&lt;&gt;"#",_xlfn.CONCAT(CHAR(10),"#LOC_KTT_",primary[[#This Row],[id]],"_Description = ",primary[[#This Row],[description]],"zzz"),""))</f>
        <v>#LOC_KTT_basicLanding_Title = Basic Landingzzz
#LOC_KTT_basicLanding_Description = Rumors have it that wheels improve the ability of some aircraft to land without unplanned disassembly upon returning to land.zzz</v>
      </c>
    </row>
    <row r="62" spans="1:20" x14ac:dyDescent="0.35">
      <c r="A62" s="20" t="s">
        <v>28</v>
      </c>
      <c r="B62">
        <f>VLOOKUP(primary[[#This Row],[id]],TreeDesign!$A$3:$C$500,2,FALSE)</f>
        <v>4</v>
      </c>
      <c r="C62">
        <f>VLOOKUP(primary[[#This Row],[id]],TreeDesign!$A$3:$C$500,3,FALSE)</f>
        <v>33</v>
      </c>
      <c r="D62" t="s">
        <v>448</v>
      </c>
      <c r="E62" t="s">
        <v>1165</v>
      </c>
      <c r="F62" t="s">
        <v>449</v>
      </c>
      <c r="G62" s="17" t="s">
        <v>332</v>
      </c>
      <c r="H62" t="s">
        <v>964</v>
      </c>
      <c r="I62" t="s">
        <v>15</v>
      </c>
      <c r="J62" t="s">
        <v>267</v>
      </c>
      <c r="K62" t="s">
        <v>266</v>
      </c>
      <c r="Q6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2" t="s">
        <v>369</v>
      </c>
      <c r="S6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enhancedSurvivability
    tier = 4
    title = #LOC_CTT_enhancedSurvivability_title
    description = #LOC_CTT_enhancedSurvivability_description
    cost = 50
    hideEmpty = False
    nodeName = ktt_enhancedSurvivability
    anyToUnlock = False
    icon = CommunityTechTree/UI/ctt_icon_enhancedSurvivability
    pos = -2630,852,0
    scale = 0.7
    Parent
    {
        parentID = survivability
        lineFrom = RIGHT
        lineTo = LEFT
    }
}</v>
      </c>
      <c r="T62" t="str">
        <f>_xlfn.CONCAT(IF(LEFT(primary[[#This Row],[title]],1)&lt;&gt;"#",_xlfn.CONCAT("#LOC_KTT_",primary[[#This Row],[id]],"_Title = ",primary[[#This Row],[title]],"zzz"),""),IF(LEFT(primary[[#This Row],[description]],1)&lt;&gt;"#",_xlfn.CONCAT(CHAR(10),"#LOC_KTT_",primary[[#This Row],[id]],"_Description = ",primary[[#This Row],[description]],"zzz"),""))</f>
        <v/>
      </c>
    </row>
    <row r="63" spans="1:20" x14ac:dyDescent="0.35">
      <c r="A63" s="20" t="s">
        <v>979</v>
      </c>
      <c r="B63" s="17">
        <f>VLOOKUP(primary[[#This Row],[id]],TreeDesign!$A$3:$C$500,2,FALSE)</f>
        <v>4</v>
      </c>
      <c r="C63" s="17">
        <f>VLOOKUP(primary[[#This Row],[id]],TreeDesign!$A$3:$C$500,3,FALSE)</f>
        <v>34</v>
      </c>
      <c r="D63" t="s">
        <v>980</v>
      </c>
      <c r="E63" t="s">
        <v>980</v>
      </c>
      <c r="F63" t="s">
        <v>981</v>
      </c>
      <c r="G63" s="18" t="s">
        <v>332</v>
      </c>
      <c r="I63" t="s">
        <v>15</v>
      </c>
      <c r="J63" t="s">
        <v>267</v>
      </c>
      <c r="K63" t="s">
        <v>266</v>
      </c>
      <c r="Q6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3" t="s">
        <v>296</v>
      </c>
      <c r="S6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basicCommandModules
    tier = 4
    title = #LOC_KTT_basicCommandModules_Title // Basic Command Modules
    description = #LOC_KTT_basicCommandModules_Description // They are not pretty, but they get the job done.
    cost = 50
    hideEmpty = False
    nodeName = ktt_basicCommandModules
    anyToUnlock = False
    icon = KiwiTechTree/Icons/ktt_icon_basicCommandModules
    pos = -2630,808,0
    scale = 0.7
    Parent
    {
        parentID = survivability
        lineFrom = RIGHT
        lineTo = LEFT
    }
}</v>
      </c>
      <c r="T63" t="str">
        <f>_xlfn.CONCAT(IF(LEFT(primary[[#This Row],[title]],1)&lt;&gt;"#",_xlfn.CONCAT("#LOC_KTT_",primary[[#This Row],[id]],"_Title = ",primary[[#This Row],[title]],"zzz"),""),IF(LEFT(primary[[#This Row],[description]],1)&lt;&gt;"#",_xlfn.CONCAT(CHAR(10),"#LOC_KTT_",primary[[#This Row],[id]],"_Description = ",primary[[#This Row],[description]],"zzz"),""))</f>
        <v>#LOC_KTT_basicCommandModules_Title = Basic Command Moduleszzz
#LOC_KTT_basicCommandModules_Description = They are not pretty, but they get the job done.zzz</v>
      </c>
    </row>
    <row r="64" spans="1:20" x14ac:dyDescent="0.35">
      <c r="A64" s="20" t="s">
        <v>30</v>
      </c>
      <c r="B64">
        <f>VLOOKUP(primary[[#This Row],[id]],TreeDesign!$A$3:$C$500,2,FALSE)</f>
        <v>4</v>
      </c>
      <c r="C64">
        <f>VLOOKUP(primary[[#This Row],[id]],TreeDesign!$A$3:$C$500,3,FALSE)</f>
        <v>38</v>
      </c>
      <c r="D64" t="s">
        <v>450</v>
      </c>
      <c r="E64" t="s">
        <v>1166</v>
      </c>
      <c r="F64" t="s">
        <v>451</v>
      </c>
      <c r="G64" s="17" t="s">
        <v>332</v>
      </c>
      <c r="H64" t="s">
        <v>452</v>
      </c>
      <c r="I64" t="s">
        <v>16</v>
      </c>
      <c r="J64" t="s">
        <v>267</v>
      </c>
      <c r="K64" t="s">
        <v>266</v>
      </c>
      <c r="Q6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4" t="s">
        <v>302</v>
      </c>
      <c r="S6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basicScience
    tier = 4
    title = #autoLOC_501034 //#autoLOC_501034 = Basic Science
    description = #autoLOC_501035 //#autoLOC_501035 = We are going to ask all the big questions of the Universe... eventually. For now, we're starting with these.
    cost = 50
    hideEmpty = False
    nodeName = ktt_basicScience
    anyToUnlock = False
    icon = RDicon_scienceTech
    pos = -2630,632,0
    scale = 0.7
    Parent
    {
        parentID = science201
        lineFrom = RIGHT
        lineTo = LEFT
    }
}</v>
      </c>
      <c r="T64" t="str">
        <f>_xlfn.CONCAT(IF(LEFT(primary[[#This Row],[title]],1)&lt;&gt;"#",_xlfn.CONCAT("#LOC_KTT_",primary[[#This Row],[id]],"_Title = ",primary[[#This Row],[title]],"zzz"),""),IF(LEFT(primary[[#This Row],[description]],1)&lt;&gt;"#",_xlfn.CONCAT(CHAR(10),"#LOC_KTT_",primary[[#This Row],[id]],"_Description = ",primary[[#This Row],[description]],"zzz"),""))</f>
        <v/>
      </c>
    </row>
    <row r="65" spans="1:20" x14ac:dyDescent="0.35">
      <c r="A65" s="20" t="s">
        <v>138</v>
      </c>
      <c r="B65">
        <f>VLOOKUP(primary[[#This Row],[id]],TreeDesign!$A$3:$C$500,2,FALSE)</f>
        <v>4</v>
      </c>
      <c r="C65">
        <f>VLOOKUP(primary[[#This Row],[id]],TreeDesign!$A$3:$C$500,3,FALSE)</f>
        <v>39</v>
      </c>
      <c r="D65" t="s">
        <v>426</v>
      </c>
      <c r="E65" t="s">
        <v>426</v>
      </c>
      <c r="F65" s="20" t="s">
        <v>469</v>
      </c>
      <c r="G65" s="17" t="s">
        <v>332</v>
      </c>
      <c r="I65" t="s">
        <v>16</v>
      </c>
      <c r="J65" t="s">
        <v>267</v>
      </c>
      <c r="K65" t="s">
        <v>266</v>
      </c>
      <c r="Q6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5" t="s">
        <v>296</v>
      </c>
      <c r="S6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groundScience
    tier = 4
    title = #LOC_KTT_groundScience_Title // Ground Science
    description = #LOC_KTT_groundScience_Description // These experiments are one step above poking a stick at the ground.
    cost = 50
    hideEmpty = False
    nodeName = ktt_groundScience
    anyToUnlock = False
    icon = KiwiTechTree/Icons/ktt_icon_groundScience
    pos = -2630,588,0
    scale = 0.7
    Parent
    {
        parentID = science201
        lineFrom = RIGHT
        lineTo = LEFT
    }
}</v>
      </c>
      <c r="T65" t="str">
        <f>_xlfn.CONCAT(IF(LEFT(primary[[#This Row],[title]],1)&lt;&gt;"#",_xlfn.CONCAT("#LOC_KTT_",primary[[#This Row],[id]],"_Title = ",primary[[#This Row],[title]],"zzz"),""),IF(LEFT(primary[[#This Row],[description]],1)&lt;&gt;"#",_xlfn.CONCAT(CHAR(10),"#LOC_KTT_",primary[[#This Row],[id]],"_Description = ",primary[[#This Row],[description]],"zzz"),""))</f>
        <v>#LOC_KTT_groundScience_Title = Ground Sciencezzz
#LOC_KTT_groundScience_Description = These experiments are one step above poking a stick at the ground.zzz</v>
      </c>
    </row>
    <row r="66" spans="1:20" x14ac:dyDescent="0.35">
      <c r="A66" s="20" t="s">
        <v>438</v>
      </c>
      <c r="B66">
        <f>VLOOKUP(primary[[#This Row],[id]],TreeDesign!$A$3:$C$500,2,FALSE)</f>
        <v>4</v>
      </c>
      <c r="C66">
        <f>VLOOKUP(primary[[#This Row],[id]],TreeDesign!$A$3:$C$500,3,FALSE)</f>
        <v>41</v>
      </c>
      <c r="D66" t="s">
        <v>458</v>
      </c>
      <c r="E66" t="s">
        <v>458</v>
      </c>
      <c r="F66" s="20" t="s">
        <v>475</v>
      </c>
      <c r="G66" s="17" t="s">
        <v>332</v>
      </c>
      <c r="I66" t="s">
        <v>16</v>
      </c>
      <c r="J66" t="s">
        <v>267</v>
      </c>
      <c r="K66" t="s">
        <v>266</v>
      </c>
      <c r="L66" t="s">
        <v>995</v>
      </c>
      <c r="M66" t="s">
        <v>267</v>
      </c>
      <c r="N66" t="s">
        <v>266</v>
      </c>
      <c r="Q6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6" t="s">
        <v>296</v>
      </c>
      <c r="S6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antennaArrays
    tier = 4
    title = #LOC_KTT_antennaArrays_Title // Antenna Arrays
    description = #LOC_KTT_antennaArrays_Description // Combining antennas so we can communicate farther!
    cost = 50
    hideEmpty = False
    nodeName = ktt_antennaArrays
    anyToUnlock = False
    icon = KiwiTechTree/Icons/ktt_icon_antennaArrays
    pos = -2630,500,0
    scale = 0.7
    Parent
    {
        parentID = science201
        lineFrom = RIGHT
        lineTo = LEFT
    }
    Parent
    {
        parentID = prototypeSatellites
        lineFrom = RIGHT
        lineTo = LEFT
    }
}</v>
      </c>
      <c r="T66" t="str">
        <f>_xlfn.CONCAT(IF(LEFT(primary[[#This Row],[title]],1)&lt;&gt;"#",_xlfn.CONCAT("#LOC_KTT_",primary[[#This Row],[id]],"_Title = ",primary[[#This Row],[title]],"zzz"),""),IF(LEFT(primary[[#This Row],[description]],1)&lt;&gt;"#",_xlfn.CONCAT(CHAR(10),"#LOC_KTT_",primary[[#This Row],[id]],"_Description = ",primary[[#This Row],[description]],"zzz"),""))</f>
        <v>#LOC_KTT_antennaArrays_Title = Antenna Arrayszzz
#LOC_KTT_antennaArrays_Description = Combining antennas so we can communicate farther!zzz</v>
      </c>
    </row>
    <row r="67" spans="1:20" x14ac:dyDescent="0.35">
      <c r="A67" s="20" t="s">
        <v>996</v>
      </c>
      <c r="B67">
        <f>VLOOKUP(primary[[#This Row],[id]],TreeDesign!$A$3:$C$500,2,FALSE)</f>
        <v>4</v>
      </c>
      <c r="C67">
        <f>VLOOKUP(primary[[#This Row],[id]],TreeDesign!$A$3:$C$500,3,FALSE)</f>
        <v>42</v>
      </c>
      <c r="D67" t="s">
        <v>999</v>
      </c>
      <c r="E67" t="s">
        <v>999</v>
      </c>
      <c r="F67" s="20" t="s">
        <v>471</v>
      </c>
      <c r="G67" s="17" t="s">
        <v>332</v>
      </c>
      <c r="I67" t="s">
        <v>995</v>
      </c>
      <c r="J67" t="s">
        <v>267</v>
      </c>
      <c r="K67" t="s">
        <v>266</v>
      </c>
      <c r="Q6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7" t="s">
        <v>296</v>
      </c>
      <c r="S6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basicSatellites
    tier = 4
    title = #LOC_KTT_basicSatellites_Title // Basic Satellites
    description = #LOC_KTT_basicSatellites_Description // 48 6f 77 20 6d 75 63 68 20 77 6f 6f 64 20 77 6f 75 6c 64 20 61 20 77 6f 6f 64 63 68 75 63 6b 20 63 68 75 63 6b 20 69 66 20 61 20 77 6f 6f 64 63 68 75 63 6b 20 63 6f 75 6c 64 20 63 68 75 63 6b 20 77 6f 6f 64 3f
    cost = 50
    hideEmpty = False
    nodeName = ktt_basicSatellites
    anyToUnlock = False
    icon = KiwiTechTree/Icons/ktt_icon_basicSatellites
    pos = -2630,456,0
    scale = 0.7
    Parent
    {
        parentID = prototypeSatellites
        lineFrom = RIGHT
        lineTo = LEFT
    }
}</v>
      </c>
      <c r="T67" t="str">
        <f>_xlfn.CONCAT(IF(LEFT(primary[[#This Row],[title]],1)&lt;&gt;"#",_xlfn.CONCAT("#LOC_KTT_",primary[[#This Row],[id]],"_Title = ",primary[[#This Row],[title]],"zzz"),""),IF(LEFT(primary[[#This Row],[description]],1)&lt;&gt;"#",_xlfn.CONCAT(CHAR(10),"#LOC_KTT_",primary[[#This Row],[id]],"_Description = ",primary[[#This Row],[description]],"zzz"),""))</f>
        <v>#LOC_KTT_basicSatellites_Title = Basic Satelliteszzz
#LOC_KTT_basicSatellites_Description = 48 6f 77 20 6d 75 63 68 20 77 6f 6f 64 20 77 6f 75 6c 64 20 61 20 77 6f 6f 64 63 68 75 63 6b 20 63 68 75 63 6b 20 69 66 20 61 20 77 6f 6f 64 63 68 75 63 6b 20 63 6f 75 6c 64 20 63 68 75 63 6b 20 77 6f 6f 64 3fzzz</v>
      </c>
    </row>
    <row r="68" spans="1:20" x14ac:dyDescent="0.35">
      <c r="A68" s="20" t="s">
        <v>434</v>
      </c>
      <c r="B68">
        <f>VLOOKUP(primary[[#This Row],[id]],TreeDesign!$A$3:$C$500,2,FALSE)</f>
        <v>4</v>
      </c>
      <c r="C68">
        <f>VLOOKUP(primary[[#This Row],[id]],TreeDesign!$A$3:$C$500,3,FALSE)</f>
        <v>43</v>
      </c>
      <c r="D68" t="s">
        <v>454</v>
      </c>
      <c r="E68" t="s">
        <v>454</v>
      </c>
      <c r="F68" s="20" t="s">
        <v>474</v>
      </c>
      <c r="G68" s="17" t="s">
        <v>332</v>
      </c>
      <c r="I68" t="s">
        <v>995</v>
      </c>
      <c r="J68" t="s">
        <v>267</v>
      </c>
      <c r="K68" t="s">
        <v>266</v>
      </c>
      <c r="Q6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8" t="s">
        <v>296</v>
      </c>
      <c r="S6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avionics
    tier = 4
    title = #LOC_KTT_avionics_Title // Avionics
    description = #LOC_KTT_avionics_Description // After 18,067 flights, Kerbals are starting to feel a bit tired of flying everything themselves.
    cost = 50
    hideEmpty = False
    nodeName = ktt_avionics
    anyToUnlock = False
    icon = KiwiTechTree/Icons/ktt_icon_avionics
    pos = -2630,412,0
    scale = 0.7
    Parent
    {
        parentID = prototypeSatellites
        lineFrom = RIGHT
        lineTo = LEFT
    }
}</v>
      </c>
      <c r="T68" t="str">
        <f>_xlfn.CONCAT(IF(LEFT(primary[[#This Row],[title]],1)&lt;&gt;"#",_xlfn.CONCAT("#LOC_KTT_",primary[[#This Row],[id]],"_Title = ",primary[[#This Row],[title]],"zzz"),""),IF(LEFT(primary[[#This Row],[description]],1)&lt;&gt;"#",_xlfn.CONCAT(CHAR(10),"#LOC_KTT_",primary[[#This Row],[id]],"_Description = ",primary[[#This Row],[description]],"zzz"),""))</f>
        <v>#LOC_KTT_avionics_Title = Avionicszzz
#LOC_KTT_avionics_Description = After 18,067 flights, Kerbals are starting to feel a bit tired of flying everything themselves.zzz</v>
      </c>
    </row>
    <row r="69" spans="1:20" x14ac:dyDescent="0.35">
      <c r="A69" s="20" t="s">
        <v>31</v>
      </c>
      <c r="B69">
        <f>VLOOKUP(primary[[#This Row],[id]],TreeDesign!$A$3:$C$500,2,FALSE)</f>
        <v>4</v>
      </c>
      <c r="C69">
        <f>VLOOKUP(primary[[#This Row],[id]],TreeDesign!$A$3:$C$500,3,FALSE)</f>
        <v>45</v>
      </c>
      <c r="D69" t="s">
        <v>427</v>
      </c>
      <c r="E69" t="s">
        <v>427</v>
      </c>
      <c r="F69" t="s">
        <v>462</v>
      </c>
      <c r="G69" s="17" t="s">
        <v>332</v>
      </c>
      <c r="I69" t="s">
        <v>464</v>
      </c>
      <c r="J69" t="s">
        <v>267</v>
      </c>
      <c r="K69" t="s">
        <v>266</v>
      </c>
      <c r="Q6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9" t="s">
        <v>296</v>
      </c>
      <c r="S6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batteryTech
    tier = 4
    title = #LOC_KTT_batteryTech_Title // Battery Tech
    description = #LOC_KTT_batteryTech_Description // Batteries help us get a bit more bang for our buck.
    cost = 50
    hideEmpty = False
    nodeName = ktt_batteryTech
    anyToUnlock = False
    icon = KiwiTechTree/Icons/ktt_icon_batteryTech
    pos = -2630,324,0
    scale = 0.7
    Parent
    {
        parentID = earlySolar
        lineFrom = RIGHT
        lineTo = LEFT
    }
}</v>
      </c>
      <c r="T69" t="str">
        <f>_xlfn.CONCAT(IF(LEFT(primary[[#This Row],[title]],1)&lt;&gt;"#",_xlfn.CONCAT("#LOC_KTT_",primary[[#This Row],[id]],"_Title = ",primary[[#This Row],[title]],"zzz"),""),IF(LEFT(primary[[#This Row],[description]],1)&lt;&gt;"#",_xlfn.CONCAT(CHAR(10),"#LOC_KTT_",primary[[#This Row],[id]],"_Description = ",primary[[#This Row],[description]],"zzz"),""))</f>
        <v>#LOC_KTT_batteryTech_Title = Battery Techzzz
#LOC_KTT_batteryTech_Description = Batteries help us get a bit more bang for our buck.zzz</v>
      </c>
    </row>
    <row r="70" spans="1:20" x14ac:dyDescent="0.35">
      <c r="A70" s="20" t="s">
        <v>1342</v>
      </c>
      <c r="B70" s="17">
        <f>VLOOKUP(primary[[#This Row],[id]],TreeDesign!$A$3:$C$500,2,FALSE)</f>
        <v>4</v>
      </c>
      <c r="C70" s="17">
        <f>VLOOKUP(primary[[#This Row],[id]],TreeDesign!$A$3:$C$500,3,FALSE)</f>
        <v>51</v>
      </c>
      <c r="D70" t="s">
        <v>1357</v>
      </c>
      <c r="E70" t="s">
        <v>1326</v>
      </c>
      <c r="F70" t="s">
        <v>1372</v>
      </c>
      <c r="G70" s="18" t="s">
        <v>332</v>
      </c>
      <c r="H70" t="s">
        <v>1387</v>
      </c>
      <c r="P70">
        <v>0</v>
      </c>
      <c r="Q7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70" t="s">
        <v>296</v>
      </c>
      <c r="S7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tier4_bottom
    tier = 4
    title = #LOC_KTT_tier4_Title
    description = #LOC_KTT_tier4_Description
    cost = 0
    hideEmpty = False
    nodeName = ktt_tier4_bottom
    anyToUnlock = False
    icon = KiwiTechTree/Icons/ktt_icon_tier4
    pos = -2630,60,0
    scale = 0.7
}</v>
      </c>
      <c r="T70" s="17" t="str">
        <f>_xlfn.CONCAT(IF(LEFT(primary[[#This Row],[title]],1)&lt;&gt;"#",_xlfn.CONCAT("#LOC_KTT_",primary[[#This Row],[id]],"_Title = ",primary[[#This Row],[title]],"zzz"),""),IF(LEFT(primary[[#This Row],[description]],1)&lt;&gt;"#",_xlfn.CONCAT(CHAR(10),"#LOC_KTT_",primary[[#This Row],[id]],"_Description = ",primary[[#This Row],[description]],"zzz"),""))</f>
        <v/>
      </c>
    </row>
    <row r="71" spans="1:20" x14ac:dyDescent="0.35">
      <c r="A71" s="20" t="s">
        <v>26</v>
      </c>
      <c r="B71">
        <f>VLOOKUP(primary[[#This Row],[id]],TreeDesign!$A$3:$C$500,2,FALSE)</f>
        <v>4.5</v>
      </c>
      <c r="C71">
        <f>VLOOKUP(primary[[#This Row],[id]],TreeDesign!$A$3:$C$500,3,FALSE)</f>
        <v>29</v>
      </c>
      <c r="D71" t="s">
        <v>428</v>
      </c>
      <c r="E71" t="s">
        <v>428</v>
      </c>
      <c r="F71" t="s">
        <v>463</v>
      </c>
      <c r="G71" s="17" t="s">
        <v>332</v>
      </c>
      <c r="I71" t="s">
        <v>27</v>
      </c>
      <c r="J71" t="s">
        <v>267</v>
      </c>
      <c r="K71" t="s">
        <v>266</v>
      </c>
      <c r="Q7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75</v>
      </c>
      <c r="R71" t="s">
        <v>466</v>
      </c>
      <c r="S7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RDNode:NEEDS[B9_Aerospace_ProceduralWings,KiwiTechTree]
{
    id = proceduralWings
    tier = 4.5
    title = #LOC_KTT_proceduralWings_Title // Procedural Wings
    description = #LOC_KTT_proceduralWings_Description // There comes a time in every kerbal's short, but exciting life in which they say, "The heck with using 25 pieces to assemble a wing, I am going to hammer out my own. It will be as good as those others."  They will be sadly missed.
    cost = 75
    hideEmpty = False
    nodeName = ktt_proceduralWings
    anyToUnlock = False
    icon = KiwiTechTree/Icons/ktt_icon_proceduralWings
    pos = -2575,1028,0
    scale = 0.7
    Parent
    {
        parentID = aviation
        lineFrom = RIGHT
        lineTo = LEFT
    }
}</v>
      </c>
      <c r="T71" t="str">
        <f>_xlfn.CONCAT(IF(LEFT(primary[[#This Row],[title]],1)&lt;&gt;"#",_xlfn.CONCAT("#LOC_KTT_",primary[[#This Row],[id]],"_Title = ",primary[[#This Row],[title]],"zzz"),""),IF(LEFT(primary[[#This Row],[description]],1)&lt;&gt;"#",_xlfn.CONCAT(CHAR(10),"#LOC_KTT_",primary[[#This Row],[id]],"_Description = ",primary[[#This Row],[description]],"zzz"),""))</f>
        <v>#LOC_KTT_proceduralWings_Title = Procedural Wingszzz
#LOC_KTT_proceduralWings_Description = There comes a time in every kerbal's short, but exciting life in which they say, "The heck with using 25 pieces to assemble a wing, I am going to hammer out my own. It will be as good as those others."  They will be sadly missed.zzz</v>
      </c>
    </row>
    <row r="72" spans="1:20" x14ac:dyDescent="0.35">
      <c r="A72" s="20" t="s">
        <v>48</v>
      </c>
      <c r="B72">
        <f>VLOOKUP(primary[[#This Row],[id]],TreeDesign!$A$3:$C$500,2,FALSE)</f>
        <v>4.5</v>
      </c>
      <c r="C72">
        <f>VLOOKUP(primary[[#This Row],[id]],TreeDesign!$A$3:$C$500,3,FALSE)</f>
        <v>36</v>
      </c>
      <c r="D72" t="s">
        <v>482</v>
      </c>
      <c r="E72" t="s">
        <v>482</v>
      </c>
      <c r="F72" t="s">
        <v>483</v>
      </c>
      <c r="G72" s="17" t="s">
        <v>332</v>
      </c>
      <c r="I72" t="s">
        <v>29</v>
      </c>
      <c r="J72" t="s">
        <v>267</v>
      </c>
      <c r="K72" t="s">
        <v>266</v>
      </c>
      <c r="Q7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75</v>
      </c>
      <c r="R72" t="s">
        <v>296</v>
      </c>
      <c r="S7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reentryModule
    tier = 4.5
    title = #LOC_KTT_reentryModule_Title // Re-Entry Module
    description = #LOC_KTT_reentryModule_Description // Twice the kerbals, twice the danger.
    cost = 75
    hideEmpty = False
    nodeName = ktt_reentryModule
    anyToUnlock = False
    icon = KiwiTechTree/Icons/ktt_icon_reentryModule
    pos = -2575,720,0
    scale = 0.7
    Parent
    {
        parentID = basicReentryModule
        lineFrom = RIGHT
        lineTo = LEFT
    }
}</v>
      </c>
      <c r="T72" t="str">
        <f>_xlfn.CONCAT(IF(LEFT(primary[[#This Row],[title]],1)&lt;&gt;"#",_xlfn.CONCAT("#LOC_KTT_",primary[[#This Row],[id]],"_Title = ",primary[[#This Row],[title]],"zzz"),""),IF(LEFT(primary[[#This Row],[description]],1)&lt;&gt;"#",_xlfn.CONCAT(CHAR(10),"#LOC_KTT_",primary[[#This Row],[id]],"_Description = ",primary[[#This Row],[description]],"zzz"),""))</f>
        <v>#LOC_KTT_reentryModule_Title = Re-Entry Modulezzz
#LOC_KTT_reentryModule_Description = Twice the kerbals, twice the danger.zzz</v>
      </c>
    </row>
    <row r="73" spans="1:20" x14ac:dyDescent="0.35">
      <c r="A73" s="20" t="s">
        <v>1312</v>
      </c>
      <c r="B73" s="17">
        <f>VLOOKUP(primary[[#This Row],[id]],TreeDesign!$A$3:$C$500,2,FALSE)</f>
        <v>5</v>
      </c>
      <c r="C73" s="17">
        <f>VLOOKUP(primary[[#This Row],[id]],TreeDesign!$A$3:$C$500,3,FALSE)</f>
        <v>1</v>
      </c>
      <c r="D73" s="22" t="s">
        <v>1327</v>
      </c>
      <c r="E73" s="22" t="s">
        <v>1327</v>
      </c>
      <c r="F73" s="22" t="s">
        <v>1327</v>
      </c>
      <c r="G73" s="18" t="s">
        <v>332</v>
      </c>
      <c r="P73">
        <v>0</v>
      </c>
      <c r="Q7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73" t="s">
        <v>296</v>
      </c>
      <c r="S7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tier5
    tier = 5
    title = #LOC_KTT_tier5_Title // Tier 5
    description = #LOC_KTT_tier5_Description // Tier 5
    cost = 0
    hideEmpty = False
    nodeName = ktt_tier5
    anyToUnlock = False
    icon = KiwiTechTree/Icons/ktt_icon_tier5
    pos = -2410,2260,0
    scale = 0.7
}</v>
      </c>
      <c r="T73" s="17" t="str">
        <f>_xlfn.CONCAT(IF(LEFT(primary[[#This Row],[title]],1)&lt;&gt;"#",_xlfn.CONCAT("#LOC_KTT_",primary[[#This Row],[id]],"_Title = ",primary[[#This Row],[title]],"zzz"),""),IF(LEFT(primary[[#This Row],[description]],1)&lt;&gt;"#",_xlfn.CONCAT(CHAR(10),"#LOC_KTT_",primary[[#This Row],[id]],"_Description = ",primary[[#This Row],[description]],"zzz"),""))</f>
        <v>#LOC_KTT_tier5_Title = Tier 5zzz
#LOC_KTT_tier5_Description = Tier 5zzz</v>
      </c>
    </row>
    <row r="74" spans="1:20" x14ac:dyDescent="0.35">
      <c r="A74" s="20" t="s">
        <v>34</v>
      </c>
      <c r="B74">
        <f>VLOOKUP(primary[[#This Row],[id]],TreeDesign!$A$3:$C$500,2,FALSE)</f>
        <v>5</v>
      </c>
      <c r="C74">
        <f>VLOOKUP(primary[[#This Row],[id]],TreeDesign!$A$3:$C$500,3,FALSE)</f>
        <v>13</v>
      </c>
      <c r="D74" t="s">
        <v>344</v>
      </c>
      <c r="E74" t="s">
        <v>344</v>
      </c>
      <c r="F74" t="s">
        <v>351</v>
      </c>
      <c r="G74" s="17" t="s">
        <v>332</v>
      </c>
      <c r="I74" t="s">
        <v>19</v>
      </c>
      <c r="J74" t="s">
        <v>267</v>
      </c>
      <c r="K74" t="s">
        <v>266</v>
      </c>
      <c r="L74" t="s">
        <v>18</v>
      </c>
      <c r="M74" t="s">
        <v>267</v>
      </c>
      <c r="N74" t="s">
        <v>266</v>
      </c>
      <c r="Q7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74" t="s">
        <v>296</v>
      </c>
      <c r="S7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mediumBoosters
    tier = 5
    title = #LOC_KTT_mediumBoosters_Title // Medium Solid Rocket Boosters
    description = #LOC_KTT_mediumBoosters_Description // At some point, we want to get into orbit using only solid rockets to challenge our doubters and naysayers.
    cost = 100
    hideEmpty = False
    nodeName = ktt_mediumBoosters
    anyToUnlock = False
    icon = KiwiTechTree/Icons/ktt_icon_mediumBoosters
    pos = -2410,1732,0
    scale = 0.7
    Parent
    {
        parentID = smallBoosters
        lineFrom = RIGHT
        lineTo = LEFT
    }
    Parent
    {
        parentID = flightControl
        lineFrom = RIGHT
        lineTo = LEFT
    }
}</v>
      </c>
      <c r="T74" t="str">
        <f>_xlfn.CONCAT(IF(LEFT(primary[[#This Row],[title]],1)&lt;&gt;"#",_xlfn.CONCAT("#LOC_KTT_",primary[[#This Row],[id]],"_Title = ",primary[[#This Row],[title]],"zzz"),""),IF(LEFT(primary[[#This Row],[description]],1)&lt;&gt;"#",_xlfn.CONCAT(CHAR(10),"#LOC_KTT_",primary[[#This Row],[id]],"_Description = ",primary[[#This Row],[description]],"zzz"),""))</f>
        <v>#LOC_KTT_mediumBoosters_Title = Medium Solid Rocket Boosterszzz
#LOC_KTT_mediumBoosters_Description = At some point, we want to get into orbit using only solid rockets to challenge our doubters and naysayers.zzz</v>
      </c>
    </row>
    <row r="75" spans="1:20" x14ac:dyDescent="0.35">
      <c r="A75" s="20" t="s">
        <v>32</v>
      </c>
      <c r="B75">
        <f>VLOOKUP(primary[[#This Row],[id]],TreeDesign!$A$3:$C$500,2,FALSE)</f>
        <v>5</v>
      </c>
      <c r="C75">
        <f>VLOOKUP(primary[[#This Row],[id]],TreeDesign!$A$3:$C$500,3,FALSE)</f>
        <v>11</v>
      </c>
      <c r="D75" t="s">
        <v>486</v>
      </c>
      <c r="E75" t="s">
        <v>1167</v>
      </c>
      <c r="F75" t="s">
        <v>487</v>
      </c>
      <c r="G75" s="17" t="s">
        <v>332</v>
      </c>
      <c r="H75" t="s">
        <v>488</v>
      </c>
      <c r="I75" t="s">
        <v>18</v>
      </c>
      <c r="J75" t="s">
        <v>267</v>
      </c>
      <c r="K75" t="s">
        <v>266</v>
      </c>
      <c r="Q7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75" t="s">
        <v>302</v>
      </c>
      <c r="S7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advFlightControl
    tier = 5
    title = #autoLOC_501046 //#autoLOC_501046 = Advanced Flight Control
    description = #autoLOC_501047 //#autoLOC_501047 = The latest advancements in keeping the correct end of the ship pointing towards where you want it to go.
    cost = 100
    hideEmpty = False
    nodeName = ktt_advFlightControl
    anyToUnlock = False
    icon = RDicon_control-flight
    pos = -2410,1820,0
    scale = 0.7
    Parent
    {
        parentID = flightControl
        lineFrom = RIGHT
        lineTo = LEFT
    }
}</v>
      </c>
      <c r="T75" t="str">
        <f>_xlfn.CONCAT(IF(LEFT(primary[[#This Row],[title]],1)&lt;&gt;"#",_xlfn.CONCAT("#LOC_KTT_",primary[[#This Row],[id]],"_Title = ",primary[[#This Row],[title]],"zzz"),""),IF(LEFT(primary[[#This Row],[description]],1)&lt;&gt;"#",_xlfn.CONCAT(CHAR(10),"#LOC_KTT_",primary[[#This Row],[id]],"_Description = ",primary[[#This Row],[description]],"zzz"),""))</f>
        <v/>
      </c>
    </row>
    <row r="76" spans="1:20" x14ac:dyDescent="0.35">
      <c r="A76" s="20" t="s">
        <v>33</v>
      </c>
      <c r="B76">
        <f>VLOOKUP(primary[[#This Row],[id]],TreeDesign!$A$3:$C$500,2,FALSE)</f>
        <v>5</v>
      </c>
      <c r="C76">
        <f>VLOOKUP(primary[[#This Row],[id]],TreeDesign!$A$3:$C$500,3,FALSE)</f>
        <v>15</v>
      </c>
      <c r="D76" t="s">
        <v>497</v>
      </c>
      <c r="E76" t="s">
        <v>1168</v>
      </c>
      <c r="F76" t="s">
        <v>498</v>
      </c>
      <c r="G76" s="17" t="s">
        <v>332</v>
      </c>
      <c r="H76" t="s">
        <v>499</v>
      </c>
      <c r="I76" t="s">
        <v>1004</v>
      </c>
      <c r="J76" t="s">
        <v>267</v>
      </c>
      <c r="K76" t="s">
        <v>266</v>
      </c>
      <c r="Q7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76" t="s">
        <v>302</v>
      </c>
      <c r="S7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propulsionSystems
    tier = 5
    title = #autoLOC_501042 //#autoLOC_501042 = Propulsion Systems
    description = #autoLOC_501043 //#autoLOC_501043 = A positively different approach to existing trends in rocketry. These small, lightweight propulsion systems may not seem as exciting, but they might prove just as useful.
    cost = 100
    hideEmpty = False
    nodeName = ktt_propulsionSystems
    anyToUnlock = False
    icon = RDicon_propulsionSystems
    pos = -2410,1644,0
    scale = 0.7
    Parent
    {
        parentID = earlyPropulsionSystems
        lineFrom = RIGHT
        lineTo = LEFT
    }
}</v>
      </c>
      <c r="T76" t="str">
        <f>_xlfn.CONCAT(IF(LEFT(primary[[#This Row],[title]],1)&lt;&gt;"#",_xlfn.CONCAT("#LOC_KTT_",primary[[#This Row],[id]],"_Title = ",primary[[#This Row],[title]],"zzz"),""),IF(LEFT(primary[[#This Row],[description]],1)&lt;&gt;"#",_xlfn.CONCAT(CHAR(10),"#LOC_KTT_",primary[[#This Row],[id]],"_Description = ",primary[[#This Row],[description]],"zzz"),""))</f>
        <v/>
      </c>
    </row>
    <row r="77" spans="1:20" x14ac:dyDescent="0.35">
      <c r="A77" s="20" t="s">
        <v>36</v>
      </c>
      <c r="B77">
        <f>VLOOKUP(primary[[#This Row],[id]],TreeDesign!$A$3:$C$500,2,FALSE)</f>
        <v>5</v>
      </c>
      <c r="C77">
        <f>VLOOKUP(primary[[#This Row],[id]],TreeDesign!$A$3:$C$500,3,FALSE)</f>
        <v>17</v>
      </c>
      <c r="D77" t="s">
        <v>360</v>
      </c>
      <c r="E77" t="s">
        <v>1169</v>
      </c>
      <c r="F77" t="s">
        <v>361</v>
      </c>
      <c r="G77" s="17" t="s">
        <v>332</v>
      </c>
      <c r="H77" t="s">
        <v>292</v>
      </c>
      <c r="I77" t="s">
        <v>21</v>
      </c>
      <c r="J77" t="s">
        <v>267</v>
      </c>
      <c r="K77" t="s">
        <v>266</v>
      </c>
      <c r="Q7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77" t="s">
        <v>302</v>
      </c>
      <c r="S7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heavyRocketry
    tier = 5
    title = #autoLOC_501054 //#autoLOC_501054 = Heavy Rocketry
    description = #autoLOC_501055 //#autoLOC_501055 = The next logical step for rocketry technology is to just go bigger.
    cost = 100
    hideEmpty = False
    nodeName = ktt_heavyRocketry
    anyToUnlock = False
    icon = RDicon_rocketry-heavy
    pos = -2410,1556,0
    scale = 0.7
    Parent
    {
        parentID = advRocketry
        lineFrom = RIGHT
        lineTo = LEFT
    }
}</v>
      </c>
      <c r="T77" t="str">
        <f>_xlfn.CONCAT(IF(LEFT(primary[[#This Row],[title]],1)&lt;&gt;"#",_xlfn.CONCAT("#LOC_KTT_",primary[[#This Row],[id]],"_Title = ",primary[[#This Row],[title]],"zzz"),""),IF(LEFT(primary[[#This Row],[description]],1)&lt;&gt;"#",_xlfn.CONCAT(CHAR(10),"#LOC_KTT_",primary[[#This Row],[id]],"_Description = ",primary[[#This Row],[description]],"zzz"),""))</f>
        <v/>
      </c>
    </row>
    <row r="78" spans="1:20" x14ac:dyDescent="0.35">
      <c r="A78" s="20" t="s">
        <v>37</v>
      </c>
      <c r="B78">
        <f>VLOOKUP(primary[[#This Row],[id]],TreeDesign!$A$3:$C$500,2,FALSE)</f>
        <v>5</v>
      </c>
      <c r="C78">
        <f>VLOOKUP(primary[[#This Row],[id]],TreeDesign!$A$3:$C$500,3,FALSE)</f>
        <v>19</v>
      </c>
      <c r="D78" t="s">
        <v>376</v>
      </c>
      <c r="E78" t="s">
        <v>1170</v>
      </c>
      <c r="F78" t="s">
        <v>377</v>
      </c>
      <c r="G78" s="17" t="s">
        <v>332</v>
      </c>
      <c r="H78" t="s">
        <v>378</v>
      </c>
      <c r="I78" t="s">
        <v>22</v>
      </c>
      <c r="J78" t="s">
        <v>267</v>
      </c>
      <c r="K78" t="s">
        <v>266</v>
      </c>
      <c r="Q7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78" t="s">
        <v>302</v>
      </c>
      <c r="S7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fuelSystems
    tier = 5
    title = #autoLOC_501056 //#autoLOC_501056 = Fuel Systems
    description = #autoLOC_501057 //#autoLOC_501057 = Advancements towards a better understanding of how fuel flows through a
    cost = 100
    hideEmpty = False
    nodeName = ktt_fuelSystems
    anyToUnlock = False
    icon = RDicon_fuelSystems
    pos = -2410,1468,0
    scale = 0.7
    Parent
    {
        parentID = basicFuelSystems
        lineFrom = RIGHT
        lineTo = LEFT
    }
}</v>
      </c>
      <c r="T78" t="str">
        <f>_xlfn.CONCAT(IF(LEFT(primary[[#This Row],[title]],1)&lt;&gt;"#",_xlfn.CONCAT("#LOC_KTT_",primary[[#This Row],[id]],"_Title = ",primary[[#This Row],[title]],"zzz"),""),IF(LEFT(primary[[#This Row],[description]],1)&lt;&gt;"#",_xlfn.CONCAT(CHAR(10),"#LOC_KTT_",primary[[#This Row],[id]],"_Description = ",primary[[#This Row],[description]],"zzz"),""))</f>
        <v/>
      </c>
    </row>
    <row r="79" spans="1:20" x14ac:dyDescent="0.35">
      <c r="A79" s="20" t="s">
        <v>38</v>
      </c>
      <c r="B79">
        <f>VLOOKUP(primary[[#This Row],[id]],TreeDesign!$A$3:$C$500,2,FALSE)</f>
        <v>5</v>
      </c>
      <c r="C79">
        <f>VLOOKUP(primary[[#This Row],[id]],TreeDesign!$A$3:$C$500,3,FALSE)</f>
        <v>20</v>
      </c>
      <c r="D79" t="s">
        <v>500</v>
      </c>
      <c r="E79" t="s">
        <v>500</v>
      </c>
      <c r="F79" t="s">
        <v>501</v>
      </c>
      <c r="G79" s="19" t="s">
        <v>332</v>
      </c>
      <c r="I79" t="s">
        <v>23</v>
      </c>
      <c r="J79" t="s">
        <v>267</v>
      </c>
      <c r="K79" t="s">
        <v>266</v>
      </c>
      <c r="Q7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79" t="s">
        <v>296</v>
      </c>
      <c r="S7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flexibleFuelSolutions
    tier = 5
    title = #LOC_KTT_flexibleFuelSolutions_Title // Flexible Fuel Solutions
    description = #LOC_KTT_flexibleFuelSolutions_Description // Mmm, doughnuts.
    cost = 100
    hideEmpty = False
    nodeName = ktt_flexibleFuelSolutions
    anyToUnlock = False
    icon = KiwiTechTree/Icons/ktt_icon_flexibleFuelSolutions
    pos = -2410,1424,0
    scale = 0.7
    Parent
    {
        parentID = fuelLines
        lineFrom = RIGHT
        lineTo = LEFT
    }
}</v>
      </c>
      <c r="T79" t="str">
        <f>_xlfn.CONCAT(IF(LEFT(primary[[#This Row],[title]],1)&lt;&gt;"#",_xlfn.CONCAT("#LOC_KTT_",primary[[#This Row],[id]],"_Title = ",primary[[#This Row],[title]],"zzz"),""),IF(LEFT(primary[[#This Row],[description]],1)&lt;&gt;"#",_xlfn.CONCAT(CHAR(10),"#LOC_KTT_",primary[[#This Row],[id]],"_Description = ",primary[[#This Row],[description]],"zzz"),""))</f>
        <v>#LOC_KTT_flexibleFuelSolutions_Title = Flexible Fuel Solutionszzz
#LOC_KTT_flexibleFuelSolutions_Description = Mmm, doughnuts.zzz</v>
      </c>
    </row>
    <row r="80" spans="1:20" x14ac:dyDescent="0.35">
      <c r="A80" s="20" t="s">
        <v>39</v>
      </c>
      <c r="B80">
        <f>VLOOKUP(primary[[#This Row],[id]],TreeDesign!$A$3:$C$500,2,FALSE)</f>
        <v>5</v>
      </c>
      <c r="C80">
        <f>VLOOKUP(primary[[#This Row],[id]],TreeDesign!$A$3:$C$500,3,FALSE)</f>
        <v>22</v>
      </c>
      <c r="D80" t="s">
        <v>502</v>
      </c>
      <c r="E80" t="s">
        <v>502</v>
      </c>
      <c r="F80" t="s">
        <v>503</v>
      </c>
      <c r="G80" s="19" t="s">
        <v>332</v>
      </c>
      <c r="I80" t="s">
        <v>24</v>
      </c>
      <c r="J80" t="s">
        <v>267</v>
      </c>
      <c r="K80" t="s">
        <v>266</v>
      </c>
      <c r="Q8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0" t="s">
        <v>296</v>
      </c>
      <c r="S8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docking
    tier = 5
    title = #LOC_KTT_docking_Title // Docking
    description = #LOC_KTT_docking_Description // The engineers have said they are pretty sure that the seal on the Clamp-O-Tron will hold.  If not, it will only cause a rapid unplanned disassembly.
    cost = 100
    hideEmpty = False
    nodeName = ktt_docking
    anyToUnlock = False
    icon = KiwiTechTree/Icons/ktt_icon_docking
    pos = -2410,1336,0
    scale = 0.7
    Parent
    {
        parentID = decoupling
        lineFrom = RIGHT
        lineTo = LEFT
    }
}</v>
      </c>
      <c r="T80" t="str">
        <f>_xlfn.CONCAT(IF(LEFT(primary[[#This Row],[title]],1)&lt;&gt;"#",_xlfn.CONCAT("#LOC_KTT_",primary[[#This Row],[id]],"_Title = ",primary[[#This Row],[title]],"zzz"),""),IF(LEFT(primary[[#This Row],[description]],1)&lt;&gt;"#",_xlfn.CONCAT(CHAR(10),"#LOC_KTT_",primary[[#This Row],[id]],"_Description = ",primary[[#This Row],[description]],"zzz"),""))</f>
        <v>#LOC_KTT_docking_Title = Dockingzzz
#LOC_KTT_docking_Description = The engineers have said they are pretty sure that the seal on the Clamp-O-Tron will hold.  If not, it will only cause a rapid unplanned disassembly.zzz</v>
      </c>
    </row>
    <row r="81" spans="1:20" x14ac:dyDescent="0.35">
      <c r="A81" s="20" t="s">
        <v>478</v>
      </c>
      <c r="B81">
        <f>VLOOKUP(primary[[#This Row],[id]],TreeDesign!$A$3:$C$500,2,FALSE)</f>
        <v>5</v>
      </c>
      <c r="C81">
        <f>VLOOKUP(primary[[#This Row],[id]],TreeDesign!$A$3:$C$500,3,FALSE)</f>
        <v>23</v>
      </c>
      <c r="D81" t="s">
        <v>460</v>
      </c>
      <c r="E81" t="s">
        <v>460</v>
      </c>
      <c r="F81" s="20" t="s">
        <v>479</v>
      </c>
      <c r="G81" s="17" t="s">
        <v>332</v>
      </c>
      <c r="I81" t="s">
        <v>440</v>
      </c>
      <c r="J81" t="s">
        <v>267</v>
      </c>
      <c r="K81" t="s">
        <v>266</v>
      </c>
      <c r="Q8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1" t="s">
        <v>296</v>
      </c>
      <c r="S8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adapters
    tier = 5
    title = #LOC_KTT_adapters_Title // Engine Adapters
    description = #LOC_KTT_adapters_Description // For cases where we want to stack thinner fuel tanks or probes on top of wider fuel tanks (and probes?)
    cost = 100
    hideEmpty = False
    nodeName = ktt_adapters
    anyToUnlock = False
    icon = KiwiTechTree/Icons/ktt_icon_adapters
    pos = -2410,1292,0
    scale = 0.7
    Parent
    {
        parentID = fairings
        lineFrom = RIGHT
        lineTo = LEFT
    }
}</v>
      </c>
      <c r="T81" t="str">
        <f>_xlfn.CONCAT(IF(LEFT(primary[[#This Row],[title]],1)&lt;&gt;"#",_xlfn.CONCAT("#LOC_KTT_",primary[[#This Row],[id]],"_Title = ",primary[[#This Row],[title]],"zzz"),""),IF(LEFT(primary[[#This Row],[description]],1)&lt;&gt;"#",_xlfn.CONCAT(CHAR(10),"#LOC_KTT_",primary[[#This Row],[id]],"_Description = ",primary[[#This Row],[description]],"zzz"),""))</f>
        <v>#LOC_KTT_adapters_Title = Engine Adapterszzz
#LOC_KTT_adapters_Description = For cases where we want to stack thinner fuel tanks or probes on top of wider fuel tanks (and probes?)zzz</v>
      </c>
    </row>
    <row r="82" spans="1:20" x14ac:dyDescent="0.35">
      <c r="A82" s="20" t="s">
        <v>40</v>
      </c>
      <c r="B82">
        <f>VLOOKUP(primary[[#This Row],[id]],TreeDesign!$A$3:$C$500,2,FALSE)</f>
        <v>5</v>
      </c>
      <c r="C82">
        <f>VLOOKUP(primary[[#This Row],[id]],TreeDesign!$A$3:$C$500,3,FALSE)</f>
        <v>24</v>
      </c>
      <c r="D82" t="s">
        <v>407</v>
      </c>
      <c r="E82" t="s">
        <v>1171</v>
      </c>
      <c r="F82" t="s">
        <v>408</v>
      </c>
      <c r="G82" s="17" t="s">
        <v>332</v>
      </c>
      <c r="H82" t="s">
        <v>412</v>
      </c>
      <c r="I82" t="s">
        <v>25</v>
      </c>
      <c r="J82" t="s">
        <v>267</v>
      </c>
      <c r="K82" t="s">
        <v>266</v>
      </c>
      <c r="Q8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2" t="s">
        <v>302</v>
      </c>
      <c r="S8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advConstruction
    tier = 5
    title = #autoLOC_501058 //#autoLOC_501058 = Advanced Construction
    description = #autoLOC_501059 //#autoLOC_501059 = New advances in construction make it possible to build larger than ever before.
    cost = 100
    hideEmpty = False
    nodeName = ktt_advConstruction
    anyToUnlock = False
    icon = RDicon_construction-advanced
    pos = -2410,1248,0
    scale = 0.7
    Parent
    {
        parentID = generalConstruction
        lineFrom = RIGHT
        lineTo = LEFT
    }
}</v>
      </c>
      <c r="T82" t="str">
        <f>_xlfn.CONCAT(IF(LEFT(primary[[#This Row],[title]],1)&lt;&gt;"#",_xlfn.CONCAT("#LOC_KTT_",primary[[#This Row],[id]],"_Title = ",primary[[#This Row],[title]],"zzz"),""),IF(LEFT(primary[[#This Row],[description]],1)&lt;&gt;"#",_xlfn.CONCAT(CHAR(10),"#LOC_KTT_",primary[[#This Row],[id]],"_Description = ",primary[[#This Row],[description]],"zzz"),""))</f>
        <v/>
      </c>
    </row>
    <row r="83" spans="1:20" x14ac:dyDescent="0.35">
      <c r="A83" s="20" t="s">
        <v>41</v>
      </c>
      <c r="B83">
        <f>VLOOKUP(primary[[#This Row],[id]],TreeDesign!$A$3:$C$500,2,FALSE)</f>
        <v>5</v>
      </c>
      <c r="C83">
        <f>VLOOKUP(primary[[#This Row],[id]],TreeDesign!$A$3:$C$500,3,FALSE)</f>
        <v>25</v>
      </c>
      <c r="D83" t="s">
        <v>318</v>
      </c>
      <c r="E83" t="s">
        <v>318</v>
      </c>
      <c r="F83" t="s">
        <v>324</v>
      </c>
      <c r="G83" s="17" t="s">
        <v>332</v>
      </c>
      <c r="I83" t="s">
        <v>25</v>
      </c>
      <c r="J83" t="s">
        <v>267</v>
      </c>
      <c r="K83" t="s">
        <v>266</v>
      </c>
      <c r="Q8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3" t="s">
        <v>296</v>
      </c>
      <c r="S8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earlyActuators
    tier = 5
    title = #LOC_KTT_earlyActuators_Title // Early Actuators
    description = #LOC_KTT_earlyActuators_Description // KAL, open the pod bay doors.
    cost = 100
    hideEmpty = False
    nodeName = ktt_earlyActuators
    anyToUnlock = False
    icon = KiwiTechTree/Icons/ktt_icon_earlyActuators
    pos = -2410,1204,0
    scale = 0.7
    Parent
    {
        parentID = generalConstruction
        lineFrom = RIGHT
        lineTo = LEFT
    }
}</v>
      </c>
      <c r="T83" t="str">
        <f>_xlfn.CONCAT(IF(LEFT(primary[[#This Row],[title]],1)&lt;&gt;"#",_xlfn.CONCAT("#LOC_KTT_",primary[[#This Row],[id]],"_Title = ",primary[[#This Row],[title]],"zzz"),""),IF(LEFT(primary[[#This Row],[description]],1)&lt;&gt;"#",_xlfn.CONCAT(CHAR(10),"#LOC_KTT_",primary[[#This Row],[id]],"_Description = ",primary[[#This Row],[description]],"zzz"),""))</f>
        <v>#LOC_KTT_earlyActuators_Title = Early Actuatorszzz
#LOC_KTT_earlyActuators_Description = KAL, open the pod bay doors.zzz</v>
      </c>
    </row>
    <row r="84" spans="1:20" x14ac:dyDescent="0.35">
      <c r="A84" s="20" t="s">
        <v>42</v>
      </c>
      <c r="B84">
        <f>VLOOKUP(primary[[#This Row],[id]],TreeDesign!$A$3:$C$500,2,FALSE)</f>
        <v>5</v>
      </c>
      <c r="C84">
        <f>VLOOKUP(primary[[#This Row],[id]],TreeDesign!$A$3:$C$500,3,FALSE)</f>
        <v>27</v>
      </c>
      <c r="D84" t="s">
        <v>504</v>
      </c>
      <c r="E84" t="s">
        <v>504</v>
      </c>
      <c r="F84" t="s">
        <v>506</v>
      </c>
      <c r="G84" s="19" t="s">
        <v>332</v>
      </c>
      <c r="I84" t="s">
        <v>118</v>
      </c>
      <c r="J84" t="s">
        <v>267</v>
      </c>
      <c r="K84" t="s">
        <v>266</v>
      </c>
      <c r="L84" t="s">
        <v>27</v>
      </c>
      <c r="M84" t="s">
        <v>267</v>
      </c>
      <c r="N84" t="s">
        <v>266</v>
      </c>
      <c r="Q8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4" t="s">
        <v>296</v>
      </c>
      <c r="S8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streamlinedFlight
    tier = 5
    title = #LOC_KTT_streamlinedFlight_Title // Streamlined Flight
    description = #LOC_KTT_streamlinedFlight_Description // We are never getting off this rock in a flying saucer, or will we?
    cost = 100
    hideEmpty = False
    nodeName = ktt_streamlinedFlight
    anyToUnlock = False
    icon = KiwiTechTree/Icons/ktt_icon_streamlinedFlight
    pos = -2410,1116,0
    scale = 0.7
    Parent
    {
        parentID = airLaunch
        lineFrom = RIGHT
        lineTo = LEFT
    }
    Parent
    {
        parentID = aviation
        lineFrom = RIGHT
        lineTo = LEFT
    }
}</v>
      </c>
      <c r="T84" t="str">
        <f>_xlfn.CONCAT(IF(LEFT(primary[[#This Row],[title]],1)&lt;&gt;"#",_xlfn.CONCAT("#LOC_KTT_",primary[[#This Row],[id]],"_Title = ",primary[[#This Row],[title]],"zzz"),""),IF(LEFT(primary[[#This Row],[description]],1)&lt;&gt;"#",_xlfn.CONCAT(CHAR(10),"#LOC_KTT_",primary[[#This Row],[id]],"_Description = ",primary[[#This Row],[description]],"zzz"),""))</f>
        <v>#LOC_KTT_streamlinedFlight_Title = Streamlined Flightzzz
#LOC_KTT_streamlinedFlight_Description = We are never getting off this rock in a flying saucer, or will we?zzz</v>
      </c>
    </row>
    <row r="85" spans="1:20" x14ac:dyDescent="0.35">
      <c r="A85" s="20" t="s">
        <v>43</v>
      </c>
      <c r="B85">
        <f>VLOOKUP(primary[[#This Row],[id]],TreeDesign!$A$3:$C$500,2,FALSE)</f>
        <v>5</v>
      </c>
      <c r="C85">
        <f>VLOOKUP(primary[[#This Row],[id]],TreeDesign!$A$3:$C$500,3,FALSE)</f>
        <v>28</v>
      </c>
      <c r="D85" t="s">
        <v>507</v>
      </c>
      <c r="E85" t="s">
        <v>1172</v>
      </c>
      <c r="F85" t="s">
        <v>508</v>
      </c>
      <c r="G85" s="19" t="s">
        <v>332</v>
      </c>
      <c r="H85" t="s">
        <v>509</v>
      </c>
      <c r="I85" t="s">
        <v>118</v>
      </c>
      <c r="J85" t="s">
        <v>267</v>
      </c>
      <c r="K85" t="s">
        <v>266</v>
      </c>
      <c r="L85" t="s">
        <v>27</v>
      </c>
      <c r="M85" t="s">
        <v>267</v>
      </c>
      <c r="N85" t="s">
        <v>266</v>
      </c>
      <c r="Q8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5" t="s">
        <v>302</v>
      </c>
      <c r="S8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aerodynamicSystems
    tier = 5
    title = #autoLOC_501050 //#autoLOC_501050 = Aerodynamics
    description = #autoLOC_501051 //#autoLOC_501051 = New breakthroughs from C7 Aerospace allow for new types of craft to be built. We're looking into hiring some of their engineers as well.
    cost = 100
    hideEmpty = False
    nodeName = ktt_aerodynamicSystems
    anyToUnlock = False
    icon = RDicon_aerodynamicSystems
    pos = -2410,1072,0
    scale = 0.7
    Parent
    {
        parentID = airLaunch
        lineFrom = RIGHT
        lineTo = LEFT
    }
    Parent
    {
        parentID = aviation
        lineFrom = RIGHT
        lineTo = LEFT
    }
}</v>
      </c>
      <c r="T85" t="str">
        <f>_xlfn.CONCAT(IF(LEFT(primary[[#This Row],[title]],1)&lt;&gt;"#",_xlfn.CONCAT("#LOC_KTT_",primary[[#This Row],[id]],"_Title = ",primary[[#This Row],[title]],"zzz"),""),IF(LEFT(primary[[#This Row],[description]],1)&lt;&gt;"#",_xlfn.CONCAT(CHAR(10),"#LOC_KTT_",primary[[#This Row],[id]],"_Description = ",primary[[#This Row],[description]],"zzz"),""))</f>
        <v/>
      </c>
    </row>
    <row r="86" spans="1:20" x14ac:dyDescent="0.35">
      <c r="A86" s="20" t="s">
        <v>45</v>
      </c>
      <c r="B86">
        <f>VLOOKUP(primary[[#This Row],[id]],TreeDesign!$A$3:$C$500,2,FALSE)</f>
        <v>5</v>
      </c>
      <c r="C86">
        <f>VLOOKUP(primary[[#This Row],[id]],TreeDesign!$A$3:$C$500,3,FALSE)</f>
        <v>29</v>
      </c>
      <c r="D86" t="s">
        <v>510</v>
      </c>
      <c r="E86" t="s">
        <v>1173</v>
      </c>
      <c r="F86" t="s">
        <v>511</v>
      </c>
      <c r="G86" s="19" t="s">
        <v>332</v>
      </c>
      <c r="H86" t="s">
        <v>512</v>
      </c>
      <c r="I86" t="s">
        <v>27</v>
      </c>
      <c r="J86" t="s">
        <v>267</v>
      </c>
      <c r="K86" t="s">
        <v>266</v>
      </c>
      <c r="Q8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6" t="s">
        <v>369</v>
      </c>
      <c r="S8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subsonicFlight
    tier = 5
    title = #LOC_CTT_subsonicFlight_title
    description = #LOC_CTT_subsonicFlight_description
    cost = 100
    hideEmpty = False
    nodeName = ktt_subsonicFlight
    anyToUnlock = False
    icon = CommunityTechTree/UI/ctt_icon_subsonicFlight
    pos = -2410,1028,0
    scale = 0.7
    Parent
    {
        parentID = aviation
        lineFrom = RIGHT
        lineTo = LEFT
    }
}</v>
      </c>
      <c r="T86" t="str">
        <f>_xlfn.CONCAT(IF(LEFT(primary[[#This Row],[title]],1)&lt;&gt;"#",_xlfn.CONCAT("#LOC_KTT_",primary[[#This Row],[id]],"_Title = ",primary[[#This Row],[title]],"zzz"),""),IF(LEFT(primary[[#This Row],[description]],1)&lt;&gt;"#",_xlfn.CONCAT(CHAR(10),"#LOC_KTT_",primary[[#This Row],[id]],"_Description = ",primary[[#This Row],[description]],"zzz"),""))</f>
        <v/>
      </c>
    </row>
    <row r="87" spans="1:20" x14ac:dyDescent="0.35">
      <c r="A87" s="20" t="s">
        <v>44</v>
      </c>
      <c r="B87">
        <f>VLOOKUP(primary[[#This Row],[id]],TreeDesign!$A$3:$C$500,2,FALSE)</f>
        <v>5</v>
      </c>
      <c r="C87">
        <f>VLOOKUP(primary[[#This Row],[id]],TreeDesign!$A$3:$C$500,3,FALSE)</f>
        <v>30</v>
      </c>
      <c r="D87" t="s">
        <v>523</v>
      </c>
      <c r="E87" t="s">
        <v>1174</v>
      </c>
      <c r="F87" t="s">
        <v>524</v>
      </c>
      <c r="G87" s="19" t="s">
        <v>332</v>
      </c>
      <c r="H87" t="s">
        <v>525</v>
      </c>
      <c r="I87" t="s">
        <v>119</v>
      </c>
      <c r="J87" t="s">
        <v>267</v>
      </c>
      <c r="K87" t="s">
        <v>266</v>
      </c>
      <c r="Q8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7" t="s">
        <v>302</v>
      </c>
      <c r="S8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landing
    tier = 5
    title = #autoLOC_501048 //#autoLOC_501048 = Landing
    description = #autoLOC_501049 //#autoLOC_501049 = Our Engineers are nothing if not optimistic.
    cost = 100
    hideEmpty = False
    nodeName = ktt_landing
    anyToUnlock = False
    icon = RDicon_landing
    pos = -2410,984,0
    scale = 0.7
    Parent
    {
        parentID = basicLanding
        lineFrom = RIGHT
        lineTo = LEFT
    }
}</v>
      </c>
      <c r="T87" t="str">
        <f>_xlfn.CONCAT(IF(LEFT(primary[[#This Row],[title]],1)&lt;&gt;"#",_xlfn.CONCAT("#LOC_KTT_",primary[[#This Row],[id]],"_Title = ",primary[[#This Row],[title]],"zzz"),""),IF(LEFT(primary[[#This Row],[description]],1)&lt;&gt;"#",_xlfn.CONCAT(CHAR(10),"#LOC_KTT_",primary[[#This Row],[id]],"_Description = ",primary[[#This Row],[description]],"zzz"),""))</f>
        <v/>
      </c>
    </row>
    <row r="88" spans="1:20" x14ac:dyDescent="0.35">
      <c r="A88" s="20" t="s">
        <v>49</v>
      </c>
      <c r="B88">
        <f>VLOOKUP(primary[[#This Row],[id]],TreeDesign!$A$3:$C$500,2,FALSE)</f>
        <v>5</v>
      </c>
      <c r="C88">
        <f>VLOOKUP(primary[[#This Row],[id]],TreeDesign!$A$3:$C$500,3,FALSE)</f>
        <v>31</v>
      </c>
      <c r="D88" t="s">
        <v>526</v>
      </c>
      <c r="E88" t="s">
        <v>1175</v>
      </c>
      <c r="F88" t="s">
        <v>527</v>
      </c>
      <c r="G88" s="19" t="s">
        <v>332</v>
      </c>
      <c r="H88" t="s">
        <v>528</v>
      </c>
      <c r="I88" t="s">
        <v>119</v>
      </c>
      <c r="J88" t="s">
        <v>267</v>
      </c>
      <c r="K88" t="s">
        <v>266</v>
      </c>
      <c r="L88" t="s">
        <v>28</v>
      </c>
      <c r="M88" t="s">
        <v>267</v>
      </c>
      <c r="N88" t="s">
        <v>266</v>
      </c>
      <c r="Q8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8" t="s">
        <v>302</v>
      </c>
      <c r="S8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spaceExploration
    tier = 5
    title = #autoLOC_501044 //#autoLOC_501044 = Space Exploration
    description = #autoLOC_501045 //#autoLOC_501045 = To boldly go where no green man has gone before.
    cost = 100
    hideEmpty = False
    nodeName = ktt_spaceExploration
    anyToUnlock = False
    icon = RDicon_evaTech
    pos = -2410,940,0
    scale = 0.7
    Parent
    {
        parentID = basicLanding
        lineFrom = RIGHT
        lineTo = LEFT
    }
    Parent
    {
        parentID = enhancedSurvivability
        lineFrom = RIGHT
        lineTo = LEFT
    }
}</v>
      </c>
      <c r="T88" t="str">
        <f>_xlfn.CONCAT(IF(LEFT(primary[[#This Row],[title]],1)&lt;&gt;"#",_xlfn.CONCAT("#LOC_KTT_",primary[[#This Row],[id]],"_Title = ",primary[[#This Row],[title]],"zzz"),""),IF(LEFT(primary[[#This Row],[description]],1)&lt;&gt;"#",_xlfn.CONCAT(CHAR(10),"#LOC_KTT_",primary[[#This Row],[id]],"_Description = ",primary[[#This Row],[description]],"zzz"),""))</f>
        <v/>
      </c>
    </row>
    <row r="89" spans="1:20" x14ac:dyDescent="0.35">
      <c r="A89" s="20" t="s">
        <v>970</v>
      </c>
      <c r="B89" s="17">
        <f>VLOOKUP(primary[[#This Row],[id]],TreeDesign!$A$3:$C$500,2,FALSE)</f>
        <v>5</v>
      </c>
      <c r="C89" s="17">
        <f>VLOOKUP(primary[[#This Row],[id]],TreeDesign!$A$3:$C$500,3,FALSE)</f>
        <v>32</v>
      </c>
      <c r="D89" t="s">
        <v>971</v>
      </c>
      <c r="E89" t="s">
        <v>971</v>
      </c>
      <c r="F89" t="s">
        <v>972</v>
      </c>
      <c r="G89" s="18" t="s">
        <v>332</v>
      </c>
      <c r="I89" t="s">
        <v>28</v>
      </c>
      <c r="J89" t="s">
        <v>267</v>
      </c>
      <c r="K89" t="s">
        <v>266</v>
      </c>
      <c r="Q8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9" t="s">
        <v>296</v>
      </c>
      <c r="S8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heatShields
    tier = 5
    title = #LOC_KTT_heatShields_Title // Heat Shields
    description = #LOC_KTT_heatShields_Description // These can be helpful to avoid rapid unplanned disassembly in the atmosphere.
    cost = 100
    hideEmpty = False
    nodeName = ktt_heatShields
    anyToUnlock = False
    icon = KiwiTechTree/Icons/ktt_icon_heatShields
    pos = -2410,896,0
    scale = 0.7
    Parent
    {
        parentID = enhancedSurvivability
        lineFrom = RIGHT
        lineTo = LEFT
    }
}</v>
      </c>
      <c r="T89" t="str">
        <f>_xlfn.CONCAT(IF(LEFT(primary[[#This Row],[title]],1)&lt;&gt;"#",_xlfn.CONCAT("#LOC_KTT_",primary[[#This Row],[id]],"_Title = ",primary[[#This Row],[title]],"zzz"),""),IF(LEFT(primary[[#This Row],[description]],1)&lt;&gt;"#",_xlfn.CONCAT(CHAR(10),"#LOC_KTT_",primary[[#This Row],[id]],"_Description = ",primary[[#This Row],[description]],"zzz"),""))</f>
        <v>#LOC_KTT_heatShields_Title = Heat Shieldszzz
#LOC_KTT_heatShields_Description = These can be helpful to avoid rapid unplanned disassembly in the atmosphere.zzz</v>
      </c>
    </row>
    <row r="90" spans="1:20" x14ac:dyDescent="0.35">
      <c r="A90" s="20" t="s">
        <v>46</v>
      </c>
      <c r="B90">
        <f>VLOOKUP(primary[[#This Row],[id]],TreeDesign!$A$3:$C$500,2,FALSE)</f>
        <v>5</v>
      </c>
      <c r="C90">
        <f>VLOOKUP(primary[[#This Row],[id]],TreeDesign!$A$3:$C$500,3,FALSE)</f>
        <v>34</v>
      </c>
      <c r="D90" t="s">
        <v>529</v>
      </c>
      <c r="E90" t="s">
        <v>1176</v>
      </c>
      <c r="F90" t="s">
        <v>530</v>
      </c>
      <c r="G90" s="19" t="s">
        <v>332</v>
      </c>
      <c r="H90" t="s">
        <v>531</v>
      </c>
      <c r="I90" t="s">
        <v>28</v>
      </c>
      <c r="J90" t="s">
        <v>267</v>
      </c>
      <c r="K90" t="s">
        <v>266</v>
      </c>
      <c r="L90" t="s">
        <v>979</v>
      </c>
      <c r="M90" t="s">
        <v>267</v>
      </c>
      <c r="N90" t="s">
        <v>266</v>
      </c>
      <c r="Q9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0" t="s">
        <v>369</v>
      </c>
      <c r="S9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simpleCommandModules
    tier = 5
    title = #LOC_CTT_simpleCommandModules_title
    description = #LOC_CTT_simpleCommandModules_description
    cost = 100
    hideEmpty = False
    nodeName = ktt_simpleCommandModules
    anyToUnlock = False
    icon = CommunityTechTree/UI/ctt_icon_simpleCommandModules
    pos = -2410,808,0
    scale = 0.7
    Parent
    {
        parentID = enhancedSurvivability
        lineFrom = RIGHT
        lineTo = LEFT
    }
    Parent
    {
        parentID = basicCommandModules
        lineFrom = RIGHT
        lineTo = LEFT
    }
}</v>
      </c>
      <c r="T90" t="str">
        <f>_xlfn.CONCAT(IF(LEFT(primary[[#This Row],[title]],1)&lt;&gt;"#",_xlfn.CONCAT("#LOC_KTT_",primary[[#This Row],[id]],"_Title = ",primary[[#This Row],[title]],"zzz"),""),IF(LEFT(primary[[#This Row],[description]],1)&lt;&gt;"#",_xlfn.CONCAT(CHAR(10),"#LOC_KTT_",primary[[#This Row],[id]],"_Description = ",primary[[#This Row],[description]],"zzz"),""))</f>
        <v/>
      </c>
    </row>
    <row r="91" spans="1:20" x14ac:dyDescent="0.35">
      <c r="A91" s="20" t="s">
        <v>50</v>
      </c>
      <c r="B91">
        <f>VLOOKUP(primary[[#This Row],[id]],TreeDesign!$A$3:$C$500,2,FALSE)</f>
        <v>5</v>
      </c>
      <c r="C91">
        <f>VLOOKUP(primary[[#This Row],[id]],TreeDesign!$A$3:$C$500,3,FALSE)</f>
        <v>38</v>
      </c>
      <c r="D91" t="s">
        <v>505</v>
      </c>
      <c r="E91" t="s">
        <v>505</v>
      </c>
      <c r="F91" t="s">
        <v>564</v>
      </c>
      <c r="G91" s="19" t="s">
        <v>332</v>
      </c>
      <c r="I91" t="s">
        <v>30</v>
      </c>
      <c r="J91" t="s">
        <v>267</v>
      </c>
      <c r="K91" t="s">
        <v>266</v>
      </c>
      <c r="Q9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1" t="s">
        <v>296</v>
      </c>
      <c r="S9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appliedScience
    tier = 5
    title = #LOC_KTT_appliedScience_Title // Applied Science
    description = #LOC_KTT_appliedScience_Description // We have asked our scientists to start applying what they know to practical devices with real Kerbin applications.
    cost = 100
    hideEmpty = False
    nodeName = ktt_appliedScience
    anyToUnlock = False
    icon = KiwiTechTree/Icons/ktt_icon_appliedScience
    pos = -2410,632,0
    scale = 0.7
    Parent
    {
        parentID = basicScience
        lineFrom = RIGHT
        lineTo = LEFT
    }
}</v>
      </c>
      <c r="T91" t="str">
        <f>_xlfn.CONCAT(IF(LEFT(primary[[#This Row],[title]],1)&lt;&gt;"#",_xlfn.CONCAT("#LOC_KTT_",primary[[#This Row],[id]],"_Title = ",primary[[#This Row],[title]],"zzz"),""),IF(LEFT(primary[[#This Row],[description]],1)&lt;&gt;"#",_xlfn.CONCAT(CHAR(10),"#LOC_KTT_",primary[[#This Row],[id]],"_Description = ",primary[[#This Row],[description]],"zzz"),""))</f>
        <v>#LOC_KTT_appliedScience_Title = Applied Sciencezzz
#LOC_KTT_appliedScience_Description = We have asked our scientists to start applying what they know to practical devices with real Kerbin applications.zzz</v>
      </c>
    </row>
    <row r="92" spans="1:20" x14ac:dyDescent="0.35">
      <c r="A92" s="20" t="s">
        <v>51</v>
      </c>
      <c r="B92">
        <f>VLOOKUP(primary[[#This Row],[id]],TreeDesign!$A$3:$C$500,2,FALSE)</f>
        <v>5</v>
      </c>
      <c r="C92">
        <f>VLOOKUP(primary[[#This Row],[id]],TreeDesign!$A$3:$C$500,3,FALSE)</f>
        <v>39</v>
      </c>
      <c r="D92" t="s">
        <v>565</v>
      </c>
      <c r="E92" t="s">
        <v>1177</v>
      </c>
      <c r="F92" t="s">
        <v>566</v>
      </c>
      <c r="G92" s="19" t="s">
        <v>332</v>
      </c>
      <c r="H92" t="s">
        <v>965</v>
      </c>
      <c r="I92" t="s">
        <v>138</v>
      </c>
      <c r="J92" t="s">
        <v>267</v>
      </c>
      <c r="K92" t="s">
        <v>266</v>
      </c>
      <c r="Q9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2" t="s">
        <v>302</v>
      </c>
      <c r="S9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miniaturization
    tier = 5
    title = #autoLOC_501060 //#autoLOC_501060 = Miniaturization
    description = #autoLOC_501061 //#autoLOC_501061 = These aren't your standard hobby miniature models. We've been assured they look good enough to actually fly.
    cost = 100
    hideEmpty = False
    nodeName = ktt_miniaturization
    anyToUnlock = False
    icon = RDicon_miniaturization
    pos = -2410,588,0
    scale = 0.7
    Parent
    {
        parentID = groundScience
        lineFrom = RIGHT
        lineTo = LEFT
    }
}</v>
      </c>
      <c r="T92" t="str">
        <f>_xlfn.CONCAT(IF(LEFT(primary[[#This Row],[title]],1)&lt;&gt;"#",_xlfn.CONCAT("#LOC_KTT_",primary[[#This Row],[id]],"_Title = ",primary[[#This Row],[title]],"zzz"),""),IF(LEFT(primary[[#This Row],[description]],1)&lt;&gt;"#",_xlfn.CONCAT(CHAR(10),"#LOC_KTT_",primary[[#This Row],[id]],"_Description = ",primary[[#This Row],[description]],"zzz"),""))</f>
        <v/>
      </c>
    </row>
    <row r="93" spans="1:20" x14ac:dyDescent="0.35">
      <c r="A93" s="20" t="s">
        <v>439</v>
      </c>
      <c r="B93">
        <f>VLOOKUP(primary[[#This Row],[id]],TreeDesign!$A$3:$C$500,2,FALSE)</f>
        <v>5</v>
      </c>
      <c r="C93">
        <f>VLOOKUP(primary[[#This Row],[id]],TreeDesign!$A$3:$C$500,3,FALSE)</f>
        <v>41</v>
      </c>
      <c r="D93" t="s">
        <v>459</v>
      </c>
      <c r="E93" t="s">
        <v>459</v>
      </c>
      <c r="F93" s="20" t="s">
        <v>567</v>
      </c>
      <c r="G93" s="19" t="s">
        <v>332</v>
      </c>
      <c r="I93" t="s">
        <v>438</v>
      </c>
      <c r="J93" t="s">
        <v>267</v>
      </c>
      <c r="K93" t="s">
        <v>266</v>
      </c>
      <c r="Q9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3" t="s">
        <v>296</v>
      </c>
      <c r="S9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parabolicAntennas
    tier = 5
    title = #LOC_KTT_parabolicAntennas_Title // Parabolic Antennas
    description = #LOC_KTT_parabolicAntennas_Description // 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
    cost = 100
    hideEmpty = False
    nodeName = ktt_parabolicAntennas
    anyToUnlock = False
    icon = KiwiTechTree/Icons/ktt_icon_parabolicAntennas
    pos = -2410,500,0
    scale = 0.7
    Parent
    {
        parentID = antennaArrays
        lineFrom = RIGHT
        lineTo = LEFT
    }
}</v>
      </c>
      <c r="T93" t="str">
        <f>_xlfn.CONCAT(IF(LEFT(primary[[#This Row],[title]],1)&lt;&gt;"#",_xlfn.CONCAT("#LOC_KTT_",primary[[#This Row],[id]],"_Title = ",primary[[#This Row],[title]],"zzz"),""),IF(LEFT(primary[[#This Row],[description]],1)&lt;&gt;"#",_xlfn.CONCAT(CHAR(10),"#LOC_KTT_",primary[[#This Row],[id]],"_Description = ",primary[[#This Row],[description]],"zzz"),""))</f>
        <v>#LOC_KTT_parabolicAntennas_Title = Parabolic Antennaszzz
#LOC_KTT_parabolicAntennas_Description = 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point.zzz</v>
      </c>
    </row>
    <row r="94" spans="1:20" x14ac:dyDescent="0.35">
      <c r="A94" s="20" t="s">
        <v>997</v>
      </c>
      <c r="B94">
        <f>VLOOKUP(primary[[#This Row],[id]],TreeDesign!$A$3:$C$500,2,FALSE)</f>
        <v>5</v>
      </c>
      <c r="C94">
        <f>VLOOKUP(primary[[#This Row],[id]],TreeDesign!$A$3:$C$500,3,FALSE)</f>
        <v>42</v>
      </c>
      <c r="D94" t="s">
        <v>1000</v>
      </c>
      <c r="E94" t="s">
        <v>1000</v>
      </c>
      <c r="F94" t="s">
        <v>472</v>
      </c>
      <c r="G94" s="17" t="s">
        <v>332</v>
      </c>
      <c r="I94" t="s">
        <v>996</v>
      </c>
      <c r="J94" t="s">
        <v>267</v>
      </c>
      <c r="K94" t="s">
        <v>266</v>
      </c>
      <c r="Q9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4" t="s">
        <v>296</v>
      </c>
      <c r="S9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earlySatellites
    tier = 5
    title = #LOC_KTT_earlySatellites_Title // Early Satellites
    description = #LOC_KTT_earlySatellites_Description // kqdzp sslzc caomw bcgqh idbwv iibkr ogzai djaak
    cost = 100
    hideEmpty = False
    nodeName = ktt_earlySatellites
    anyToUnlock = False
    icon = KiwiTechTree/Icons/ktt_icon_earlySatellites
    pos = -2410,456,0
    scale = 0.7
    Parent
    {
        parentID = basicSatellites
        lineFrom = RIGHT
        lineTo = LEFT
    }
}</v>
      </c>
      <c r="T94" t="str">
        <f>_xlfn.CONCAT(IF(LEFT(primary[[#This Row],[title]],1)&lt;&gt;"#",_xlfn.CONCAT("#LOC_KTT_",primary[[#This Row],[id]],"_Title = ",primary[[#This Row],[title]],"zzz"),""),IF(LEFT(primary[[#This Row],[description]],1)&lt;&gt;"#",_xlfn.CONCAT(CHAR(10),"#LOC_KTT_",primary[[#This Row],[id]],"_Description = ",primary[[#This Row],[description]],"zzz"),""))</f>
        <v>#LOC_KTT_earlySatellites_Title = Early Satelliteszzz
#LOC_KTT_earlySatellites_Description = kqdzp sslzc caomw bcgqh idbwv iibkr ogzai djaakzzz</v>
      </c>
    </row>
    <row r="95" spans="1:20" x14ac:dyDescent="0.35">
      <c r="A95" s="20" t="s">
        <v>433</v>
      </c>
      <c r="B95">
        <f>VLOOKUP(primary[[#This Row],[id]],TreeDesign!$A$3:$C$500,2,FALSE)</f>
        <v>5</v>
      </c>
      <c r="C95">
        <f>VLOOKUP(primary[[#This Row],[id]],TreeDesign!$A$3:$C$500,3,FALSE)</f>
        <v>45</v>
      </c>
      <c r="D95" t="s">
        <v>453</v>
      </c>
      <c r="E95" t="s">
        <v>453</v>
      </c>
      <c r="F95" s="20" t="s">
        <v>659</v>
      </c>
      <c r="G95" s="19" t="s">
        <v>332</v>
      </c>
      <c r="I95" t="s">
        <v>31</v>
      </c>
      <c r="J95" t="s">
        <v>267</v>
      </c>
      <c r="K95" t="s">
        <v>266</v>
      </c>
      <c r="Q9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5" t="s">
        <v>296</v>
      </c>
      <c r="S9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solarTech
    tier = 5
    title = #LOC_KTT_solarTech_Title // Solar Tech
    description = #LOC_KTT_solarTech_Description // We don't want to conquer the cosmos, we simply want to extend the boundaries of Kerbin to the frontiers of the cosmos.
    cost = 100
    hideEmpty = False
    nodeName = ktt_solarTech
    anyToUnlock = False
    icon = KiwiTechTree/Icons/ktt_icon_solarTech
    pos = -2410,324,0
    scale = 0.7
    Parent
    {
        parentID = batteryTech
        lineFrom = RIGHT
        lineTo = LEFT
    }
}</v>
      </c>
      <c r="T95" t="str">
        <f>_xlfn.CONCAT(IF(LEFT(primary[[#This Row],[title]],1)&lt;&gt;"#",_xlfn.CONCAT("#LOC_KTT_",primary[[#This Row],[id]],"_Title = ",primary[[#This Row],[title]],"zzz"),""),IF(LEFT(primary[[#This Row],[description]],1)&lt;&gt;"#",_xlfn.CONCAT(CHAR(10),"#LOC_KTT_",primary[[#This Row],[id]],"_Description = ",primary[[#This Row],[description]],"zzz"),""))</f>
        <v>#LOC_KTT_solarTech_Title = Solar Techzzz
#LOC_KTT_solarTech_Description = We don't want to conquer the cosmos, we simply want to extend the boundaries of Kerbin to the frontiers of the cosmos.zzz</v>
      </c>
    </row>
    <row r="96" spans="1:20" x14ac:dyDescent="0.35">
      <c r="A96" s="20" t="s">
        <v>52</v>
      </c>
      <c r="B96">
        <f>VLOOKUP(primary[[#This Row],[id]],TreeDesign!$A$3:$C$500,2,FALSE)</f>
        <v>5</v>
      </c>
      <c r="C96">
        <f>VLOOKUP(primary[[#This Row],[id]],TreeDesign!$A$3:$C$500,3,FALSE)</f>
        <v>46</v>
      </c>
      <c r="D96" t="s">
        <v>568</v>
      </c>
      <c r="E96" t="s">
        <v>1178</v>
      </c>
      <c r="F96" t="s">
        <v>569</v>
      </c>
      <c r="G96" s="19" t="s">
        <v>332</v>
      </c>
      <c r="H96" t="s">
        <v>967</v>
      </c>
      <c r="I96" t="s">
        <v>31</v>
      </c>
      <c r="J96" t="s">
        <v>267</v>
      </c>
      <c r="K96" t="s">
        <v>266</v>
      </c>
      <c r="Q9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6" t="s">
        <v>302</v>
      </c>
      <c r="S9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electrics
    tier = 5
    title = #autoLOC_501052 //#autoLOC_501052 = Electrics
    description = #autoLOC_501053 //#autoLOC_501053 = We did know about electricity before inventing space flight. The big breakthrough here was combining the two.
    cost = 100
    hideEmpty = False
    nodeName = ktt_electrics
    anyToUnlock = False
    icon = RDicon_electrics
    pos = -2410,280,0
    scale = 0.7
    Parent
    {
        parentID = batteryTech
        lineFrom = RIGHT
        lineTo = LEFT
    }
}</v>
      </c>
      <c r="T96" t="str">
        <f>_xlfn.CONCAT(IF(LEFT(primary[[#This Row],[title]],1)&lt;&gt;"#",_xlfn.CONCAT("#LOC_KTT_",primary[[#This Row],[id]],"_Title = ",primary[[#This Row],[title]],"zzz"),""),IF(LEFT(primary[[#This Row],[description]],1)&lt;&gt;"#",_xlfn.CONCAT(CHAR(10),"#LOC_KTT_",primary[[#This Row],[id]],"_Description = ",primary[[#This Row],[description]],"zzz"),""))</f>
        <v/>
      </c>
    </row>
    <row r="97" spans="1:20" x14ac:dyDescent="0.35">
      <c r="A97" s="20" t="s">
        <v>53</v>
      </c>
      <c r="B97">
        <f>VLOOKUP(primary[[#This Row],[id]],TreeDesign!$A$3:$C$500,2,FALSE)</f>
        <v>5</v>
      </c>
      <c r="C97">
        <f>VLOOKUP(primary[[#This Row],[id]],TreeDesign!$A$3:$C$500,3,FALSE)</f>
        <v>48</v>
      </c>
      <c r="D97" t="s">
        <v>570</v>
      </c>
      <c r="E97" t="s">
        <v>1179</v>
      </c>
      <c r="F97" t="s">
        <v>571</v>
      </c>
      <c r="G97" s="19" t="s">
        <v>332</v>
      </c>
      <c r="H97" t="s">
        <v>572</v>
      </c>
      <c r="I97" t="s">
        <v>31</v>
      </c>
      <c r="J97" t="s">
        <v>267</v>
      </c>
      <c r="K97" t="s">
        <v>266</v>
      </c>
      <c r="L97" t="s">
        <v>17</v>
      </c>
      <c r="M97" t="s">
        <v>267</v>
      </c>
      <c r="N97" t="s">
        <v>266</v>
      </c>
      <c r="Q9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7" t="s">
        <v>369</v>
      </c>
      <c r="S9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recycling
    tier = 5
    title = #LOC_CTT_recycling_title
    description = #LOC_CTT_recycling_description
    cost = 100
    hideEmpty = False
    nodeName = ktt_recycling
    anyToUnlock = False
    icon = CommunityTechTree/UI/ctt_icon_recycling
    pos = -2410,192,0
    scale = 0.7
    Parent
    {
        parentID = batteryTech
        lineFrom = RIGHT
        lineTo = LEFT
    }
    Parent
    {
        parentID = serviceModules
        lineFrom = RIGHT
        lineTo = LEFT
    }
}</v>
      </c>
      <c r="T97" t="str">
        <f>_xlfn.CONCAT(IF(LEFT(primary[[#This Row],[title]],1)&lt;&gt;"#",_xlfn.CONCAT("#LOC_KTT_",primary[[#This Row],[id]],"_Title = ",primary[[#This Row],[title]],"zzz"),""),IF(LEFT(primary[[#This Row],[description]],1)&lt;&gt;"#",_xlfn.CONCAT(CHAR(10),"#LOC_KTT_",primary[[#This Row],[id]],"_Description = ",primary[[#This Row],[description]],"zzz"),""))</f>
        <v/>
      </c>
    </row>
    <row r="98" spans="1:20" x14ac:dyDescent="0.35">
      <c r="A98" s="20" t="s">
        <v>54</v>
      </c>
      <c r="B98">
        <f>VLOOKUP(primary[[#This Row],[id]],TreeDesign!$A$3:$C$500,2,FALSE)</f>
        <v>5</v>
      </c>
      <c r="C98">
        <f>VLOOKUP(primary[[#This Row],[id]],TreeDesign!$A$3:$C$500,3,FALSE)</f>
        <v>49</v>
      </c>
      <c r="D98" t="s">
        <v>573</v>
      </c>
      <c r="E98" t="s">
        <v>1180</v>
      </c>
      <c r="F98" t="s">
        <v>574</v>
      </c>
      <c r="G98" s="19" t="s">
        <v>332</v>
      </c>
      <c r="H98" t="s">
        <v>575</v>
      </c>
      <c r="I98" t="s">
        <v>17</v>
      </c>
      <c r="J98" t="s">
        <v>267</v>
      </c>
      <c r="K98" t="s">
        <v>266</v>
      </c>
      <c r="Q9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8" t="s">
        <v>369</v>
      </c>
      <c r="S9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storageTech
    tier = 5
    title = #LOC_CTT_storageTech_title
    description = #LOC_CTT_storageTech_description
    cost = 100
    hideEmpty = False
    nodeName = ktt_storageTech
    anyToUnlock = False
    icon = CommunityTechTree/UI/ctt_icon_storageTech
    pos = -2410,148,0
    scale = 0.7
    Parent
    {
        parentID = serviceModules
        lineFrom = RIGHT
        lineTo = LEFT
    }
}</v>
      </c>
      <c r="T98" t="str">
        <f>_xlfn.CONCAT(IF(LEFT(primary[[#This Row],[title]],1)&lt;&gt;"#",_xlfn.CONCAT("#LOC_KTT_",primary[[#This Row],[id]],"_Title = ",primary[[#This Row],[title]],"zzz"),""),IF(LEFT(primary[[#This Row],[description]],1)&lt;&gt;"#",_xlfn.CONCAT(CHAR(10),"#LOC_KTT_",primary[[#This Row],[id]],"_Description = ",primary[[#This Row],[description]],"zzz"),""))</f>
        <v/>
      </c>
    </row>
    <row r="99" spans="1:20" x14ac:dyDescent="0.35">
      <c r="A99" s="20" t="s">
        <v>1343</v>
      </c>
      <c r="B99" s="17">
        <f>VLOOKUP(primary[[#This Row],[id]],TreeDesign!$A$3:$C$500,2,FALSE)</f>
        <v>5</v>
      </c>
      <c r="C99" s="17">
        <f>VLOOKUP(primary[[#This Row],[id]],TreeDesign!$A$3:$C$500,3,FALSE)</f>
        <v>51</v>
      </c>
      <c r="D99" t="s">
        <v>1358</v>
      </c>
      <c r="E99" t="s">
        <v>1327</v>
      </c>
      <c r="F99" t="s">
        <v>1373</v>
      </c>
      <c r="G99" s="18" t="s">
        <v>332</v>
      </c>
      <c r="H99" t="s">
        <v>1388</v>
      </c>
      <c r="P99">
        <v>0</v>
      </c>
      <c r="Q99"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99" t="s">
        <v>296</v>
      </c>
      <c r="S9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tier5_bottom
    tier = 5
    title = #LOC_KTT_tier5_Title
    description = #LOC_KTT_tier5_Description
    cost = 0
    hideEmpty = False
    nodeName = ktt_tier5_bottom
    anyToUnlock = False
    icon = KiwiTechTree/Icons/ktt_icon_tier5
    pos = -2410,60,0
    scale = 0.7
}</v>
      </c>
      <c r="T99" s="17" t="str">
        <f>_xlfn.CONCAT(IF(LEFT(primary[[#This Row],[title]],1)&lt;&gt;"#",_xlfn.CONCAT("#LOC_KTT_",primary[[#This Row],[id]],"_Title = ",primary[[#This Row],[title]],"zzz"),""),IF(LEFT(primary[[#This Row],[description]],1)&lt;&gt;"#",_xlfn.CONCAT(CHAR(10),"#LOC_KTT_",primary[[#This Row],[id]],"_Description = ",primary[[#This Row],[description]],"zzz"),""))</f>
        <v/>
      </c>
    </row>
    <row r="100" spans="1:20" x14ac:dyDescent="0.35">
      <c r="A100" s="20" t="s">
        <v>47</v>
      </c>
      <c r="B100">
        <f>VLOOKUP(primary[[#This Row],[id]],TreeDesign!$A$3:$C$500,2,FALSE)</f>
        <v>5.5</v>
      </c>
      <c r="C100">
        <f>VLOOKUP(primary[[#This Row],[id]],TreeDesign!$A$3:$C$500,3,FALSE)</f>
        <v>35</v>
      </c>
      <c r="D100" t="s">
        <v>576</v>
      </c>
      <c r="E100" t="s">
        <v>576</v>
      </c>
      <c r="F100" t="s">
        <v>577</v>
      </c>
      <c r="G100" s="19" t="s">
        <v>332</v>
      </c>
      <c r="I100" t="s">
        <v>46</v>
      </c>
      <c r="J100" t="s">
        <v>267</v>
      </c>
      <c r="K100" t="s">
        <v>266</v>
      </c>
      <c r="Q10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150</v>
      </c>
      <c r="R100" t="s">
        <v>296</v>
      </c>
      <c r="S10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simpleCommandModulesExtensions
    tier = 5.5
    title = #LOC_KTT_simpleCommandModulesExtensions_Title // Simple Command Module Extensions
    description = #LOC_KTT_simpleCommandModulesExtensions_Description // We want to add a few more parts that fit nicely, but do not want to go full upgrade.
    cost = 150
    hideEmpty = False
    nodeName = ktt_simpleCommandModulesExtensions
    anyToUnlock = False
    icon = KiwiTechTree/Icons/ktt_icon_simpleCommandModulesExtensions
    pos = -2355,764,0
    scale = 0.7
    Parent
    {
        parentID = simpleCommandModules
        lineFrom = RIGHT
        lineTo = LEFT
    }
}</v>
      </c>
      <c r="T100" t="str">
        <f>_xlfn.CONCAT(IF(LEFT(primary[[#This Row],[title]],1)&lt;&gt;"#",_xlfn.CONCAT("#LOC_KTT_",primary[[#This Row],[id]],"_Title = ",primary[[#This Row],[title]],"zzz"),""),IF(LEFT(primary[[#This Row],[description]],1)&lt;&gt;"#",_xlfn.CONCAT(CHAR(10),"#LOC_KTT_",primary[[#This Row],[id]],"_Description = ",primary[[#This Row],[description]],"zzz"),""))</f>
        <v>#LOC_KTT_simpleCommandModulesExtensions_Title = Simple Command Module Extensionszzz
#LOC_KTT_simpleCommandModulesExtensions_Description = We want to add a few more parts that fit nicely, but do not want to go full upgrade.zzz</v>
      </c>
    </row>
    <row r="101" spans="1:20" x14ac:dyDescent="0.35">
      <c r="A101" s="20" t="s">
        <v>71</v>
      </c>
      <c r="B101">
        <f>VLOOKUP(primary[[#This Row],[id]],TreeDesign!$A$3:$C$500,2,FALSE)</f>
        <v>5.5</v>
      </c>
      <c r="C101">
        <f>VLOOKUP(primary[[#This Row],[id]],TreeDesign!$A$3:$C$500,3,FALSE)</f>
        <v>36</v>
      </c>
      <c r="D101" t="s">
        <v>485</v>
      </c>
      <c r="E101" t="s">
        <v>485</v>
      </c>
      <c r="F101" t="s">
        <v>484</v>
      </c>
      <c r="G101" s="17" t="s">
        <v>332</v>
      </c>
      <c r="I101" t="s">
        <v>48</v>
      </c>
      <c r="J101" t="s">
        <v>267</v>
      </c>
      <c r="K101" t="s">
        <v>266</v>
      </c>
      <c r="Q10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150</v>
      </c>
      <c r="R101" t="s">
        <v>296</v>
      </c>
      <c r="S10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advancedReentryModule
    tier = 5.5
    title = #LOC_KTT_advancedReentryModule_Title // Advanced Re-Entry Module
    description = #LOC_KTT_advancedReentryModule_Description // Fifty percent more kerbals, much less fun.
    cost = 150
    hideEmpty = False
    nodeName = ktt_advancedReentryModule
    anyToUnlock = False
    icon = KiwiTechTree/Icons/ktt_icon_advancedReentryModule
    pos = -2355,720,0
    scale = 0.7
    Parent
    {
        parentID = reentryModule
        lineFrom = RIGHT
        lineTo = LEFT
    }
}</v>
      </c>
      <c r="T101" t="str">
        <f>_xlfn.CONCAT(IF(LEFT(primary[[#This Row],[title]],1)&lt;&gt;"#",_xlfn.CONCAT("#LOC_KTT_",primary[[#This Row],[id]],"_Title = ",primary[[#This Row],[title]],"zzz"),""),IF(LEFT(primary[[#This Row],[description]],1)&lt;&gt;"#",_xlfn.CONCAT(CHAR(10),"#LOC_KTT_",primary[[#This Row],[id]],"_Description = ",primary[[#This Row],[description]],"zzz"),""))</f>
        <v>#LOC_KTT_advancedReentryModule_Title = Advanced Re-Entry Modulezzz
#LOC_KTT_advancedReentryModule_Description = Fifty percent more kerbals, much less fun.zzz</v>
      </c>
    </row>
    <row r="102" spans="1:20" x14ac:dyDescent="0.35">
      <c r="A102" s="20" t="s">
        <v>1313</v>
      </c>
      <c r="B102" s="17">
        <f>VLOOKUP(primary[[#This Row],[id]],TreeDesign!$A$3:$C$500,2,FALSE)</f>
        <v>6</v>
      </c>
      <c r="C102" s="17">
        <f>VLOOKUP(primary[[#This Row],[id]],TreeDesign!$A$3:$C$500,3,FALSE)</f>
        <v>1</v>
      </c>
      <c r="D102" s="22" t="s">
        <v>1328</v>
      </c>
      <c r="E102" s="22" t="s">
        <v>1328</v>
      </c>
      <c r="F102" s="22" t="s">
        <v>1328</v>
      </c>
      <c r="G102" s="18" t="s">
        <v>332</v>
      </c>
      <c r="P102">
        <v>0</v>
      </c>
      <c r="Q10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02" t="s">
        <v>296</v>
      </c>
      <c r="S10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tier6
    tier = 6
    title = #LOC_KTT_tier6_Title // Tier 6
    description = #LOC_KTT_tier6_Description // Tier 6
    cost = 0
    hideEmpty = False
    nodeName = ktt_tier6
    anyToUnlock = False
    icon = KiwiTechTree/Icons/ktt_icon_tier6
    pos = -2190,2260,0
    scale = 0.7
}</v>
      </c>
      <c r="T102" s="17" t="str">
        <f>_xlfn.CONCAT(IF(LEFT(primary[[#This Row],[title]],1)&lt;&gt;"#",_xlfn.CONCAT("#LOC_KTT_",primary[[#This Row],[id]],"_Title = ",primary[[#This Row],[title]],"zzz"),""),IF(LEFT(primary[[#This Row],[description]],1)&lt;&gt;"#",_xlfn.CONCAT(CHAR(10),"#LOC_KTT_",primary[[#This Row],[id]],"_Description = ",primary[[#This Row],[description]],"zzz"),""))</f>
        <v>#LOC_KTT_tier6_Title = Tier 6zzz
#LOC_KTT_tier6_Description = Tier 6zzz</v>
      </c>
    </row>
    <row r="103" spans="1:20" x14ac:dyDescent="0.35">
      <c r="A103" s="20" t="s">
        <v>57</v>
      </c>
      <c r="B103">
        <f>VLOOKUP(primary[[#This Row],[id]],TreeDesign!$A$3:$C$500,2,FALSE)</f>
        <v>6</v>
      </c>
      <c r="C103">
        <f>VLOOKUP(primary[[#This Row],[id]],TreeDesign!$A$3:$C$500,3,FALSE)</f>
        <v>13</v>
      </c>
      <c r="D103" t="s">
        <v>345</v>
      </c>
      <c r="E103" t="s">
        <v>345</v>
      </c>
      <c r="F103" t="s">
        <v>352</v>
      </c>
      <c r="G103" s="17" t="s">
        <v>332</v>
      </c>
      <c r="I103" t="s">
        <v>34</v>
      </c>
      <c r="J103" t="s">
        <v>267</v>
      </c>
      <c r="K103" t="s">
        <v>266</v>
      </c>
      <c r="Q10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03" t="s">
        <v>296</v>
      </c>
      <c r="S10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largeBoosters
    tier = 6
    title = #LOC_KTT_largeBoosters_Title // Large Solid Rocket Boosters
    description = #LOC_KTT_largeBoosters_Description // Bigger is better.
    cost = 200
    hideEmpty = False
    nodeName = ktt_largeBoosters
    anyToUnlock = False
    icon = KiwiTechTree/Icons/ktt_icon_largeBoosters
    pos = -2190,1732,0
    scale = 0.7
    Parent
    {
        parentID = mediumBoosters
        lineFrom = RIGHT
        lineTo = LEFT
    }
}</v>
      </c>
      <c r="T103" t="str">
        <f>_xlfn.CONCAT(IF(LEFT(primary[[#This Row],[title]],1)&lt;&gt;"#",_xlfn.CONCAT("#LOC_KTT_",primary[[#This Row],[id]],"_Title = ",primary[[#This Row],[title]],"zzz"),""),IF(LEFT(primary[[#This Row],[description]],1)&lt;&gt;"#",_xlfn.CONCAT(CHAR(10),"#LOC_KTT_",primary[[#This Row],[id]],"_Description = ",primary[[#This Row],[description]],"zzz"),""))</f>
        <v>#LOC_KTT_largeBoosters_Title = Large Solid Rocket Boosterszzz
#LOC_KTT_largeBoosters_Description = Bigger is better.zzz</v>
      </c>
    </row>
    <row r="104" spans="1:20" x14ac:dyDescent="0.35">
      <c r="A104" s="20" t="s">
        <v>712</v>
      </c>
      <c r="B104" s="17">
        <f>VLOOKUP(primary[[#This Row],[id]],TreeDesign!$A$3:$C$500,2,FALSE)</f>
        <v>6</v>
      </c>
      <c r="C104" s="17">
        <f>VLOOKUP(primary[[#This Row],[id]],TreeDesign!$A$3:$C$500,3,FALSE)</f>
        <v>5</v>
      </c>
      <c r="D104" t="s">
        <v>713</v>
      </c>
      <c r="E104" t="s">
        <v>713</v>
      </c>
      <c r="F104" t="s">
        <v>714</v>
      </c>
      <c r="G104" s="18" t="s">
        <v>332</v>
      </c>
      <c r="I104" t="s">
        <v>36</v>
      </c>
      <c r="J104" t="s">
        <v>267</v>
      </c>
      <c r="K104" t="s">
        <v>266</v>
      </c>
      <c r="P104">
        <v>1.35</v>
      </c>
      <c r="Q10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270</v>
      </c>
      <c r="R104" t="s">
        <v>296</v>
      </c>
      <c r="S10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earlyNuclearSystems
    tier = 6
    title = #LOC_KTT_earlyNuclearSystems_Title // Early Nuclear Systems
    description = #LOC_KTT_earlyNuclearSystems_Description // Festivals are fun for young kerbalings, fun for parents and offer a break from the stresses of the nuclear family.  Wait, what?  Is this not the inspirational yet slightly ironic quote you were looking for?
    cost = 270
    hideEmpty = False
    nodeName = ktt_earlyNuclearSystems
    anyToUnlock = False
    icon = KiwiTechTree/Icons/ktt_icon_earlyNuclearSystems
    pos = -2190,2084,0
    scale = 0.7
    Parent
    {
        parentID = heavyRocketry
        lineFrom = RIGHT
        lineTo = LEFT
    }
}</v>
      </c>
      <c r="T104" t="str">
        <f>_xlfn.CONCAT(IF(LEFT(primary[[#This Row],[title]],1)&lt;&gt;"#",_xlfn.CONCAT("#LOC_KTT_",primary[[#This Row],[id]],"_Title = ",primary[[#This Row],[title]],"zzz"),""),IF(LEFT(primary[[#This Row],[description]],1)&lt;&gt;"#",_xlfn.CONCAT(CHAR(10),"#LOC_KTT_",primary[[#This Row],[id]],"_Description = ",primary[[#This Row],[description]],"zzz"),""))</f>
        <v>#LOC_KTT_earlyNuclearSystems_Title = Early Nuclear Systemszzz
#LOC_KTT_earlyNuclearSystems_Description = Festivals are fun for young kerbalings, fun for parents and offer a break from the stresses of the nuclear family.  Wait, what?  Is this not the inspirational yet slightly ironic quote you were looking for?zzz</v>
      </c>
    </row>
    <row r="105" spans="1:20" x14ac:dyDescent="0.35">
      <c r="A105" s="20" t="s">
        <v>55</v>
      </c>
      <c r="B105">
        <f>VLOOKUP(primary[[#This Row],[id]],TreeDesign!$A$3:$C$500,2,FALSE)</f>
        <v>6</v>
      </c>
      <c r="C105">
        <f>VLOOKUP(primary[[#This Row],[id]],TreeDesign!$A$3:$C$500,3,FALSE)</f>
        <v>11</v>
      </c>
      <c r="D105" t="s">
        <v>490</v>
      </c>
      <c r="E105" t="s">
        <v>1181</v>
      </c>
      <c r="F105" t="s">
        <v>491</v>
      </c>
      <c r="G105" s="17" t="s">
        <v>332</v>
      </c>
      <c r="H105" t="s">
        <v>492</v>
      </c>
      <c r="I105" t="s">
        <v>32</v>
      </c>
      <c r="J105" t="s">
        <v>267</v>
      </c>
      <c r="K105" t="s">
        <v>266</v>
      </c>
      <c r="Q10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05" t="s">
        <v>302</v>
      </c>
      <c r="S10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specializedControl
    tier = 6
    title = #autoLOC_501072 //#autoLOC_501072 = Specialized Control
    description = #autoLOC_501073 //#autoLOC_501073 = A new state-of-the-art in control technology.
    cost = 200
    hideEmpty = False
    nodeName = ktt_specializedControl
    anyToUnlock = False
    icon = RDicon_control-large
    pos = -2190,1820,0
    scale = 0.7
    Parent
    {
        parentID = advFlightControl
        lineFrom = RIGHT
        lineTo = LEFT
    }
}</v>
      </c>
      <c r="T105" t="str">
        <f>_xlfn.CONCAT(IF(LEFT(primary[[#This Row],[title]],1)&lt;&gt;"#",_xlfn.CONCAT("#LOC_KTT_",primary[[#This Row],[id]],"_Title = ",primary[[#This Row],[title]],"zzz"),""),IF(LEFT(primary[[#This Row],[description]],1)&lt;&gt;"#",_xlfn.CONCAT(CHAR(10),"#LOC_KTT_",primary[[#This Row],[id]],"_Description = ",primary[[#This Row],[description]],"zzz"),""))</f>
        <v/>
      </c>
    </row>
    <row r="106" spans="1:20" x14ac:dyDescent="0.35">
      <c r="A106" s="20" t="s">
        <v>56</v>
      </c>
      <c r="B106">
        <f>VLOOKUP(primary[[#This Row],[id]],TreeDesign!$A$3:$C$500,2,FALSE)</f>
        <v>6</v>
      </c>
      <c r="C106">
        <f>VLOOKUP(primary[[#This Row],[id]],TreeDesign!$A$3:$C$500,3,FALSE)</f>
        <v>15</v>
      </c>
      <c r="D106" t="s">
        <v>603</v>
      </c>
      <c r="E106" t="s">
        <v>1182</v>
      </c>
      <c r="F106" t="s">
        <v>604</v>
      </c>
      <c r="G106" s="19" t="s">
        <v>332</v>
      </c>
      <c r="H106" t="s">
        <v>605</v>
      </c>
      <c r="I106" t="s">
        <v>33</v>
      </c>
      <c r="J106" t="s">
        <v>267</v>
      </c>
      <c r="K106" t="s">
        <v>266</v>
      </c>
      <c r="Q10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06" t="s">
        <v>302</v>
      </c>
      <c r="S10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precisionPropulsion
    tier = 6
    title = #autoLOC_501084 //#autoLOC_501084 = Precision Propulsion
    description = #autoLOC_501085 //#autoLOC_501085 = Any level of precision achieved in controlling the sustained explosion inside a rocket engine is nothing short of remarkable. It might be quite expensive, too.
    cost = 200
    hideEmpty = False
    nodeName = ktt_precisionPropulsion
    anyToUnlock = False
    icon = RDicon_propulsion-precision
    pos = -2190,1644,0
    scale = 0.7
    Parent
    {
        parentID = propulsionSystems
        lineFrom = RIGHT
        lineTo = LEFT
    }
}</v>
      </c>
      <c r="T106" t="str">
        <f>_xlfn.CONCAT(IF(LEFT(primary[[#This Row],[title]],1)&lt;&gt;"#",_xlfn.CONCAT("#LOC_KTT_",primary[[#This Row],[id]],"_Title = ",primary[[#This Row],[title]],"zzz"),""),IF(LEFT(primary[[#This Row],[description]],1)&lt;&gt;"#",_xlfn.CONCAT(CHAR(10),"#LOC_KTT_",primary[[#This Row],[id]],"_Description = ",primary[[#This Row],[description]],"zzz"),""))</f>
        <v/>
      </c>
    </row>
    <row r="107" spans="1:20" x14ac:dyDescent="0.35">
      <c r="A107" s="20" t="s">
        <v>59</v>
      </c>
      <c r="B107">
        <f>VLOOKUP(primary[[#This Row],[id]],TreeDesign!$A$3:$C$500,2,FALSE)</f>
        <v>6</v>
      </c>
      <c r="C107">
        <f>VLOOKUP(primary[[#This Row],[id]],TreeDesign!$A$3:$C$500,3,FALSE)</f>
        <v>17</v>
      </c>
      <c r="D107" t="s">
        <v>362</v>
      </c>
      <c r="E107" t="s">
        <v>1183</v>
      </c>
      <c r="F107" t="s">
        <v>363</v>
      </c>
      <c r="G107" s="17" t="s">
        <v>332</v>
      </c>
      <c r="H107" t="s">
        <v>969</v>
      </c>
      <c r="I107" t="s">
        <v>36</v>
      </c>
      <c r="J107" t="s">
        <v>267</v>
      </c>
      <c r="K107" t="s">
        <v>266</v>
      </c>
      <c r="Q10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07" t="s">
        <v>302</v>
      </c>
      <c r="S10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heavierRocketry
    tier = 6
    title = #autoLOC_501066 //#autoLOC_501066 = Heavier Rocketry
    description = #autoLOC_501067 //#autoLOC_501067 = There may be an upper limit to how large a rocket can be built, but we're not there yet.
    cost = 200
    hideEmpty = False
    nodeName = ktt_heavierRocketry
    anyToUnlock = False
    icon = KiwiTechTree/Icons/ktt_icon_heavierRocketry
    pos = -2190,1556,0
    scale = 0.7
    Parent
    {
        parentID = heavyRocketry
        lineFrom = RIGHT
        lineTo = LEFT
    }
}</v>
      </c>
      <c r="T107" t="str">
        <f>_xlfn.CONCAT(IF(LEFT(primary[[#This Row],[title]],1)&lt;&gt;"#",_xlfn.CONCAT("#LOC_KTT_",primary[[#This Row],[id]],"_Title = ",primary[[#This Row],[title]],"zzz"),""),IF(LEFT(primary[[#This Row],[description]],1)&lt;&gt;"#",_xlfn.CONCAT(CHAR(10),"#LOC_KTT_",primary[[#This Row],[id]],"_Description = ",primary[[#This Row],[description]],"zzz"),""))</f>
        <v/>
      </c>
    </row>
    <row r="108" spans="1:20" x14ac:dyDescent="0.35">
      <c r="A108" s="20" t="s">
        <v>60</v>
      </c>
      <c r="B108">
        <f>VLOOKUP(primary[[#This Row],[id]],TreeDesign!$A$3:$C$500,2,FALSE)</f>
        <v>6</v>
      </c>
      <c r="C108">
        <f>VLOOKUP(primary[[#This Row],[id]],TreeDesign!$A$3:$C$500,3,FALSE)</f>
        <v>19</v>
      </c>
      <c r="D108" t="s">
        <v>385</v>
      </c>
      <c r="E108" t="s">
        <v>1184</v>
      </c>
      <c r="F108" t="s">
        <v>386</v>
      </c>
      <c r="G108" s="17" t="s">
        <v>332</v>
      </c>
      <c r="H108" t="s">
        <v>387</v>
      </c>
      <c r="I108" t="s">
        <v>37</v>
      </c>
      <c r="J108" t="s">
        <v>267</v>
      </c>
      <c r="K108" t="s">
        <v>266</v>
      </c>
      <c r="Q10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08" t="s">
        <v>302</v>
      </c>
      <c r="S10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advFuelSystems
    tier = 6
    title = #autoLOC_501078 //#autoLOC_501078 = Adv. Fuel Systems
    description = #autoLOC_501079 //#autoLOC_501079 = Advanced Advancements towards a better understanding of how fuel flows through a rocket.
    cost = 200
    hideEmpty = False
    nodeName = ktt_advFuelSystems
    anyToUnlock = False
    icon = RDicon_fuelSystems-advanced
    pos = -2190,1468,0
    scale = 0.7
    Parent
    {
        parentID = fuelSystems
        lineFrom = RIGHT
        lineTo = LEFT
    }
}</v>
      </c>
      <c r="T108" t="str">
        <f>_xlfn.CONCAT(IF(LEFT(primary[[#This Row],[title]],1)&lt;&gt;"#",_xlfn.CONCAT("#LOC_KTT_",primary[[#This Row],[id]],"_Title = ",primary[[#This Row],[title]],"zzz"),""),IF(LEFT(primary[[#This Row],[description]],1)&lt;&gt;"#",_xlfn.CONCAT(CHAR(10),"#LOC_KTT_",primary[[#This Row],[id]],"_Description = ",primary[[#This Row],[description]],"zzz"),""))</f>
        <v/>
      </c>
    </row>
    <row r="109" spans="1:20" x14ac:dyDescent="0.35">
      <c r="A109" s="20" t="s">
        <v>61</v>
      </c>
      <c r="B109">
        <f>VLOOKUP(primary[[#This Row],[id]],TreeDesign!$A$3:$C$500,2,FALSE)</f>
        <v>6</v>
      </c>
      <c r="C109">
        <f>VLOOKUP(primary[[#This Row],[id]],TreeDesign!$A$3:$C$500,3,FALSE)</f>
        <v>20</v>
      </c>
      <c r="D109" t="s">
        <v>622</v>
      </c>
      <c r="E109" t="s">
        <v>622</v>
      </c>
      <c r="F109" t="s">
        <v>621</v>
      </c>
      <c r="G109" s="19" t="s">
        <v>332</v>
      </c>
      <c r="I109" t="s">
        <v>38</v>
      </c>
      <c r="J109" t="s">
        <v>267</v>
      </c>
      <c r="K109" t="s">
        <v>266</v>
      </c>
      <c r="Q10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09" t="s">
        <v>296</v>
      </c>
      <c r="S10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advancedFlexibleFuelSystems
    tier = 6
    title = #LOC_KTT_advancedFlexibleFuelSystems_Title // Advanced Flexible Fuel Systems
    description = #LOC_KTT_advancedFlexibleFuelSystems_Description // Unlike kerbals, fuel tanks come in all sorts of shapes and sizes.
    cost = 200
    hideEmpty = False
    nodeName = ktt_advancedFlexibleFuelSystems
    anyToUnlock = False
    icon = KiwiTechTree/Icons/ktt_icon_advancedFlexibleFuelSystems
    pos = -2190,1424,0
    scale = 0.7
    Parent
    {
        parentID = flexibleFuelSolutions
        lineFrom = RIGHT
        lineTo = LEFT
    }
}</v>
      </c>
      <c r="T109" t="str">
        <f>_xlfn.CONCAT(IF(LEFT(primary[[#This Row],[title]],1)&lt;&gt;"#",_xlfn.CONCAT("#LOC_KTT_",primary[[#This Row],[id]],"_Title = ",primary[[#This Row],[title]],"zzz"),""),IF(LEFT(primary[[#This Row],[description]],1)&lt;&gt;"#",_xlfn.CONCAT(CHAR(10),"#LOC_KTT_",primary[[#This Row],[id]],"_Description = ",primary[[#This Row],[description]],"zzz"),""))</f>
        <v>#LOC_KTT_advancedFlexibleFuelSystems_Title = Advanced Flexible Fuel Systemszzz
#LOC_KTT_advancedFlexibleFuelSystems_Description = Unlike kerbals, fuel tanks come in all sorts of shapes and sizes.zzz</v>
      </c>
    </row>
    <row r="110" spans="1:20" x14ac:dyDescent="0.35">
      <c r="A110" s="20" t="s">
        <v>62</v>
      </c>
      <c r="B110">
        <f>VLOOKUP(primary[[#This Row],[id]],TreeDesign!$A$3:$C$500,2,FALSE)</f>
        <v>6</v>
      </c>
      <c r="C110">
        <f>VLOOKUP(primary[[#This Row],[id]],TreeDesign!$A$3:$C$500,3,FALSE)</f>
        <v>22</v>
      </c>
      <c r="D110" t="s">
        <v>623</v>
      </c>
      <c r="E110" t="s">
        <v>623</v>
      </c>
      <c r="F110" t="s">
        <v>630</v>
      </c>
      <c r="G110" s="19" t="s">
        <v>332</v>
      </c>
      <c r="I110" t="s">
        <v>39</v>
      </c>
      <c r="J110" t="s">
        <v>267</v>
      </c>
      <c r="K110" t="s">
        <v>266</v>
      </c>
      <c r="L110" t="s">
        <v>478</v>
      </c>
      <c r="M110" t="s">
        <v>267</v>
      </c>
      <c r="N110" t="s">
        <v>266</v>
      </c>
      <c r="Q11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0" t="s">
        <v>296</v>
      </c>
      <c r="S11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advancedDecoupling
    tier = 6
    title = #LOC_KTT_advancedDecoupling_Title // Advanced Decoupling
    description = #LOC_KTT_advancedDecoupling_Description // We have gotten better at disconnecting bigger parts of the ship that we no longer want attached.
    cost = 200
    hideEmpty = False
    nodeName = ktt_advancedDecoupling
    anyToUnlock = False
    icon = KiwiTechTree/Icons/ktt_icon_advancedDecoupling
    pos = -2190,1336,0
    scale = 0.7
    Parent
    {
        parentID = docking
        lineFrom = RIGHT
        lineTo = LEFT
    }
    Parent
    {
        parentID = adapters
        lineFrom = RIGHT
        lineTo = LEFT
    }
}</v>
      </c>
      <c r="T110" t="str">
        <f>_xlfn.CONCAT(IF(LEFT(primary[[#This Row],[title]],1)&lt;&gt;"#",_xlfn.CONCAT("#LOC_KTT_",primary[[#This Row],[id]],"_Title = ",primary[[#This Row],[title]],"zzz"),""),IF(LEFT(primary[[#This Row],[description]],1)&lt;&gt;"#",_xlfn.CONCAT(CHAR(10),"#LOC_KTT_",primary[[#This Row],[id]],"_Description = ",primary[[#This Row],[description]],"zzz"),""))</f>
        <v>#LOC_KTT_advancedDecoupling_Title = Advanced Decouplingzzz
#LOC_KTT_advancedDecoupling_Description = We have gotten better at disconnecting bigger parts of the ship that we no longer want attached.zzz</v>
      </c>
    </row>
    <row r="111" spans="1:20" x14ac:dyDescent="0.35">
      <c r="A111" s="20" t="s">
        <v>441</v>
      </c>
      <c r="B111">
        <f>VLOOKUP(primary[[#This Row],[id]],TreeDesign!$A$3:$C$500,2,FALSE)</f>
        <v>6</v>
      </c>
      <c r="C111">
        <f>VLOOKUP(primary[[#This Row],[id]],TreeDesign!$A$3:$C$500,3,FALSE)</f>
        <v>23</v>
      </c>
      <c r="D111" t="s">
        <v>461</v>
      </c>
      <c r="E111" t="s">
        <v>461</v>
      </c>
      <c r="F111" s="20" t="s">
        <v>477</v>
      </c>
      <c r="G111" s="17" t="s">
        <v>332</v>
      </c>
      <c r="I111" t="s">
        <v>478</v>
      </c>
      <c r="J111" t="s">
        <v>267</v>
      </c>
      <c r="K111" t="s">
        <v>266</v>
      </c>
      <c r="Q1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1" t="s">
        <v>296</v>
      </c>
      <c r="S11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noseCones
    tier = 6
    title = #LOC_KTT_noseCones_Title // Nose Cones
    description = #LOC_KTT_noseCones_Description // They say these help the aerodynamic profile of aircraft and launchers.  That is just a rumor.  Who is they?
    cost = 200
    hideEmpty = False
    nodeName = ktt_noseCones
    anyToUnlock = False
    icon = KiwiTechTree/Icons/ktt_icon_noseCones
    pos = -2190,1292,0
    scale = 0.7
    Parent
    {
        parentID = adapters
        lineFrom = RIGHT
        lineTo = LEFT
    }
}</v>
      </c>
      <c r="T111" t="str">
        <f>_xlfn.CONCAT(IF(LEFT(primary[[#This Row],[title]],1)&lt;&gt;"#",_xlfn.CONCAT("#LOC_KTT_",primary[[#This Row],[id]],"_Title = ",primary[[#This Row],[title]],"zzz"),""),IF(LEFT(primary[[#This Row],[description]],1)&lt;&gt;"#",_xlfn.CONCAT(CHAR(10),"#LOC_KTT_",primary[[#This Row],[id]],"_Description = ",primary[[#This Row],[description]],"zzz"),""))</f>
        <v>#LOC_KTT_noseCones_Title = Nose Coneszzz
#LOC_KTT_noseCones_Description = They say these help the aerodynamic profile of aircraft and launchers.  That is just a rumor.  Who is they?zzz</v>
      </c>
    </row>
    <row r="112" spans="1:20" x14ac:dyDescent="0.35">
      <c r="A112" s="20" t="s">
        <v>63</v>
      </c>
      <c r="B112">
        <f>VLOOKUP(primary[[#This Row],[id]],TreeDesign!$A$3:$C$500,2,FALSE)</f>
        <v>6</v>
      </c>
      <c r="C112">
        <f>VLOOKUP(primary[[#This Row],[id]],TreeDesign!$A$3:$C$500,3,FALSE)</f>
        <v>24</v>
      </c>
      <c r="D112" t="s">
        <v>409</v>
      </c>
      <c r="E112" t="s">
        <v>1185</v>
      </c>
      <c r="F112" t="s">
        <v>410</v>
      </c>
      <c r="G112" s="17" t="s">
        <v>332</v>
      </c>
      <c r="H112" t="s">
        <v>411</v>
      </c>
      <c r="I112" t="s">
        <v>40</v>
      </c>
      <c r="J112" t="s">
        <v>267</v>
      </c>
      <c r="K112" t="s">
        <v>266</v>
      </c>
      <c r="Q11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2" t="s">
        <v>302</v>
      </c>
      <c r="S11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specializedConstruction
    tier = 6
    title = #autoLOC_501082 //#autoLOC_501082 = Specialized Construction
    description = #autoLOC_501083 //#autoLOC_501083 = Specialized construction techniques provide new ways of attaching things together, and detaching things on purpose.
    cost = 200
    hideEmpty = False
    nodeName = ktt_specializedConstruction
    anyToUnlock = False
    icon = RDicon_automation
    pos = -2190,1248,0
    scale = 0.7
    Parent
    {
        parentID = advConstruction
        lineFrom = RIGHT
        lineTo = LEFT
    }
}</v>
      </c>
      <c r="T112" t="str">
        <f>_xlfn.CONCAT(IF(LEFT(primary[[#This Row],[title]],1)&lt;&gt;"#",_xlfn.CONCAT("#LOC_KTT_",primary[[#This Row],[id]],"_Title = ",primary[[#This Row],[title]],"zzz"),""),IF(LEFT(primary[[#This Row],[description]],1)&lt;&gt;"#",_xlfn.CONCAT(CHAR(10),"#LOC_KTT_",primary[[#This Row],[id]],"_Description = ",primary[[#This Row],[description]],"zzz"),""))</f>
        <v/>
      </c>
    </row>
    <row r="113" spans="1:20" x14ac:dyDescent="0.35">
      <c r="A113" s="20" t="s">
        <v>64</v>
      </c>
      <c r="B113">
        <f>VLOOKUP(primary[[#This Row],[id]],TreeDesign!$A$3:$C$500,2,FALSE)</f>
        <v>6</v>
      </c>
      <c r="C113">
        <f>VLOOKUP(primary[[#This Row],[id]],TreeDesign!$A$3:$C$500,3,FALSE)</f>
        <v>25</v>
      </c>
      <c r="D113" t="s">
        <v>631</v>
      </c>
      <c r="E113" t="s">
        <v>1007</v>
      </c>
      <c r="F113" t="s">
        <v>632</v>
      </c>
      <c r="G113" s="19" t="s">
        <v>332</v>
      </c>
      <c r="H113" t="s">
        <v>633</v>
      </c>
      <c r="I113" t="s">
        <v>41</v>
      </c>
      <c r="J113" t="s">
        <v>267</v>
      </c>
      <c r="K113" t="s">
        <v>266</v>
      </c>
      <c r="L113" t="s">
        <v>40</v>
      </c>
      <c r="M113" t="s">
        <v>267</v>
      </c>
      <c r="N113" t="s">
        <v>266</v>
      </c>
      <c r="Q1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3" t="s">
        <v>302</v>
      </c>
      <c r="S11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actuators
    tier = 6
    title = #autoLOC_501062 //#autoLOC_501062 = Actuators
    description = #autoLOC_501063 //#autoLOC_501063 = Perfecting the art of making things mobile, without the explicit use of explosives. Our engineers assure us, this is actually a good thing.
    cost = 200
    hideEmpty = False
    nodeName = ktt_actuators
    anyToUnlock = False
    icon = RDicon_construction-specialized
    pos = -2190,1204,0
    scale = 0.7
    Parent
    {
        parentID = earlyActuators
        lineFrom = RIGHT
        lineTo = LEFT
    }
    Parent
    {
        parentID = advConstruction
        lineFrom = RIGHT
        lineTo = LEFT
    }
}</v>
      </c>
      <c r="T113" t="str">
        <f>_xlfn.CONCAT(IF(LEFT(primary[[#This Row],[title]],1)&lt;&gt;"#",_xlfn.CONCAT("#LOC_KTT_",primary[[#This Row],[id]],"_Title = ",primary[[#This Row],[title]],"zzz"),""),IF(LEFT(primary[[#This Row],[description]],1)&lt;&gt;"#",_xlfn.CONCAT(CHAR(10),"#LOC_KTT_",primary[[#This Row],[id]],"_Description = ",primary[[#This Row],[description]],"zzz"),""))</f>
        <v/>
      </c>
    </row>
    <row r="114" spans="1:20" x14ac:dyDescent="0.35">
      <c r="A114" s="20" t="s">
        <v>65</v>
      </c>
      <c r="B114">
        <f>VLOOKUP(primary[[#This Row],[id]],TreeDesign!$A$3:$C$500,2,FALSE)</f>
        <v>6</v>
      </c>
      <c r="C114">
        <f>VLOOKUP(primary[[#This Row],[id]],TreeDesign!$A$3:$C$500,3,FALSE)</f>
        <v>27</v>
      </c>
      <c r="D114" t="s">
        <v>634</v>
      </c>
      <c r="E114" t="s">
        <v>1186</v>
      </c>
      <c r="F114" t="s">
        <v>635</v>
      </c>
      <c r="G114" s="19" t="s">
        <v>332</v>
      </c>
      <c r="H114" t="s">
        <v>636</v>
      </c>
      <c r="I114" t="s">
        <v>42</v>
      </c>
      <c r="J114" t="s">
        <v>267</v>
      </c>
      <c r="K114" t="s">
        <v>266</v>
      </c>
      <c r="Q1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4" t="s">
        <v>302</v>
      </c>
      <c r="S1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supersonicFlight
    tier = 6
    title = #autoLOC_501076 //#autoLOC_501076 = Supersonic Flight
    description = #autoLOC_501077 //#autoLOC_501077 = A new line of aircraft parts that allow for unprecedented maneuverability and speed.
    cost = 200
    hideEmpty = False
    nodeName = ktt_supersonicFlight
    anyToUnlock = False
    icon = RDicon_flight-supersonic
    pos = -2190,1116,0
    scale = 0.7
    Parent
    {
        parentID = streamlinedFlight
        lineFrom = RIGHT
        lineTo = LEFT
    }
}</v>
      </c>
      <c r="T114" t="str">
        <f>_xlfn.CONCAT(IF(LEFT(primary[[#This Row],[title]],1)&lt;&gt;"#",_xlfn.CONCAT("#LOC_KTT_",primary[[#This Row],[id]],"_Title = ",primary[[#This Row],[title]],"zzz"),""),IF(LEFT(primary[[#This Row],[description]],1)&lt;&gt;"#",_xlfn.CONCAT(CHAR(10),"#LOC_KTT_",primary[[#This Row],[id]],"_Description = ",primary[[#This Row],[description]],"zzz"),""))</f>
        <v/>
      </c>
    </row>
    <row r="115" spans="1:20" x14ac:dyDescent="0.35">
      <c r="A115" s="20" t="s">
        <v>66</v>
      </c>
      <c r="B115">
        <f>VLOOKUP(primary[[#This Row],[id]],TreeDesign!$A$3:$C$500,2,FALSE)</f>
        <v>6</v>
      </c>
      <c r="C115">
        <f>VLOOKUP(primary[[#This Row],[id]],TreeDesign!$A$3:$C$500,3,FALSE)</f>
        <v>28</v>
      </c>
      <c r="D115" t="s">
        <v>637</v>
      </c>
      <c r="E115" t="s">
        <v>1187</v>
      </c>
      <c r="F115" t="s">
        <v>638</v>
      </c>
      <c r="G115" s="19" t="s">
        <v>332</v>
      </c>
      <c r="H115" t="s">
        <v>639</v>
      </c>
      <c r="I115" t="s">
        <v>43</v>
      </c>
      <c r="J115" t="s">
        <v>267</v>
      </c>
      <c r="K115" t="s">
        <v>266</v>
      </c>
      <c r="Q1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5" t="s">
        <v>302</v>
      </c>
      <c r="S1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advAerodynamics
    tier = 6
    title = #autoLOC_501086 //#autoLOC_501086 = Advanced Aerodynamics
    description = #autoLOC_501087 //#autoLOC_501087 = Advances in fluid dynamics research technology have allowed development of a new set of streamlined aircraft components, And also these parts here.
    cost = 200
    hideEmpty = False
    nodeName = ktt_advAerodynamics
    anyToUnlock = False
    icon = RDicon_aerodynamics-advanced
    pos = -2190,1072,0
    scale = 0.7
    Parent
    {
        parentID = aerodynamicSystems
        lineFrom = RIGHT
        lineTo = LEFT
    }
}</v>
      </c>
      <c r="T115" t="str">
        <f>_xlfn.CONCAT(IF(LEFT(primary[[#This Row],[title]],1)&lt;&gt;"#",_xlfn.CONCAT("#LOC_KTT_",primary[[#This Row],[id]],"_Title = ",primary[[#This Row],[title]],"zzz"),""),IF(LEFT(primary[[#This Row],[description]],1)&lt;&gt;"#",_xlfn.CONCAT(CHAR(10),"#LOC_KTT_",primary[[#This Row],[id]],"_Description = ",primary[[#This Row],[description]],"zzz"),""))</f>
        <v/>
      </c>
    </row>
    <row r="116" spans="1:20" x14ac:dyDescent="0.35">
      <c r="A116" s="20" t="s">
        <v>67</v>
      </c>
      <c r="B116">
        <f>VLOOKUP(primary[[#This Row],[id]],TreeDesign!$A$3:$C$500,2,FALSE)</f>
        <v>6</v>
      </c>
      <c r="C116">
        <f>VLOOKUP(primary[[#This Row],[id]],TreeDesign!$A$3:$C$500,3,FALSE)</f>
        <v>29</v>
      </c>
      <c r="D116" t="s">
        <v>513</v>
      </c>
      <c r="E116" t="s">
        <v>1188</v>
      </c>
      <c r="F116" t="s">
        <v>514</v>
      </c>
      <c r="G116" s="19" t="s">
        <v>332</v>
      </c>
      <c r="H116" t="s">
        <v>515</v>
      </c>
      <c r="I116" t="s">
        <v>45</v>
      </c>
      <c r="J116" t="s">
        <v>267</v>
      </c>
      <c r="K116" t="s">
        <v>266</v>
      </c>
      <c r="Q11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6" t="s">
        <v>369</v>
      </c>
      <c r="S11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efficientFlightSystems
    tier = 6
    title = #LOC_CTT_efficientFlightSystems_title
    description = #LOC_CTT_efficientFlightSystems_description
    cost = 200
    hideEmpty = False
    nodeName = ktt_efficientFlightSystems
    anyToUnlock = False
    icon = CommunityTechTree/UI/ctt_icon_efficientFlight
    pos = -2190,1028,0
    scale = 0.7
    Parent
    {
        parentID = subsonicFlight
        lineFrom = RIGHT
        lineTo = LEFT
    }
}</v>
      </c>
      <c r="T116" t="str">
        <f>_xlfn.CONCAT(IF(LEFT(primary[[#This Row],[title]],1)&lt;&gt;"#",_xlfn.CONCAT("#LOC_KTT_",primary[[#This Row],[id]],"_Title = ",primary[[#This Row],[title]],"zzz"),""),IF(LEFT(primary[[#This Row],[description]],1)&lt;&gt;"#",_xlfn.CONCAT(CHAR(10),"#LOC_KTT_",primary[[#This Row],[id]],"_Description = ",primary[[#This Row],[description]],"zzz"),""))</f>
        <v/>
      </c>
    </row>
    <row r="117" spans="1:20" x14ac:dyDescent="0.35">
      <c r="A117" s="20" t="s">
        <v>68</v>
      </c>
      <c r="B117">
        <f>VLOOKUP(primary[[#This Row],[id]],TreeDesign!$A$3:$C$500,2,FALSE)</f>
        <v>6</v>
      </c>
      <c r="C117">
        <f>VLOOKUP(primary[[#This Row],[id]],TreeDesign!$A$3:$C$500,3,FALSE)</f>
        <v>30</v>
      </c>
      <c r="D117" t="s">
        <v>640</v>
      </c>
      <c r="E117" t="s">
        <v>1189</v>
      </c>
      <c r="F117" t="s">
        <v>641</v>
      </c>
      <c r="G117" s="19" t="s">
        <v>332</v>
      </c>
      <c r="H117" t="s">
        <v>642</v>
      </c>
      <c r="I117" t="s">
        <v>44</v>
      </c>
      <c r="J117" t="s">
        <v>267</v>
      </c>
      <c r="K117" t="s">
        <v>266</v>
      </c>
      <c r="Q1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7" t="s">
        <v>302</v>
      </c>
      <c r="S11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fieldScience
    tier = 6
    title = #autoLOC_501098 //#autoLOC_501098 = Field Science
    description = #autoLOC_501099 //#autoLOC_501099 = Freedom to roam as far as curiosity will take you, or as long as batteries last.
    cost = 200
    hideEmpty = False
    nodeName = ktt_fieldScience
    anyToUnlock = False
    icon = RDicon_science-field
    pos = -2190,984,0
    scale = 0.7
    Parent
    {
        parentID = landing
        lineFrom = RIGHT
        lineTo = LEFT
    }
}</v>
      </c>
      <c r="T117" t="str">
        <f>_xlfn.CONCAT(IF(LEFT(primary[[#This Row],[title]],1)&lt;&gt;"#",_xlfn.CONCAT("#LOC_KTT_",primary[[#This Row],[id]],"_Title = ",primary[[#This Row],[title]],"zzz"),""),IF(LEFT(primary[[#This Row],[description]],1)&lt;&gt;"#",_xlfn.CONCAT(CHAR(10),"#LOC_KTT_",primary[[#This Row],[id]],"_Description = ",primary[[#This Row],[description]],"zzz"),""))</f>
        <v/>
      </c>
    </row>
    <row r="118" spans="1:20" x14ac:dyDescent="0.35">
      <c r="A118" s="20" t="s">
        <v>72</v>
      </c>
      <c r="B118">
        <f>VLOOKUP(primary[[#This Row],[id]],TreeDesign!$A$3:$C$500,2,FALSE)</f>
        <v>6</v>
      </c>
      <c r="C118">
        <f>VLOOKUP(primary[[#This Row],[id]],TreeDesign!$A$3:$C$500,3,FALSE)</f>
        <v>31</v>
      </c>
      <c r="D118" t="s">
        <v>643</v>
      </c>
      <c r="E118" t="s">
        <v>1190</v>
      </c>
      <c r="F118" t="s">
        <v>644</v>
      </c>
      <c r="G118" s="19" t="s">
        <v>332</v>
      </c>
      <c r="H118" t="s">
        <v>645</v>
      </c>
      <c r="I118" t="s">
        <v>49</v>
      </c>
      <c r="J118" t="s">
        <v>267</v>
      </c>
      <c r="K118" t="s">
        <v>266</v>
      </c>
      <c r="Q1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8" t="s">
        <v>302</v>
      </c>
      <c r="S11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advExploration
    tier = 6
    title = #autoLOC_501070 //#autoLOC_501070 = Advanced Exploration
    description = #autoLOC_501071 //#autoLOC_501071 = They are Self-Deploying Astronaut Mobility Enhancement Devices, I don't know what you mean by "ladders".
    cost = 200
    hideEmpty = False
    nodeName = ktt_advExploration
    anyToUnlock = False
    icon = RDicon_exploration-advanced
    pos = -2190,940,0
    scale = 0.7
    Parent
    {
        parentID = spaceExploration
        lineFrom = RIGHT
        lineTo = LEFT
    }
}</v>
      </c>
      <c r="T118" t="str">
        <f>_xlfn.CONCAT(IF(LEFT(primary[[#This Row],[title]],1)&lt;&gt;"#",_xlfn.CONCAT("#LOC_KTT_",primary[[#This Row],[id]],"_Title = ",primary[[#This Row],[title]],"zzz"),""),IF(LEFT(primary[[#This Row],[description]],1)&lt;&gt;"#",_xlfn.CONCAT(CHAR(10),"#LOC_KTT_",primary[[#This Row],[id]],"_Description = ",primary[[#This Row],[description]],"zzz"),""))</f>
        <v/>
      </c>
    </row>
    <row r="119" spans="1:20" x14ac:dyDescent="0.35">
      <c r="A119" s="20" t="s">
        <v>103</v>
      </c>
      <c r="B119">
        <f>VLOOKUP(primary[[#This Row],[id]],TreeDesign!$A$3:$C$500,2,FALSE)</f>
        <v>6</v>
      </c>
      <c r="C119">
        <f>VLOOKUP(primary[[#This Row],[id]],TreeDesign!$A$3:$C$500,3,FALSE)</f>
        <v>32</v>
      </c>
      <c r="D119" t="s">
        <v>660</v>
      </c>
      <c r="E119" t="s">
        <v>1191</v>
      </c>
      <c r="F119" t="s">
        <v>661</v>
      </c>
      <c r="G119" s="19" t="s">
        <v>332</v>
      </c>
      <c r="H119" t="s">
        <v>662</v>
      </c>
      <c r="I119" t="s">
        <v>970</v>
      </c>
      <c r="J119" t="s">
        <v>267</v>
      </c>
      <c r="K119" t="s">
        <v>266</v>
      </c>
      <c r="Q1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9" t="s">
        <v>369</v>
      </c>
      <c r="S1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heatManagementSystems
    tier = 6
    title = #LOC_CTT_heatManagementSystems_title
    description = #LOC_CTT_heatManagementSystems_description
    cost = 200
    hideEmpty = False
    nodeName = ktt_heatManagementSystems
    anyToUnlock = False
    icon = CommunityTechTree/UI/ctt_icon_heatManagementSystems
    pos = -2190,896,0
    scale = 0.7
    Parent
    {
        parentID = heatShields
        lineFrom = RIGHT
        lineTo = LEFT
    }
}</v>
      </c>
      <c r="T119" t="str">
        <f>_xlfn.CONCAT(IF(LEFT(primary[[#This Row],[title]],1)&lt;&gt;"#",_xlfn.CONCAT("#LOC_KTT_",primary[[#This Row],[id]],"_Title = ",primary[[#This Row],[title]],"zzz"),""),IF(LEFT(primary[[#This Row],[description]],1)&lt;&gt;"#",_xlfn.CONCAT(CHAR(10),"#LOC_KTT_",primary[[#This Row],[id]],"_Description = ",primary[[#This Row],[description]],"zzz"),""))</f>
        <v/>
      </c>
    </row>
    <row r="120" spans="1:20" x14ac:dyDescent="0.35">
      <c r="A120" s="20" t="s">
        <v>69</v>
      </c>
      <c r="B120">
        <f>VLOOKUP(primary[[#This Row],[id]],TreeDesign!$A$3:$C$500,2,FALSE)</f>
        <v>6</v>
      </c>
      <c r="C120">
        <f>VLOOKUP(primary[[#This Row],[id]],TreeDesign!$A$3:$C$500,3,FALSE)</f>
        <v>34</v>
      </c>
      <c r="D120" t="s">
        <v>582</v>
      </c>
      <c r="E120" t="s">
        <v>1192</v>
      </c>
      <c r="F120" t="s">
        <v>583</v>
      </c>
      <c r="G120" s="19" t="s">
        <v>332</v>
      </c>
      <c r="H120" t="s">
        <v>584</v>
      </c>
      <c r="I120" t="s">
        <v>46</v>
      </c>
      <c r="J120" t="s">
        <v>267</v>
      </c>
      <c r="K120" t="s">
        <v>266</v>
      </c>
      <c r="Q1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0" t="s">
        <v>302</v>
      </c>
      <c r="S1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commandModules
    tier = 6
    title = #autoLOC_501064 //#autoLOC_501064 = Command Modules
    description = #autoLOC_501065 //#autoLOC_501065 = Flight control technology has evolved far enough that we feel we can honestly say pilots are in command now.
    cost = 200
    hideEmpty = False
    nodeName = ktt_commandModules
    anyToUnlock = False
    icon = RDicon_commandmodules
    pos = -2190,808,0
    scale = 0.7
    Parent
    {
        parentID = simpleCommandModules
        lineFrom = RIGHT
        lineTo = LEFT
    }
}</v>
      </c>
      <c r="T120" t="str">
        <f>_xlfn.CONCAT(IF(LEFT(primary[[#This Row],[title]],1)&lt;&gt;"#",_xlfn.CONCAT("#LOC_KTT_",primary[[#This Row],[id]],"_Title = ",primary[[#This Row],[title]],"zzz"),""),IF(LEFT(primary[[#This Row],[description]],1)&lt;&gt;"#",_xlfn.CONCAT(CHAR(10),"#LOC_KTT_",primary[[#This Row],[id]],"_Description = ",primary[[#This Row],[description]],"zzz"),""))</f>
        <v/>
      </c>
    </row>
    <row r="121" spans="1:20" x14ac:dyDescent="0.35">
      <c r="A121" s="20" t="s">
        <v>73</v>
      </c>
      <c r="B121">
        <f>VLOOKUP(primary[[#This Row],[id]],TreeDesign!$A$3:$C$500,2,FALSE)</f>
        <v>6</v>
      </c>
      <c r="C121">
        <f>VLOOKUP(primary[[#This Row],[id]],TreeDesign!$A$3:$C$500,3,FALSE)</f>
        <v>38</v>
      </c>
      <c r="D121" t="s">
        <v>624</v>
      </c>
      <c r="E121" t="s">
        <v>624</v>
      </c>
      <c r="F121" t="s">
        <v>647</v>
      </c>
      <c r="G121" s="19" t="s">
        <v>332</v>
      </c>
      <c r="I121" t="s">
        <v>50</v>
      </c>
      <c r="J121" t="s">
        <v>267</v>
      </c>
      <c r="K121" t="s">
        <v>266</v>
      </c>
      <c r="Q12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1" t="s">
        <v>296</v>
      </c>
      <c r="S12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exactScience
    tier = 6
    title = #LOC_KTT_exactScience_Title // Exact Science
    description = #LOC_KTT_exactScience_Description // The managers have taken a course in six sigma and now they think they understand engineering.
    cost = 200
    hideEmpty = False
    nodeName = ktt_exactScience
    anyToUnlock = False
    icon = KiwiTechTree/Icons/ktt_icon_exactScience
    pos = -2190,632,0
    scale = 0.7
    Parent
    {
        parentID = appliedScience
        lineFrom = RIGHT
        lineTo = LEFT
    }
}</v>
      </c>
      <c r="T121" t="str">
        <f>_xlfn.CONCAT(IF(LEFT(primary[[#This Row],[title]],1)&lt;&gt;"#",_xlfn.CONCAT("#LOC_KTT_",primary[[#This Row],[id]],"_Title = ",primary[[#This Row],[title]],"zzz"),""),IF(LEFT(primary[[#This Row],[description]],1)&lt;&gt;"#",_xlfn.CONCAT(CHAR(10),"#LOC_KTT_",primary[[#This Row],[id]],"_Description = ",primary[[#This Row],[description]],"zzz"),""))</f>
        <v>#LOC_KTT_exactScience_Title = Exact Sciencezzz
#LOC_KTT_exactScience_Description = The managers have taken a course in six sigma and now they think they understand engineering.zzz</v>
      </c>
    </row>
    <row r="122" spans="1:20" x14ac:dyDescent="0.35">
      <c r="A122" s="20" t="s">
        <v>75</v>
      </c>
      <c r="B122">
        <f>VLOOKUP(primary[[#This Row],[id]],TreeDesign!$A$3:$C$500,2,FALSE)</f>
        <v>6</v>
      </c>
      <c r="C122">
        <f>VLOOKUP(primary[[#This Row],[id]],TreeDesign!$A$3:$C$500,3,FALSE)</f>
        <v>39</v>
      </c>
      <c r="D122" t="s">
        <v>648</v>
      </c>
      <c r="E122" t="s">
        <v>1193</v>
      </c>
      <c r="F122" t="s">
        <v>649</v>
      </c>
      <c r="G122" s="19" t="s">
        <v>332</v>
      </c>
      <c r="H122" t="s">
        <v>650</v>
      </c>
      <c r="I122" t="s">
        <v>51</v>
      </c>
      <c r="J122" t="s">
        <v>267</v>
      </c>
      <c r="K122" t="s">
        <v>266</v>
      </c>
      <c r="Q1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2" t="s">
        <v>302</v>
      </c>
      <c r="S12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precisionEngineering
    tier = 6
    title = #autoLOC_501068 //#autoLOC_501068 = Precision Engineering
    description = #autoLOC_501069 //#autoLOC_501069 = Precise engineering techniques allow for construction of ever smaller parts.
    cost = 200
    hideEmpty = False
    nodeName = ktt_precisionEngineering
    anyToUnlock = False
    icon = RDicon_engineering-precision
    pos = -2190,588,0
    scale = 0.7
    Parent
    {
        parentID = miniaturization
        lineFrom = RIGHT
        lineTo = LEFT
    }
}</v>
      </c>
      <c r="T122" t="str">
        <f>_xlfn.CONCAT(IF(LEFT(primary[[#This Row],[title]],1)&lt;&gt;"#",_xlfn.CONCAT("#LOC_KTT_",primary[[#This Row],[id]],"_Title = ",primary[[#This Row],[title]],"zzz"),""),IF(LEFT(primary[[#This Row],[description]],1)&lt;&gt;"#",_xlfn.CONCAT(CHAR(10),"#LOC_KTT_",primary[[#This Row],[id]],"_Description = ",primary[[#This Row],[description]],"zzz"),""))</f>
        <v/>
      </c>
    </row>
    <row r="123" spans="1:20" x14ac:dyDescent="0.35">
      <c r="A123" s="20" t="s">
        <v>142</v>
      </c>
      <c r="B123">
        <f>VLOOKUP(primary[[#This Row],[id]],TreeDesign!$A$3:$C$500,2,FALSE)</f>
        <v>6</v>
      </c>
      <c r="C123">
        <f>VLOOKUP(primary[[#This Row],[id]],TreeDesign!$A$3:$C$500,3,FALSE)</f>
        <v>41</v>
      </c>
      <c r="D123" t="s">
        <v>651</v>
      </c>
      <c r="E123" t="s">
        <v>651</v>
      </c>
      <c r="F123" t="s">
        <v>652</v>
      </c>
      <c r="G123" s="19" t="s">
        <v>332</v>
      </c>
      <c r="I123" t="s">
        <v>439</v>
      </c>
      <c r="J123" t="s">
        <v>267</v>
      </c>
      <c r="K123" t="s">
        <v>266</v>
      </c>
      <c r="Q12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3" t="s">
        <v>296</v>
      </c>
      <c r="S12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lowGainCommunications
    tier = 6
    title = #LOC_KTT_lowGainCommunications_Title // Low-Gain Communications
    description = #LOC_KTT_lowGainCommunications_Description // We do not always need MOAR power.
    cost = 200
    hideEmpty = False
    nodeName = ktt_lowGainCommunications
    anyToUnlock = False
    icon = KiwiTechTree/Icons/ktt_icon_lowGainCommunications
    pos = -2190,500,0
    scale = 0.7
    Parent
    {
        parentID = parabolicAntennas
        lineFrom = RIGHT
        lineTo = LEFT
    }
}</v>
      </c>
      <c r="T123" t="str">
        <f>_xlfn.CONCAT(IF(LEFT(primary[[#This Row],[title]],1)&lt;&gt;"#",_xlfn.CONCAT("#LOC_KTT_",primary[[#This Row],[id]],"_Title = ",primary[[#This Row],[title]],"zzz"),""),IF(LEFT(primary[[#This Row],[description]],1)&lt;&gt;"#",_xlfn.CONCAT(CHAR(10),"#LOC_KTT_",primary[[#This Row],[id]],"_Description = ",primary[[#This Row],[description]],"zzz"),""))</f>
        <v>#LOC_KTT_lowGainCommunications_Title = Low-Gain Communicationszzz
#LOC_KTT_lowGainCommunications_Description = We do not always need MOAR power.zzz</v>
      </c>
    </row>
    <row r="124" spans="1:20" x14ac:dyDescent="0.35">
      <c r="A124" s="20" t="s">
        <v>74</v>
      </c>
      <c r="B124">
        <f>VLOOKUP(primary[[#This Row],[id]],TreeDesign!$A$3:$C$500,2,FALSE)</f>
        <v>6</v>
      </c>
      <c r="C124">
        <f>VLOOKUP(primary[[#This Row],[id]],TreeDesign!$A$3:$C$500,3,FALSE)</f>
        <v>42</v>
      </c>
      <c r="D124" t="s">
        <v>625</v>
      </c>
      <c r="E124" t="s">
        <v>625</v>
      </c>
      <c r="F124" t="s">
        <v>653</v>
      </c>
      <c r="G124" s="19" t="s">
        <v>332</v>
      </c>
      <c r="I124" t="s">
        <v>997</v>
      </c>
      <c r="J124" t="s">
        <v>267</v>
      </c>
      <c r="K124" t="s">
        <v>266</v>
      </c>
      <c r="Q1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4" t="s">
        <v>296</v>
      </c>
      <c r="S12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communicationSatellites
    tier = 6
    title = #LOC_KTT_communicationSatellites_Title // Communication Satellites
    description = #LOC_KTT_communicationSatellites_Description // We would like to be able to communicate with Kerbin at all times.
    cost = 200
    hideEmpty = False
    nodeName = ktt_communicationSatellites
    anyToUnlock = False
    icon = KiwiTechTree/Icons/ktt_icon_communicationSatellites
    pos = -2190,456,0
    scale = 0.7
    Parent
    {
        parentID = earlySatellites
        lineFrom = RIGHT
        lineTo = LEFT
    }
}</v>
      </c>
      <c r="T124" t="str">
        <f>_xlfn.CONCAT(IF(LEFT(primary[[#This Row],[title]],1)&lt;&gt;"#",_xlfn.CONCAT("#LOC_KTT_",primary[[#This Row],[id]],"_Title = ",primary[[#This Row],[title]],"zzz"),""),IF(LEFT(primary[[#This Row],[description]],1)&lt;&gt;"#",_xlfn.CONCAT(CHAR(10),"#LOC_KTT_",primary[[#This Row],[id]],"_Description = ",primary[[#This Row],[description]],"zzz"),""))</f>
        <v>#LOC_KTT_communicationSatellites_Title = Communication Satelliteszzz
#LOC_KTT_communicationSatellites_Description = We would like to be able to communicate with Kerbin at all times.zzz</v>
      </c>
    </row>
    <row r="125" spans="1:20" x14ac:dyDescent="0.35">
      <c r="A125" s="20" t="s">
        <v>435</v>
      </c>
      <c r="B125">
        <f>VLOOKUP(primary[[#This Row],[id]],TreeDesign!$A$3:$C$500,2,FALSE)</f>
        <v>6</v>
      </c>
      <c r="C125">
        <f>VLOOKUP(primary[[#This Row],[id]],TreeDesign!$A$3:$C$500,3,FALSE)</f>
        <v>43</v>
      </c>
      <c r="D125" t="s">
        <v>455</v>
      </c>
      <c r="E125" t="s">
        <v>455</v>
      </c>
      <c r="F125" s="20" t="s">
        <v>656</v>
      </c>
      <c r="G125" s="19" t="s">
        <v>332</v>
      </c>
      <c r="I125" t="s">
        <v>997</v>
      </c>
      <c r="J125" t="s">
        <v>267</v>
      </c>
      <c r="K125" t="s">
        <v>266</v>
      </c>
      <c r="L125" t="s">
        <v>434</v>
      </c>
      <c r="M125" t="s">
        <v>267</v>
      </c>
      <c r="N125" t="s">
        <v>266</v>
      </c>
      <c r="Q1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5" t="s">
        <v>296</v>
      </c>
      <c r="S1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advancedAvionics
    tier = 6
    title = #LOC_KTT_advancedAvionics_Title // Advanced Avionics
    description = #LOC_KTT_advancedAvionics_Description // Despite the repeated failures, these advanced avionic units have the greatest enthusiasm and confidence that they will be able to complete the mission, someday.
    cost = 200
    hideEmpty = False
    nodeName = ktt_advancedAvionics
    anyToUnlock = False
    icon = KiwiTechTree/Icons/ktt_icon_advancedAvionics
    pos = -2190,412,0
    scale = 0.7
    Parent
    {
        parentID = earlySatellites
        lineFrom = RIGHT
        lineTo = LEFT
    }
    Parent
    {
        parentID = avionics
        lineFrom = RIGHT
        lineTo = LEFT
    }
}</v>
      </c>
      <c r="T125" t="str">
        <f>_xlfn.CONCAT(IF(LEFT(primary[[#This Row],[title]],1)&lt;&gt;"#",_xlfn.CONCAT("#LOC_KTT_",primary[[#This Row],[id]],"_Title = ",primary[[#This Row],[title]],"zzz"),""),IF(LEFT(primary[[#This Row],[description]],1)&lt;&gt;"#",_xlfn.CONCAT(CHAR(10),"#LOC_KTT_",primary[[#This Row],[id]],"_Description = ",primary[[#This Row],[description]],"zzz"),""))</f>
        <v>#LOC_KTT_advancedAvionics_Title = Advanced Avionicszzz
#LOC_KTT_advancedAvionics_Description = Despite the repeated failures, these advanced avionic units have the greatest enthusiasm and confidence that they will be able to complete the mission, someday.zzz</v>
      </c>
    </row>
    <row r="126" spans="1:20" x14ac:dyDescent="0.35">
      <c r="A126" s="20" t="s">
        <v>765</v>
      </c>
      <c r="B126">
        <f>VLOOKUP(primary[[#This Row],[id]],TreeDesign!$A$3:$C$500,2,FALSE)</f>
        <v>6</v>
      </c>
      <c r="C126">
        <f>VLOOKUP(primary[[#This Row],[id]],TreeDesign!$A$3:$C$500,3,FALSE)</f>
        <v>45</v>
      </c>
      <c r="D126" t="s">
        <v>766</v>
      </c>
      <c r="E126" t="s">
        <v>766</v>
      </c>
      <c r="F126" t="s">
        <v>767</v>
      </c>
      <c r="G126" s="19" t="s">
        <v>332</v>
      </c>
      <c r="I126" t="s">
        <v>433</v>
      </c>
      <c r="J126" t="s">
        <v>267</v>
      </c>
      <c r="K126" t="s">
        <v>266</v>
      </c>
      <c r="Q1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6" t="s">
        <v>296</v>
      </c>
      <c r="S1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improvedSolarTech
    tier = 6
    title = #LOC_KTT_improvedSolarTech_Title // Improved Solar Tech
    description = #LOC_KTT_improvedSolarTech_Description // These are hand-picked solar panels, the best of the best are used to survive the rigours of space radiation.
    cost = 200
    hideEmpty = False
    nodeName = ktt_improvedSolarTech
    anyToUnlock = False
    icon = KiwiTechTree/Icons/ktt_icon_improvedSolarTech
    pos = -2190,324,0
    scale = 0.7
    Parent
    {
        parentID = solarTech
        lineFrom = RIGHT
        lineTo = LEFT
    }
}</v>
      </c>
      <c r="T126" t="str">
        <f>_xlfn.CONCAT(IF(LEFT(primary[[#This Row],[title]],1)&lt;&gt;"#",_xlfn.CONCAT("#LOC_KTT_",primary[[#This Row],[id]],"_Title = ",primary[[#This Row],[title]],"zzz"),""),IF(LEFT(primary[[#This Row],[description]],1)&lt;&gt;"#",_xlfn.CONCAT(CHAR(10),"#LOC_KTT_",primary[[#This Row],[id]],"_Description = ",primary[[#This Row],[description]],"zzz"),""))</f>
        <v>#LOC_KTT_improvedSolarTech_Title = Improved Solar Techzzz
#LOC_KTT_improvedSolarTech_Description = These are hand-picked solar panels, the best of the best are used to survive the rigours of space radiation.zzz</v>
      </c>
    </row>
    <row r="127" spans="1:20" x14ac:dyDescent="0.35">
      <c r="A127" s="20" t="s">
        <v>76</v>
      </c>
      <c r="B127">
        <f>VLOOKUP(primary[[#This Row],[id]],TreeDesign!$A$3:$C$500,2,FALSE)</f>
        <v>6</v>
      </c>
      <c r="C127">
        <f>VLOOKUP(primary[[#This Row],[id]],TreeDesign!$A$3:$C$500,3,FALSE)</f>
        <v>46</v>
      </c>
      <c r="D127" t="s">
        <v>657</v>
      </c>
      <c r="E127" t="s">
        <v>1194</v>
      </c>
      <c r="F127" t="s">
        <v>658</v>
      </c>
      <c r="G127" s="19" t="s">
        <v>332</v>
      </c>
      <c r="H127" t="s">
        <v>966</v>
      </c>
      <c r="I127" t="s">
        <v>52</v>
      </c>
      <c r="J127" t="s">
        <v>267</v>
      </c>
      <c r="K127" t="s">
        <v>266</v>
      </c>
      <c r="Q12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7" t="s">
        <v>302</v>
      </c>
      <c r="S12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advElectrics
    tier = 6
    title = #autoLOC_501080 //#autoLOC_501080 = Advanced Electrics
    description = #autoLOC_501081 //#autoLOC_501081 = We're fairly certain no one will ever need more than 64kw of power for anything.
    cost = 200
    hideEmpty = False
    nodeName = ktt_advElectrics
    anyToUnlock = False
    icon = RDicon_electrics-advanced
    pos = -2190,280,0
    scale = 0.7
    Parent
    {
        parentID = electrics
        lineFrom = RIGHT
        lineTo = LEFT
    }
}</v>
      </c>
      <c r="T127" t="str">
        <f>_xlfn.CONCAT(IF(LEFT(primary[[#This Row],[title]],1)&lt;&gt;"#",_xlfn.CONCAT("#LOC_KTT_",primary[[#This Row],[id]],"_Title = ",primary[[#This Row],[title]],"zzz"),""),IF(LEFT(primary[[#This Row],[description]],1)&lt;&gt;"#",_xlfn.CONCAT(CHAR(10),"#LOC_KTT_",primary[[#This Row],[id]],"_Description = ",primary[[#This Row],[description]],"zzz"),""))</f>
        <v/>
      </c>
    </row>
    <row r="128" spans="1:20" x14ac:dyDescent="0.35">
      <c r="A128" s="20" t="s">
        <v>77</v>
      </c>
      <c r="B128">
        <f>VLOOKUP(primary[[#This Row],[id]],TreeDesign!$A$3:$C$500,2,FALSE)</f>
        <v>6</v>
      </c>
      <c r="C128">
        <f>VLOOKUP(primary[[#This Row],[id]],TreeDesign!$A$3:$C$500,3,FALSE)</f>
        <v>48</v>
      </c>
      <c r="D128" t="s">
        <v>663</v>
      </c>
      <c r="E128" t="s">
        <v>1195</v>
      </c>
      <c r="F128" t="s">
        <v>664</v>
      </c>
      <c r="G128" s="19" t="s">
        <v>332</v>
      </c>
      <c r="H128" t="s">
        <v>665</v>
      </c>
      <c r="I128" t="s">
        <v>53</v>
      </c>
      <c r="J128" t="s">
        <v>267</v>
      </c>
      <c r="K128" t="s">
        <v>266</v>
      </c>
      <c r="Q1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8" t="s">
        <v>369</v>
      </c>
      <c r="S12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hydroponics
    tier = 6
    title = #LOC_CTT_hydroponics_title
    description = #LOC_CTT_hydroponics_description
    cost = 200
    hideEmpty = False
    nodeName = ktt_hydroponics
    anyToUnlock = False
    icon = CommunityTechTree/UI/ctt_icon_hydroponics
    pos = -2190,192,0
    scale = 0.7
    Parent
    {
        parentID = recycling
        lineFrom = RIGHT
        lineTo = LEFT
    }
}</v>
      </c>
      <c r="T128" t="str">
        <f>_xlfn.CONCAT(IF(LEFT(primary[[#This Row],[title]],1)&lt;&gt;"#",_xlfn.CONCAT("#LOC_KTT_",primary[[#This Row],[id]],"_Title = ",primary[[#This Row],[title]],"zzz"),""),IF(LEFT(primary[[#This Row],[description]],1)&lt;&gt;"#",_xlfn.CONCAT(CHAR(10),"#LOC_KTT_",primary[[#This Row],[id]],"_Description = ",primary[[#This Row],[description]],"zzz"),""))</f>
        <v/>
      </c>
    </row>
    <row r="129" spans="1:20" x14ac:dyDescent="0.35">
      <c r="A129" s="20" t="s">
        <v>78</v>
      </c>
      <c r="B129">
        <f>VLOOKUP(primary[[#This Row],[id]],TreeDesign!$A$3:$C$500,2,FALSE)</f>
        <v>6</v>
      </c>
      <c r="C129">
        <f>VLOOKUP(primary[[#This Row],[id]],TreeDesign!$A$3:$C$500,3,FALSE)</f>
        <v>49</v>
      </c>
      <c r="D129" t="s">
        <v>626</v>
      </c>
      <c r="E129" t="s">
        <v>626</v>
      </c>
      <c r="F129" t="s">
        <v>666</v>
      </c>
      <c r="G129" s="19" t="s">
        <v>332</v>
      </c>
      <c r="I129" t="s">
        <v>54</v>
      </c>
      <c r="J129" t="s">
        <v>267</v>
      </c>
      <c r="K129" t="s">
        <v>266</v>
      </c>
      <c r="Q1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9" t="s">
        <v>296</v>
      </c>
      <c r="S1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earlyLogistics
    tier = 6
    title = #LOC_KTT_earlyLogistics_Title // Early Logistics
    description = #LOC_KTT_earlyLogistics_Description // We love logistics.
    cost = 200
    hideEmpty = False
    nodeName = ktt_earlyLogistics
    anyToUnlock = False
    icon = KiwiTechTree/Icons/ktt_icon_earlyLogistics
    pos = -2190,148,0
    scale = 0.7
    Parent
    {
        parentID = storageTech
        lineFrom = RIGHT
        lineTo = LEFT
    }
}</v>
      </c>
      <c r="T129" t="str">
        <f>_xlfn.CONCAT(IF(LEFT(primary[[#This Row],[title]],1)&lt;&gt;"#",_xlfn.CONCAT("#LOC_KTT_",primary[[#This Row],[id]],"_Title = ",primary[[#This Row],[title]],"zzz"),""),IF(LEFT(primary[[#This Row],[description]],1)&lt;&gt;"#",_xlfn.CONCAT(CHAR(10),"#LOC_KTT_",primary[[#This Row],[id]],"_Description = ",primary[[#This Row],[description]],"zzz"),""))</f>
        <v>#LOC_KTT_earlyLogistics_Title = Early Logisticszzz
#LOC_KTT_earlyLogistics_Description = We love logistics.zzz</v>
      </c>
    </row>
    <row r="130" spans="1:20" x14ac:dyDescent="0.35">
      <c r="A130" s="20" t="s">
        <v>1344</v>
      </c>
      <c r="B130" s="17">
        <f>VLOOKUP(primary[[#This Row],[id]],TreeDesign!$A$3:$C$500,2,FALSE)</f>
        <v>6</v>
      </c>
      <c r="C130" s="17">
        <f>VLOOKUP(primary[[#This Row],[id]],TreeDesign!$A$3:$C$500,3,FALSE)</f>
        <v>51</v>
      </c>
      <c r="D130" t="s">
        <v>1359</v>
      </c>
      <c r="E130" t="s">
        <v>1328</v>
      </c>
      <c r="F130" t="s">
        <v>1374</v>
      </c>
      <c r="G130" s="18" t="s">
        <v>332</v>
      </c>
      <c r="H130" t="s">
        <v>1389</v>
      </c>
      <c r="P130">
        <v>0</v>
      </c>
      <c r="Q13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30" t="s">
        <v>296</v>
      </c>
      <c r="S13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tier6_bottom
    tier = 6
    title = #LOC_KTT_tier6_Title
    description = #LOC_KTT_tier6_Description
    cost = 0
    hideEmpty = False
    nodeName = ktt_tier6_bottom
    anyToUnlock = False
    icon = KiwiTechTree/Icons/ktt_icon_tier6
    pos = -2190,60,0
    scale = 0.7
}</v>
      </c>
      <c r="T130" s="17" t="str">
        <f>_xlfn.CONCAT(IF(LEFT(primary[[#This Row],[title]],1)&lt;&gt;"#",_xlfn.CONCAT("#LOC_KTT_",primary[[#This Row],[id]],"_Title = ",primary[[#This Row],[title]],"zzz"),""),IF(LEFT(primary[[#This Row],[description]],1)&lt;&gt;"#",_xlfn.CONCAT(CHAR(10),"#LOC_KTT_",primary[[#This Row],[id]],"_Description = ",primary[[#This Row],[description]],"zzz"),""))</f>
        <v/>
      </c>
    </row>
    <row r="131" spans="1:20" x14ac:dyDescent="0.35">
      <c r="A131" s="20" t="s">
        <v>70</v>
      </c>
      <c r="B131">
        <f>VLOOKUP(primary[[#This Row],[id]],TreeDesign!$A$3:$C$500,2,FALSE)</f>
        <v>6.5</v>
      </c>
      <c r="C131">
        <f>VLOOKUP(primary[[#This Row],[id]],TreeDesign!$A$3:$C$500,3,FALSE)</f>
        <v>35</v>
      </c>
      <c r="D131" t="s">
        <v>578</v>
      </c>
      <c r="E131" t="s">
        <v>578</v>
      </c>
      <c r="F131" t="s">
        <v>579</v>
      </c>
      <c r="G131" s="19" t="s">
        <v>332</v>
      </c>
      <c r="I131" t="s">
        <v>47</v>
      </c>
      <c r="J131" t="s">
        <v>267</v>
      </c>
      <c r="K131" t="s">
        <v>266</v>
      </c>
      <c r="L131" t="s">
        <v>69</v>
      </c>
      <c r="M131" t="s">
        <v>267</v>
      </c>
      <c r="N131" t="s">
        <v>266</v>
      </c>
      <c r="Q13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300</v>
      </c>
      <c r="R131" t="s">
        <v>296</v>
      </c>
      <c r="S13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commandModulesExtensions
    tier = 6.5
    title = #LOC_KTT_commandModulesExtensions_Title // Command Module Extensions
    description = #LOC_KTT_commandModulesExtensions_Description // These command modules aren't quite independent enough to go to space without parental guidance.
    cost = 300
    hideEmpty = False
    nodeName = ktt_commandModulesExtensions
    anyToUnlock = False
    icon = KiwiTechTree/Icons/ktt_icon_commandModulesExtensions
    pos = -2135,764,0
    scale = 0.7
    Parent
    {
        parentID = simpleCommandModulesExtensions
        lineFrom = RIGHT
        lineTo = LEFT
    }
    Parent
    {
        parentID = commandModules
        lineFrom = RIGHT
        lineTo = LEFT
    }
}</v>
      </c>
      <c r="T131" t="str">
        <f>_xlfn.CONCAT(IF(LEFT(primary[[#This Row],[title]],1)&lt;&gt;"#",_xlfn.CONCAT("#LOC_KTT_",primary[[#This Row],[id]],"_Title = ",primary[[#This Row],[title]],"zzz"),""),IF(LEFT(primary[[#This Row],[description]],1)&lt;&gt;"#",_xlfn.CONCAT(CHAR(10),"#LOC_KTT_",primary[[#This Row],[id]],"_Description = ",primary[[#This Row],[description]],"zzz"),""))</f>
        <v>#LOC_KTT_commandModulesExtensions_Title = Command Module Extensionszzz
#LOC_KTT_commandModulesExtensions_Description = These command modules aren't quite independent enough to go to space without parental guidance.zzz</v>
      </c>
    </row>
    <row r="132" spans="1:20" x14ac:dyDescent="0.35">
      <c r="A132" s="20" t="s">
        <v>1314</v>
      </c>
      <c r="B132" s="17">
        <f>VLOOKUP(primary[[#This Row],[id]],TreeDesign!$A$3:$C$500,2,FALSE)</f>
        <v>7</v>
      </c>
      <c r="C132" s="17">
        <f>VLOOKUP(primary[[#This Row],[id]],TreeDesign!$A$3:$C$500,3,FALSE)</f>
        <v>1</v>
      </c>
      <c r="D132" s="22" t="s">
        <v>1329</v>
      </c>
      <c r="E132" s="22" t="s">
        <v>1329</v>
      </c>
      <c r="F132" s="22" t="s">
        <v>1329</v>
      </c>
      <c r="G132" s="18" t="s">
        <v>332</v>
      </c>
      <c r="P132">
        <v>0</v>
      </c>
      <c r="Q1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32" t="s">
        <v>296</v>
      </c>
      <c r="S13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tier7
    tier = 7
    title = #LOC_KTT_tier7_Title // Tier 7
    description = #LOC_KTT_tier7_Description // Tier 7
    cost = 0
    hideEmpty = False
    nodeName = ktt_tier7
    anyToUnlock = False
    icon = KiwiTechTree/Icons/ktt_icon_tier7
    pos = -1970,2260,0
    scale = 0.7
}</v>
      </c>
      <c r="T132" s="17" t="str">
        <f>_xlfn.CONCAT(IF(LEFT(primary[[#This Row],[title]],1)&lt;&gt;"#",_xlfn.CONCAT("#LOC_KTT_",primary[[#This Row],[id]],"_Title = ",primary[[#This Row],[title]],"zzz"),""),IF(LEFT(primary[[#This Row],[description]],1)&lt;&gt;"#",_xlfn.CONCAT(CHAR(10),"#LOC_KTT_",primary[[#This Row],[id]],"_Description = ",primary[[#This Row],[description]],"zzz"),""))</f>
        <v>#LOC_KTT_tier7_Title = Tier 7zzz
#LOC_KTT_tier7_Description = Tier 7zzz</v>
      </c>
    </row>
    <row r="133" spans="1:20" x14ac:dyDescent="0.35">
      <c r="A133" s="20" t="s">
        <v>83</v>
      </c>
      <c r="B133">
        <f>VLOOKUP(primary[[#This Row],[id]],TreeDesign!$A$3:$C$500,2,FALSE)</f>
        <v>7</v>
      </c>
      <c r="C133">
        <f>VLOOKUP(primary[[#This Row],[id]],TreeDesign!$A$3:$C$500,3,FALSE)</f>
        <v>13</v>
      </c>
      <c r="D133" t="s">
        <v>346</v>
      </c>
      <c r="E133" t="s">
        <v>346</v>
      </c>
      <c r="F133" t="s">
        <v>353</v>
      </c>
      <c r="G133" s="17" t="s">
        <v>332</v>
      </c>
      <c r="I133" t="s">
        <v>57</v>
      </c>
      <c r="J133" t="s">
        <v>267</v>
      </c>
      <c r="K133" t="s">
        <v>266</v>
      </c>
      <c r="Q1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33" t="s">
        <v>296</v>
      </c>
      <c r="S1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largerBoosters
    tier = 7
    title = #LOC_KTT_largerBoosters_Title // Larger Solid Rocket Boosters
    description = #LOC_KTT_largerBoosters_Description // If bigger is better, biggerer is betterer.
    cost = 400
    hideEmpty = False
    nodeName = ktt_largerBoosters
    anyToUnlock = False
    icon = KiwiTechTree/Icons/ktt_icon_largerBoosters
    pos = -1970,1732,0
    scale = 0.7
    Parent
    {
        parentID = largeBoosters
        lineFrom = RIGHT
        lineTo = LEFT
    }
}</v>
      </c>
      <c r="T133" t="str">
        <f>_xlfn.CONCAT(IF(LEFT(primary[[#This Row],[title]],1)&lt;&gt;"#",_xlfn.CONCAT("#LOC_KTT_",primary[[#This Row],[id]],"_Title = ",primary[[#This Row],[title]],"zzz"),""),IF(LEFT(primary[[#This Row],[description]],1)&lt;&gt;"#",_xlfn.CONCAT(CHAR(10),"#LOC_KTT_",primary[[#This Row],[id]],"_Description = ",primary[[#This Row],[description]],"zzz"),""))</f>
        <v>#LOC_KTT_largerBoosters_Title = Larger Solid Rocket Boosterszzz
#LOC_KTT_largerBoosters_Description = If bigger is better, biggerer is betterer.zzz</v>
      </c>
    </row>
    <row r="134" spans="1:20" x14ac:dyDescent="0.35">
      <c r="A134" s="20" t="s">
        <v>79</v>
      </c>
      <c r="B134">
        <f>VLOOKUP(primary[[#This Row],[id]],TreeDesign!$A$3:$C$500,2,FALSE)</f>
        <v>7</v>
      </c>
      <c r="C134">
        <f>VLOOKUP(primary[[#This Row],[id]],TreeDesign!$A$3:$C$500,3,FALSE)</f>
        <v>4</v>
      </c>
      <c r="D134" t="s">
        <v>667</v>
      </c>
      <c r="E134" t="s">
        <v>1196</v>
      </c>
      <c r="F134" t="s">
        <v>668</v>
      </c>
      <c r="G134" s="19" t="s">
        <v>332</v>
      </c>
      <c r="H134" t="s">
        <v>669</v>
      </c>
      <c r="I134" t="s">
        <v>80</v>
      </c>
      <c r="J134" t="s">
        <v>268</v>
      </c>
      <c r="K134" t="s">
        <v>269</v>
      </c>
      <c r="L134" t="s">
        <v>712</v>
      </c>
      <c r="M134" t="s">
        <v>267</v>
      </c>
      <c r="N134" t="s">
        <v>266</v>
      </c>
      <c r="P134">
        <v>1.35</v>
      </c>
      <c r="Q13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540</v>
      </c>
      <c r="R134" t="s">
        <v>369</v>
      </c>
      <c r="S13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nuclearPower
    tier = 7
    title = #LOC_CTT_nuclearPower_title
    description = #LOC_CTT_nuclearPower_description
    cost = 540
    hideEmpty = False
    nodeName = ktt_nuclearPower
    anyToUnlock = False
    icon = CommunityTechTree/UI/ctt_icon_nuclearPower
    pos = -1970,2128,0
    scale = 0.7
    Parent
    {
        parentID = nuclearPropulsion
        lineFrom = TOP
        lineTo = BOTTOM
    }
    Parent
    {
        parentID = earlyNuclearSystems
        lineFrom = RIGHT
        lineTo = LEFT
    }
}</v>
      </c>
      <c r="T134" t="str">
        <f>_xlfn.CONCAT(IF(LEFT(primary[[#This Row],[title]],1)&lt;&gt;"#",_xlfn.CONCAT("#LOC_KTT_",primary[[#This Row],[id]],"_Title = ",primary[[#This Row],[title]],"zzz"),""),IF(LEFT(primary[[#This Row],[description]],1)&lt;&gt;"#",_xlfn.CONCAT(CHAR(10),"#LOC_KTT_",primary[[#This Row],[id]],"_Description = ",primary[[#This Row],[description]],"zzz"),""))</f>
        <v/>
      </c>
    </row>
    <row r="135" spans="1:20" x14ac:dyDescent="0.35">
      <c r="A135" s="20" t="s">
        <v>80</v>
      </c>
      <c r="B135">
        <f>VLOOKUP(primary[[#This Row],[id]],TreeDesign!$A$3:$C$500,2,FALSE)</f>
        <v>7</v>
      </c>
      <c r="C135">
        <f>VLOOKUP(primary[[#This Row],[id]],TreeDesign!$A$3:$C$500,3,FALSE)</f>
        <v>5</v>
      </c>
      <c r="D135" t="s">
        <v>670</v>
      </c>
      <c r="E135" t="s">
        <v>1197</v>
      </c>
      <c r="F135" t="s">
        <v>671</v>
      </c>
      <c r="G135" s="19" t="s">
        <v>332</v>
      </c>
      <c r="H135" t="s">
        <v>672</v>
      </c>
      <c r="I135" t="s">
        <v>712</v>
      </c>
      <c r="J135" t="s">
        <v>267</v>
      </c>
      <c r="K135" t="s">
        <v>266</v>
      </c>
      <c r="P135">
        <v>1.35</v>
      </c>
      <c r="Q1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540</v>
      </c>
      <c r="R135" t="s">
        <v>302</v>
      </c>
      <c r="S13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nuclearPropulsion
    tier = 7
    title = #autoLOC_501094 //#autoLOC_501094 = Nuclear Propulsion
    description = #autoLOC_501095 //#autoLOC_501095 = Nuclear engines don't burn fuel, they totally annihilate it. We just hope it doesn't begin any conflicts.
    cost = 540
    hideEmpty = False
    nodeName = ktt_nuclearPropulsion
    anyToUnlock = False
    icon = RDicon_propulsion-nuclear
    pos = -1970,2084,0
    scale = 0.7
    Parent
    {
        parentID = earlyNuclearSystems
        lineFrom = RIGHT
        lineTo = LEFT
    }
}</v>
      </c>
      <c r="T135" t="str">
        <f>_xlfn.CONCAT(IF(LEFT(primary[[#This Row],[title]],1)&lt;&gt;"#",_xlfn.CONCAT("#LOC_KTT_",primary[[#This Row],[id]],"_Title = ",primary[[#This Row],[title]],"zzz"),""),IF(LEFT(primary[[#This Row],[description]],1)&lt;&gt;"#",_xlfn.CONCAT(CHAR(10),"#LOC_KTT_",primary[[#This Row],[id]],"_Description = ",primary[[#This Row],[description]],"zzz"),""))</f>
        <v/>
      </c>
    </row>
    <row r="136" spans="1:20" x14ac:dyDescent="0.35">
      <c r="A136" s="20" t="s">
        <v>606</v>
      </c>
      <c r="B136" s="17">
        <f>VLOOKUP(primary[[#This Row],[id]],TreeDesign!$A$3:$C$500,2,FALSE)</f>
        <v>7</v>
      </c>
      <c r="C136" s="17">
        <f>VLOOKUP(primary[[#This Row],[id]],TreeDesign!$A$3:$C$500,3,FALSE)</f>
        <v>9</v>
      </c>
      <c r="D136" t="s">
        <v>655</v>
      </c>
      <c r="E136" t="s">
        <v>655</v>
      </c>
      <c r="F136" t="s">
        <v>654</v>
      </c>
      <c r="G136" s="18" t="s">
        <v>332</v>
      </c>
      <c r="I136" t="s">
        <v>56</v>
      </c>
      <c r="J136" t="s">
        <v>267</v>
      </c>
      <c r="K136" t="s">
        <v>266</v>
      </c>
      <c r="P136">
        <v>1.2</v>
      </c>
      <c r="Q13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480</v>
      </c>
      <c r="R136" t="s">
        <v>296</v>
      </c>
      <c r="S13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earlyIonPropulsion
    tier = 7
    title = #LOC_KTT_earlyIonPropulsion_Title // Early Ion Propulsion
    description = #LOC_KTT_earlyIonPropulsion_Description // Oh, Jebediah, don't let's ask for the moon. We have the stars.
    cost = 480
    hideEmpty = False
    nodeName = ktt_earlyIonPropulsion
    anyToUnlock = False
    icon = KiwiTechTree/Icons/ktt_icon_earlyIonPropulsion
    pos = -1970,1908,0
    scale = 0.7
    Parent
    {
        parentID = precisionPropulsion
        lineFrom = RIGHT
        lineTo = LEFT
    }
}</v>
      </c>
      <c r="T136" t="str">
        <f>_xlfn.CONCAT(IF(LEFT(primary[[#This Row],[title]],1)&lt;&gt;"#",_xlfn.CONCAT("#LOC_KTT_",primary[[#This Row],[id]],"_Title = ",primary[[#This Row],[title]],"zzz"),""),IF(LEFT(primary[[#This Row],[description]],1)&lt;&gt;"#",_xlfn.CONCAT(CHAR(10),"#LOC_KTT_",primary[[#This Row],[id]],"_Description = ",primary[[#This Row],[description]],"zzz"),""))</f>
        <v>#LOC_KTT_earlyIonPropulsion_Title = Early Ion Propulsionzzz
#LOC_KTT_earlyIonPropulsion_Description = Oh, Jebediah, don't let's ask for the moon. We have the stars.zzz</v>
      </c>
    </row>
    <row r="137" spans="1:20" x14ac:dyDescent="0.35">
      <c r="A137" s="20" t="s">
        <v>81</v>
      </c>
      <c r="B137">
        <f>VLOOKUP(primary[[#This Row],[id]],TreeDesign!$A$3:$C$500,2,FALSE)</f>
        <v>7</v>
      </c>
      <c r="C137">
        <f>VLOOKUP(primary[[#This Row],[id]],TreeDesign!$A$3:$C$500,3,FALSE)</f>
        <v>11</v>
      </c>
      <c r="D137" t="s">
        <v>493</v>
      </c>
      <c r="E137" t="s">
        <v>493</v>
      </c>
      <c r="F137" t="s">
        <v>494</v>
      </c>
      <c r="G137" s="17" t="s">
        <v>332</v>
      </c>
      <c r="I137" t="s">
        <v>55</v>
      </c>
      <c r="J137" t="s">
        <v>267</v>
      </c>
      <c r="K137" t="s">
        <v>266</v>
      </c>
      <c r="Q1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37" t="s">
        <v>296</v>
      </c>
      <c r="S1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experimentalControl
    tier = 7
    title = #LOC_KTT_experimentalControl_Title // Experimental Control
    description = #LOC_KTT_experimentalControl_Description // It is unclear why these particular thrusters and SAS modules are experimental whereas the previous ones we tested were not deemed to be experimental. Stop asking questions.
    cost = 400
    hideEmpty = False
    nodeName = ktt_experimentalControl
    anyToUnlock = False
    icon = KiwiTechTree/Icons/ktt_icon_experimentalControl
    pos = -1970,1820,0
    scale = 0.7
    Parent
    {
        parentID = specializedControl
        lineFrom = RIGHT
        lineTo = LEFT
    }
}</v>
      </c>
      <c r="T137" t="str">
        <f>_xlfn.CONCAT(IF(LEFT(primary[[#This Row],[title]],1)&lt;&gt;"#",_xlfn.CONCAT("#LOC_KTT_",primary[[#This Row],[id]],"_Title = ",primary[[#This Row],[title]],"zzz"),""),IF(LEFT(primary[[#This Row],[description]],1)&lt;&gt;"#",_xlfn.CONCAT(CHAR(10),"#LOC_KTT_",primary[[#This Row],[id]],"_Description = ",primary[[#This Row],[description]],"zzz"),""))</f>
        <v>#LOC_KTT_experimentalControl_Title = Experimental Controlzzz
#LOC_KTT_experimentalControl_Description = It is unclear why these particular thrusters and SAS modules are experimental whereas the previous ones we tested were not deemed to be experimental. Stop asking questions.zzz</v>
      </c>
    </row>
    <row r="138" spans="1:20" x14ac:dyDescent="0.35">
      <c r="A138" s="20" t="s">
        <v>82</v>
      </c>
      <c r="B138">
        <f>VLOOKUP(primary[[#This Row],[id]],TreeDesign!$A$3:$C$500,2,FALSE)</f>
        <v>7</v>
      </c>
      <c r="C138">
        <f>VLOOKUP(primary[[#This Row],[id]],TreeDesign!$A$3:$C$500,3,FALSE)</f>
        <v>15</v>
      </c>
      <c r="D138" t="s">
        <v>610</v>
      </c>
      <c r="E138" t="s">
        <v>610</v>
      </c>
      <c r="F138" t="s">
        <v>612</v>
      </c>
      <c r="G138" s="19" t="s">
        <v>332</v>
      </c>
      <c r="I138" t="s">
        <v>56</v>
      </c>
      <c r="J138" t="s">
        <v>267</v>
      </c>
      <c r="K138" t="s">
        <v>266</v>
      </c>
      <c r="L138" t="s">
        <v>59</v>
      </c>
      <c r="M138" t="s">
        <v>267</v>
      </c>
      <c r="N138" t="s">
        <v>266</v>
      </c>
      <c r="P138">
        <v>1.1000000000000001</v>
      </c>
      <c r="Q13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440</v>
      </c>
      <c r="R138" t="s">
        <v>296</v>
      </c>
      <c r="S13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experimentalPropulsion
    tier = 7
    title = #LOC_KTT_experimentalPropulsion_Title // Experimental Propulsion
    description = #LOC_KTT_experimentalPropulsion_Description // We just need to think not inside the box.
    cost = 440
    hideEmpty = False
    nodeName = ktt_experimentalPropulsion
    anyToUnlock = False
    icon = KiwiTechTree/Icons/ktt_icon_experimentalPropulsion
    pos = -1970,1644,0
    scale = 0.7
    Parent
    {
        parentID = precisionPropulsion
        lineFrom = RIGHT
        lineTo = LEFT
    }
    Parent
    {
        parentID = heavierRocketry
        lineFrom = RIGHT
        lineTo = LEFT
    }
}</v>
      </c>
      <c r="T138" t="str">
        <f>_xlfn.CONCAT(IF(LEFT(primary[[#This Row],[title]],1)&lt;&gt;"#",_xlfn.CONCAT("#LOC_KTT_",primary[[#This Row],[id]],"_Title = ",primary[[#This Row],[title]],"zzz"),""),IF(LEFT(primary[[#This Row],[description]],1)&lt;&gt;"#",_xlfn.CONCAT(CHAR(10),"#LOC_KTT_",primary[[#This Row],[id]],"_Description = ",primary[[#This Row],[description]],"zzz"),""))</f>
        <v>#LOC_KTT_experimentalPropulsion_Title = Experimental Propulsionzzz
#LOC_KTT_experimentalPropulsion_Description = We just need to think not inside the box.zzz</v>
      </c>
    </row>
    <row r="139" spans="1:20" x14ac:dyDescent="0.35">
      <c r="A139" s="20" t="s">
        <v>85</v>
      </c>
      <c r="B139">
        <f>VLOOKUP(primary[[#This Row],[id]],TreeDesign!$A$3:$C$500,2,FALSE)</f>
        <v>7</v>
      </c>
      <c r="C139">
        <f>VLOOKUP(primary[[#This Row],[id]],TreeDesign!$A$3:$C$500,3,FALSE)</f>
        <v>17</v>
      </c>
      <c r="D139" t="s">
        <v>319</v>
      </c>
      <c r="E139" t="s">
        <v>319</v>
      </c>
      <c r="F139" t="s">
        <v>364</v>
      </c>
      <c r="G139" s="17" t="s">
        <v>332</v>
      </c>
      <c r="H139" t="s">
        <v>381</v>
      </c>
      <c r="I139" t="s">
        <v>59</v>
      </c>
      <c r="J139" t="s">
        <v>267</v>
      </c>
      <c r="K139" t="s">
        <v>266</v>
      </c>
      <c r="Q1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39" t="s">
        <v>296</v>
      </c>
      <c r="S13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evenHeavierRocketry
    tier = 7
    title = #LOC_KTT_evenHeavierRocketry_Title // Even Heavier Rocketry
    description = #LOC_KTT_evenHeavierRocketry_Description // Designing rockets this big and awesome requires using squiggle wiggle pens.
    cost = 400
    hideEmpty = False
    nodeName = ktt_evenHeavierRocketry
    anyToUnlock = False
    icon = RDicon_rocketry-heavier
    pos = -1970,1556,0
    scale = 0.7
    Parent
    {
        parentID = heavierRocketry
        lineFrom = RIGHT
        lineTo = LEFT
    }
}</v>
      </c>
      <c r="T139" t="str">
        <f>_xlfn.CONCAT(IF(LEFT(primary[[#This Row],[title]],1)&lt;&gt;"#",_xlfn.CONCAT("#LOC_KTT_",primary[[#This Row],[id]],"_Title = ",primary[[#This Row],[title]],"zzz"),""),IF(LEFT(primary[[#This Row],[description]],1)&lt;&gt;"#",_xlfn.CONCAT(CHAR(10),"#LOC_KTT_",primary[[#This Row],[id]],"_Description = ",primary[[#This Row],[description]],"zzz"),""))</f>
        <v>#LOC_KTT_evenHeavierRocketry_Title = Even Heavier Rocketryzzz
#LOC_KTT_evenHeavierRocketry_Description = Designing rockets this big and awesome requires using squiggle wiggle pens.zzz</v>
      </c>
    </row>
    <row r="140" spans="1:20" x14ac:dyDescent="0.35">
      <c r="A140" s="20" t="s">
        <v>86</v>
      </c>
      <c r="B140">
        <f>VLOOKUP(primary[[#This Row],[id]],TreeDesign!$A$3:$C$500,2,FALSE)</f>
        <v>7</v>
      </c>
      <c r="C140">
        <f>VLOOKUP(primary[[#This Row],[id]],TreeDesign!$A$3:$C$500,3,FALSE)</f>
        <v>19</v>
      </c>
      <c r="D140" t="s">
        <v>388</v>
      </c>
      <c r="E140" t="s">
        <v>1198</v>
      </c>
      <c r="F140" t="s">
        <v>389</v>
      </c>
      <c r="G140" s="17" t="s">
        <v>332</v>
      </c>
      <c r="H140" t="s">
        <v>390</v>
      </c>
      <c r="I140" t="s">
        <v>60</v>
      </c>
      <c r="J140" t="s">
        <v>267</v>
      </c>
      <c r="K140" t="s">
        <v>266</v>
      </c>
      <c r="Q14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40" t="s">
        <v>302</v>
      </c>
      <c r="S14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largeVolumeContainment
    tier = 7
    title = #autoLOC_501102 //#autoLOC_501102 = Large Volume Containment
    description = #autoLOC_501103 //#autoLOC_501103 = Maximize the payload capacity of your spacecraft by maximizing the size of your spacecraft.
    cost = 400
    hideEmpty = False
    nodeName = ktt_largeVolumeContainment
    anyToUnlock = False
    icon = RDicon_largeVolumeContainment
    pos = -1970,1468,0
    scale = 0.7
    Parent
    {
        parentID = advFuelSystems
        lineFrom = RIGHT
        lineTo = LEFT
    }
}</v>
      </c>
      <c r="T140" t="str">
        <f>_xlfn.CONCAT(IF(LEFT(primary[[#This Row],[title]],1)&lt;&gt;"#",_xlfn.CONCAT("#LOC_KTT_",primary[[#This Row],[id]],"_Title = ",primary[[#This Row],[title]],"zzz"),""),IF(LEFT(primary[[#This Row],[description]],1)&lt;&gt;"#",_xlfn.CONCAT(CHAR(10),"#LOC_KTT_",primary[[#This Row],[id]],"_Description = ",primary[[#This Row],[description]],"zzz"),""))</f>
        <v/>
      </c>
    </row>
    <row r="141" spans="1:20" x14ac:dyDescent="0.35">
      <c r="A141" s="20" t="s">
        <v>203</v>
      </c>
      <c r="B141">
        <f>VLOOKUP(primary[[#This Row],[id]],TreeDesign!$A$3:$C$500,2,FALSE)</f>
        <v>7</v>
      </c>
      <c r="C141">
        <f>VLOOKUP(primary[[#This Row],[id]],TreeDesign!$A$3:$C$500,3,FALSE)</f>
        <v>20</v>
      </c>
      <c r="D141" t="s">
        <v>627</v>
      </c>
      <c r="E141" t="s">
        <v>627</v>
      </c>
      <c r="F141" t="s">
        <v>723</v>
      </c>
      <c r="G141" s="19" t="s">
        <v>332</v>
      </c>
      <c r="I141" t="s">
        <v>61</v>
      </c>
      <c r="J141" t="s">
        <v>267</v>
      </c>
      <c r="K141" t="s">
        <v>266</v>
      </c>
      <c r="Q14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41" t="s">
        <v>296</v>
      </c>
      <c r="S14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largeFlexibleFuelSystems
    tier = 7
    title = #LOC_KTT_largeFlexibleFuelSystems_Title // Large Flexible Fuel Systems
    description = #LOC_KTT_largeFlexibleFuelSystems_Description // These are great for a cheap method to hold fuel.  Just keep them away from that haystack, we lost a needle in it and those things are sharp!
    cost = 400
    hideEmpty = False
    nodeName = ktt_largeFlexibleFuelSystems
    anyToUnlock = False
    icon = KiwiTechTree/Icons/ktt_icon_largeFlexibleFuelSystems
    pos = -1970,1424,0
    scale = 0.7
    Parent
    {
        parentID = advancedFlexibleFuelSystems
        lineFrom = RIGHT
        lineTo = LEFT
    }
}</v>
      </c>
      <c r="T141" t="str">
        <f>_xlfn.CONCAT(IF(LEFT(primary[[#This Row],[title]],1)&lt;&gt;"#",_xlfn.CONCAT("#LOC_KTT_",primary[[#This Row],[id]],"_Title = ",primary[[#This Row],[title]],"zzz"),""),IF(LEFT(primary[[#This Row],[description]],1)&lt;&gt;"#",_xlfn.CONCAT(CHAR(10),"#LOC_KTT_",primary[[#This Row],[id]],"_Description = ",primary[[#This Row],[description]],"zzz"),""))</f>
        <v>#LOC_KTT_largeFlexibleFuelSystems_Title = Large Flexible Fuel Systemszzz
#LOC_KTT_largeFlexibleFuelSystems_Description = These are great for a cheap method to hold fuel.  Just keep them away from that haystack, we lost a needle in it and those things are sharp!zzz</v>
      </c>
    </row>
    <row r="142" spans="1:20" x14ac:dyDescent="0.35">
      <c r="A142" s="20" t="s">
        <v>87</v>
      </c>
      <c r="B142">
        <f>VLOOKUP(primary[[#This Row],[id]],TreeDesign!$A$3:$C$500,2,FALSE)</f>
        <v>7</v>
      </c>
      <c r="C142">
        <f>VLOOKUP(primary[[#This Row],[id]],TreeDesign!$A$3:$C$500,3,FALSE)</f>
        <v>22</v>
      </c>
      <c r="D142" t="s">
        <v>628</v>
      </c>
      <c r="E142" t="s">
        <v>628</v>
      </c>
      <c r="F142" t="s">
        <v>728</v>
      </c>
      <c r="G142" s="19" t="s">
        <v>332</v>
      </c>
      <c r="I142" t="s">
        <v>62</v>
      </c>
      <c r="J142" t="s">
        <v>267</v>
      </c>
      <c r="K142" t="s">
        <v>266</v>
      </c>
      <c r="Q14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42" t="s">
        <v>296</v>
      </c>
      <c r="S14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enginePlates
    tier = 7
    title = #LOC_KTT_enginePlates_Title // Engine Plates
    description = #LOC_KTT_enginePlates_Description // On rare occasions, it is nice to put many small engines together rather than just one really ridiculously big engine.  In those situations, these will help.
    cost = 400
    hideEmpty = False
    nodeName = ktt_enginePlates
    anyToUnlock = False
    icon = KiwiTechTree/Icons/ktt_icon_enginePlates
    pos = -1970,1336,0
    scale = 0.7
    Parent
    {
        parentID = advancedDecoupling
        lineFrom = RIGHT
        lineTo = LEFT
    }
}</v>
      </c>
      <c r="T142" t="str">
        <f>_xlfn.CONCAT(IF(LEFT(primary[[#This Row],[title]],1)&lt;&gt;"#",_xlfn.CONCAT("#LOC_KTT_",primary[[#This Row],[id]],"_Title = ",primary[[#This Row],[title]],"zzz"),""),IF(LEFT(primary[[#This Row],[description]],1)&lt;&gt;"#",_xlfn.CONCAT(CHAR(10),"#LOC_KTT_",primary[[#This Row],[id]],"_Description = ",primary[[#This Row],[description]],"zzz"),""))</f>
        <v>#LOC_KTT_enginePlates_Title = Engine Plateszzz
#LOC_KTT_enginePlates_Description = On rare occasions, it is nice to put many small engines together rather than just one really ridiculously big engine.  In those situations, these will help.zzz</v>
      </c>
    </row>
    <row r="143" spans="1:20" x14ac:dyDescent="0.35">
      <c r="A143" s="20" t="s">
        <v>88</v>
      </c>
      <c r="B143">
        <f>VLOOKUP(primary[[#This Row],[id]],TreeDesign!$A$3:$C$500,2,FALSE)</f>
        <v>7</v>
      </c>
      <c r="C143">
        <f>VLOOKUP(primary[[#This Row],[id]],TreeDesign!$A$3:$C$500,3,FALSE)</f>
        <v>23</v>
      </c>
      <c r="D143" t="s">
        <v>729</v>
      </c>
      <c r="E143" t="s">
        <v>1199</v>
      </c>
      <c r="F143" t="s">
        <v>730</v>
      </c>
      <c r="G143" s="19" t="s">
        <v>332</v>
      </c>
      <c r="H143" t="s">
        <v>731</v>
      </c>
      <c r="I143" t="s">
        <v>63</v>
      </c>
      <c r="J143" t="s">
        <v>267</v>
      </c>
      <c r="K143" t="s">
        <v>266</v>
      </c>
      <c r="L143" t="s">
        <v>441</v>
      </c>
      <c r="M143" t="s">
        <v>267</v>
      </c>
      <c r="N143" t="s">
        <v>266</v>
      </c>
      <c r="Q14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43" t="s">
        <v>302</v>
      </c>
      <c r="S14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advMetalworks
    tier = 7
    title = #autoLOC_501096 //#autoLOC_501096 = Advanced MetalWorks
    description = #autoLOC_501097 //#autoLOC_501097 = These new construction techniques allow for craft designs that were considered insane not too long ago... and still are. But they're now possible!
    cost = 400
    hideEmpty = False
    nodeName = ktt_advMetalworks
    anyToUnlock = False
    icon = RDicon_metalworks-advanced
    pos = -1970,1292,0
    scale = 0.7
    Parent
    {
        parentID = specializedConstruction
        lineFrom = RIGHT
        lineTo = LEFT
    }
    Parent
    {
        parentID = noseCones
        lineFrom = RIGHT
        lineTo = LEFT
    }
}</v>
      </c>
      <c r="T143" t="str">
        <f>_xlfn.CONCAT(IF(LEFT(primary[[#This Row],[title]],1)&lt;&gt;"#",_xlfn.CONCAT("#LOC_KTT_",primary[[#This Row],[id]],"_Title = ",primary[[#This Row],[title]],"zzz"),""),IF(LEFT(primary[[#This Row],[description]],1)&lt;&gt;"#",_xlfn.CONCAT(CHAR(10),"#LOC_KTT_",primary[[#This Row],[id]],"_Description = ",primary[[#This Row],[description]],"zzz"),""))</f>
        <v/>
      </c>
    </row>
    <row r="144" spans="1:20" x14ac:dyDescent="0.35">
      <c r="A144" s="20" t="s">
        <v>89</v>
      </c>
      <c r="B144">
        <f>VLOOKUP(primary[[#This Row],[id]],TreeDesign!$A$3:$C$500,2,FALSE)</f>
        <v>7</v>
      </c>
      <c r="C144">
        <f>VLOOKUP(primary[[#This Row],[id]],TreeDesign!$A$3:$C$500,3,FALSE)</f>
        <v>24</v>
      </c>
      <c r="D144" t="s">
        <v>732</v>
      </c>
      <c r="E144" t="s">
        <v>1200</v>
      </c>
      <c r="F144" t="s">
        <v>733</v>
      </c>
      <c r="G144" s="19" t="s">
        <v>332</v>
      </c>
      <c r="H144" t="s">
        <v>734</v>
      </c>
      <c r="I144" t="s">
        <v>63</v>
      </c>
      <c r="J144" t="s">
        <v>267</v>
      </c>
      <c r="K144" t="s">
        <v>266</v>
      </c>
      <c r="Q14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44" t="s">
        <v>302</v>
      </c>
      <c r="S14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composites
    tier = 7
    title = #autoLOC_501104 //#autoLOC_501104 = Composites
    description = #autoLOC_501105 //#autoLOC_501105 = Lightweight and strong! and don't worry, we're sure the glue will dry off in no time.
    cost = 400
    hideEmpty = False
    nodeName = ktt_composites
    anyToUnlock = False
    icon = RDicon_composites
    pos = -1970,1248,0
    scale = 0.7
    Parent
    {
        parentID = specializedConstruction
        lineFrom = RIGHT
        lineTo = LEFT
    }
}</v>
      </c>
      <c r="T144" t="str">
        <f>_xlfn.CONCAT(IF(LEFT(primary[[#This Row],[title]],1)&lt;&gt;"#",_xlfn.CONCAT("#LOC_KTT_",primary[[#This Row],[id]],"_Title = ",primary[[#This Row],[title]],"zzz"),""),IF(LEFT(primary[[#This Row],[description]],1)&lt;&gt;"#",_xlfn.CONCAT(CHAR(10),"#LOC_KTT_",primary[[#This Row],[id]],"_Description = ",primary[[#This Row],[description]],"zzz"),""))</f>
        <v/>
      </c>
    </row>
    <row r="145" spans="1:20" x14ac:dyDescent="0.35">
      <c r="A145" s="20" t="s">
        <v>90</v>
      </c>
      <c r="B145">
        <f>VLOOKUP(primary[[#This Row],[id]],TreeDesign!$A$3:$C$500,2,FALSE)</f>
        <v>7</v>
      </c>
      <c r="C145">
        <f>VLOOKUP(primary[[#This Row],[id]],TreeDesign!$A$3:$C$500,3,FALSE)</f>
        <v>25</v>
      </c>
      <c r="D145" t="s">
        <v>735</v>
      </c>
      <c r="E145" t="s">
        <v>1201</v>
      </c>
      <c r="F145" t="s">
        <v>736</v>
      </c>
      <c r="G145" s="19" t="s">
        <v>332</v>
      </c>
      <c r="H145" t="s">
        <v>737</v>
      </c>
      <c r="I145" t="s">
        <v>64</v>
      </c>
      <c r="J145" t="s">
        <v>267</v>
      </c>
      <c r="K145" t="s">
        <v>266</v>
      </c>
      <c r="Q14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45" t="s">
        <v>369</v>
      </c>
      <c r="S14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advActuators
    tier = 7
    title = #LOC_CTT_advActuators_title
    description = #LOC_CTT_advActuators_description
    cost = 400
    hideEmpty = False
    nodeName = ktt_advActuators
    anyToUnlock = False
    icon = CommunityTechTree/UI/ctt_icon_advancedActuators
    pos = -1970,1204,0
    scale = 0.7
    Parent
    {
        parentID = actuators
        lineFrom = RIGHT
        lineTo = LEFT
    }
}</v>
      </c>
      <c r="T145" t="str">
        <f>_xlfn.CONCAT(IF(LEFT(primary[[#This Row],[title]],1)&lt;&gt;"#",_xlfn.CONCAT("#LOC_KTT_",primary[[#This Row],[id]],"_Title = ",primary[[#This Row],[title]],"zzz"),""),IF(LEFT(primary[[#This Row],[description]],1)&lt;&gt;"#",_xlfn.CONCAT(CHAR(10),"#LOC_KTT_",primary[[#This Row],[id]],"_Description = ",primary[[#This Row],[description]],"zzz"),""))</f>
        <v/>
      </c>
    </row>
    <row r="146" spans="1:20" x14ac:dyDescent="0.35">
      <c r="A146" s="20" t="s">
        <v>91</v>
      </c>
      <c r="B146">
        <f>VLOOKUP(primary[[#This Row],[id]],TreeDesign!$A$3:$C$500,2,FALSE)</f>
        <v>7</v>
      </c>
      <c r="C146">
        <f>VLOOKUP(primary[[#This Row],[id]],TreeDesign!$A$3:$C$500,3,FALSE)</f>
        <v>27</v>
      </c>
      <c r="D146" t="s">
        <v>738</v>
      </c>
      <c r="E146" t="s">
        <v>1202</v>
      </c>
      <c r="F146" t="s">
        <v>739</v>
      </c>
      <c r="G146" s="19" t="s">
        <v>332</v>
      </c>
      <c r="H146" t="s">
        <v>740</v>
      </c>
      <c r="I146" t="s">
        <v>65</v>
      </c>
      <c r="J146" t="s">
        <v>267</v>
      </c>
      <c r="K146" t="s">
        <v>266</v>
      </c>
      <c r="Q14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46" t="s">
        <v>302</v>
      </c>
      <c r="S14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highAltitudeFlight
    tier = 7
    title = #autoLOC_501100 //#autoLOC_501100 = High Altitude Flight
    description = #autoLOC_501101 //#autoLOC_501101 = New breakthroughs in engine and intake development to enable flying through the upper reaches of the atmosphere.
    cost = 400
    hideEmpty = False
    nodeName = ktt_highAltitudeFlight
    anyToUnlock = False
    icon = RDicon_flight-highAltitude
    pos = -1970,1116,0
    scale = 0.7
    Parent
    {
        parentID = supersonicFlight
        lineFrom = RIGHT
        lineTo = LEFT
    }
}</v>
      </c>
      <c r="T146" t="str">
        <f>_xlfn.CONCAT(IF(LEFT(primary[[#This Row],[title]],1)&lt;&gt;"#",_xlfn.CONCAT("#LOC_KTT_",primary[[#This Row],[id]],"_Title = ",primary[[#This Row],[title]],"zzz"),""),IF(LEFT(primary[[#This Row],[description]],1)&lt;&gt;"#",_xlfn.CONCAT(CHAR(10),"#LOC_KTT_",primary[[#This Row],[id]],"_Description = ",primary[[#This Row],[description]],"zzz"),""))</f>
        <v/>
      </c>
    </row>
    <row r="147" spans="1:20" x14ac:dyDescent="0.35">
      <c r="A147" s="20" t="s">
        <v>92</v>
      </c>
      <c r="B147">
        <f>VLOOKUP(primary[[#This Row],[id]],TreeDesign!$A$3:$C$500,2,FALSE)</f>
        <v>7</v>
      </c>
      <c r="C147">
        <f>VLOOKUP(primary[[#This Row],[id]],TreeDesign!$A$3:$C$500,3,FALSE)</f>
        <v>28</v>
      </c>
      <c r="D147" t="s">
        <v>741</v>
      </c>
      <c r="E147" t="s">
        <v>1203</v>
      </c>
      <c r="F147" t="s">
        <v>742</v>
      </c>
      <c r="G147" s="19" t="s">
        <v>332</v>
      </c>
      <c r="H147" t="s">
        <v>743</v>
      </c>
      <c r="I147" t="s">
        <v>66</v>
      </c>
      <c r="J147" t="s">
        <v>267</v>
      </c>
      <c r="K147" t="s">
        <v>266</v>
      </c>
      <c r="Q14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47" t="s">
        <v>302</v>
      </c>
      <c r="S14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heavyAerodynamics
    tier = 7
    title = #autoLOC_501110 //#autoLOC_501110 = Heavy Aerodynamics
    description = #autoLOC_501111 //#autoLOC_501111 = Advances in construction technology enabled new breakthroughs in aerospace materials.
    cost = 400
    hideEmpty = False
    nodeName = ktt_heavyAerodynamics
    anyToUnlock = False
    icon = RDicon_aerospaceTech2
    pos = -1970,1072,0
    scale = 0.7
    Parent
    {
        parentID = advAerodynamics
        lineFrom = RIGHT
        lineTo = LEFT
    }
}</v>
      </c>
      <c r="T147" t="str">
        <f>_xlfn.CONCAT(IF(LEFT(primary[[#This Row],[title]],1)&lt;&gt;"#",_xlfn.CONCAT("#LOC_KTT_",primary[[#This Row],[id]],"_Title = ",primary[[#This Row],[title]],"zzz"),""),IF(LEFT(primary[[#This Row],[description]],1)&lt;&gt;"#",_xlfn.CONCAT(CHAR(10),"#LOC_KTT_",primary[[#This Row],[id]],"_Description = ",primary[[#This Row],[description]],"zzz"),""))</f>
        <v/>
      </c>
    </row>
    <row r="148" spans="1:20" x14ac:dyDescent="0.35">
      <c r="A148" s="20" t="s">
        <v>93</v>
      </c>
      <c r="B148">
        <f>VLOOKUP(primary[[#This Row],[id]],TreeDesign!$A$3:$C$500,2,FALSE)</f>
        <v>7</v>
      </c>
      <c r="C148">
        <f>VLOOKUP(primary[[#This Row],[id]],TreeDesign!$A$3:$C$500,3,FALSE)</f>
        <v>29</v>
      </c>
      <c r="D148" t="s">
        <v>516</v>
      </c>
      <c r="E148" t="s">
        <v>516</v>
      </c>
      <c r="F148" t="s">
        <v>517</v>
      </c>
      <c r="G148" s="19" t="s">
        <v>332</v>
      </c>
      <c r="I148" t="s">
        <v>67</v>
      </c>
      <c r="J148" t="s">
        <v>267</v>
      </c>
      <c r="K148" t="s">
        <v>266</v>
      </c>
      <c r="Q14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48" t="s">
        <v>296</v>
      </c>
      <c r="S14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advancedFlightSystems
    tier = 7
    title = #LOC_KTT_advancedFlightSystems_Title // Advanced Flight Systems
    description = #LOC_KTT_advancedFlightSystems_Description // Who are these kerbals who would design craft using these?
    cost = 400
    hideEmpty = False
    nodeName = ktt_advancedFlightSystems
    anyToUnlock = False
    icon = KiwiTechTree/Icons/ktt_icon_advancedFlightSystems
    pos = -1970,1028,0
    scale = 0.7
    Parent
    {
        parentID = efficientFlightSystems
        lineFrom = RIGHT
        lineTo = LEFT
    }
}</v>
      </c>
      <c r="T148" t="str">
        <f>_xlfn.CONCAT(IF(LEFT(primary[[#This Row],[title]],1)&lt;&gt;"#",_xlfn.CONCAT("#LOC_KTT_",primary[[#This Row],[id]],"_Title = ",primary[[#This Row],[title]],"zzz"),""),IF(LEFT(primary[[#This Row],[description]],1)&lt;&gt;"#",_xlfn.CONCAT(CHAR(10),"#LOC_KTT_",primary[[#This Row],[id]],"_Description = ",primary[[#This Row],[description]],"zzz"),""))</f>
        <v>#LOC_KTT_advancedFlightSystems_Title = Advanced Flight Systemszzz
#LOC_KTT_advancedFlightSystems_Description = Who are these kerbals who would design craft using these?zzz</v>
      </c>
    </row>
    <row r="149" spans="1:20" x14ac:dyDescent="0.35">
      <c r="A149" s="20" t="s">
        <v>94</v>
      </c>
      <c r="B149">
        <f>VLOOKUP(primary[[#This Row],[id]],TreeDesign!$A$3:$C$500,2,FALSE)</f>
        <v>7</v>
      </c>
      <c r="C149">
        <f>VLOOKUP(primary[[#This Row],[id]],TreeDesign!$A$3:$C$500,3,FALSE)</f>
        <v>30</v>
      </c>
      <c r="D149" t="s">
        <v>744</v>
      </c>
      <c r="E149" t="s">
        <v>1204</v>
      </c>
      <c r="F149" t="s">
        <v>745</v>
      </c>
      <c r="G149" s="19" t="s">
        <v>332</v>
      </c>
      <c r="H149" t="s">
        <v>746</v>
      </c>
      <c r="I149" t="s">
        <v>68</v>
      </c>
      <c r="J149" t="s">
        <v>267</v>
      </c>
      <c r="K149" t="s">
        <v>266</v>
      </c>
      <c r="Q14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49" t="s">
        <v>302</v>
      </c>
      <c r="S14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advLanding
    tier = 7
    title = #autoLOC_501074 //#autoLOC_501074 = Advanced Landing
    description = #autoLOC_501075 //#autoLOC_501075 = Further advances in landing devices, allowing for more controlled descents and a much higher number of parts still attached to the ship after touchdown.
    cost = 400
    hideEmpty = False
    nodeName = ktt_advLanding
    anyToUnlock = False
    icon = RDicon_landing-advanced
    pos = -1970,984,0
    scale = 0.7
    Parent
    {
        parentID = fieldScience
        lineFrom = RIGHT
        lineTo = LEFT
    }
}</v>
      </c>
      <c r="T149" t="str">
        <f>_xlfn.CONCAT(IF(LEFT(primary[[#This Row],[title]],1)&lt;&gt;"#",_xlfn.CONCAT("#LOC_KTT_",primary[[#This Row],[id]],"_Title = ",primary[[#This Row],[title]],"zzz"),""),IF(LEFT(primary[[#This Row],[description]],1)&lt;&gt;"#",_xlfn.CONCAT(CHAR(10),"#LOC_KTT_",primary[[#This Row],[id]],"_Description = ",primary[[#This Row],[description]],"zzz"),""))</f>
        <v/>
      </c>
    </row>
    <row r="150" spans="1:20" x14ac:dyDescent="0.35">
      <c r="A150" s="20" t="s">
        <v>436</v>
      </c>
      <c r="B150">
        <f>VLOOKUP(primary[[#This Row],[id]],TreeDesign!$A$3:$C$500,2,FALSE)</f>
        <v>7</v>
      </c>
      <c r="C150">
        <f>VLOOKUP(primary[[#This Row],[id]],TreeDesign!$A$3:$C$500,3,FALSE)</f>
        <v>31</v>
      </c>
      <c r="D150" t="s">
        <v>456</v>
      </c>
      <c r="E150" t="s">
        <v>456</v>
      </c>
      <c r="F150" s="20" t="s">
        <v>747</v>
      </c>
      <c r="G150" s="19" t="s">
        <v>332</v>
      </c>
      <c r="I150" t="s">
        <v>72</v>
      </c>
      <c r="J150" t="s">
        <v>267</v>
      </c>
      <c r="K150" t="s">
        <v>266</v>
      </c>
      <c r="Q15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0" t="s">
        <v>296</v>
      </c>
      <c r="S15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landingFrames
    tier = 7
    title = #LOC_KTT_landingFrames_Title // Landing Frames
    description = #LOC_KTT_landingFrames_Description // Kerbals are no longer constrained to try and land things on wheels or the engine.
    cost = 400
    hideEmpty = False
    nodeName = ktt_landingFrames
    anyToUnlock = False
    icon = KiwiTechTree/Icons/ktt_icon_landingFrames
    pos = -1970,940,0
    scale = 0.7
    Parent
    {
        parentID = advExploration
        lineFrom = RIGHT
        lineTo = LEFT
    }
}</v>
      </c>
      <c r="T150" t="str">
        <f>_xlfn.CONCAT(IF(LEFT(primary[[#This Row],[title]],1)&lt;&gt;"#",_xlfn.CONCAT("#LOC_KTT_",primary[[#This Row],[id]],"_Title = ",primary[[#This Row],[title]],"zzz"),""),IF(LEFT(primary[[#This Row],[description]],1)&lt;&gt;"#",_xlfn.CONCAT(CHAR(10),"#LOC_KTT_",primary[[#This Row],[id]],"_Description = ",primary[[#This Row],[description]],"zzz"),""))</f>
        <v>#LOC_KTT_landingFrames_Title = Landing Frameszzz
#LOC_KTT_landingFrames_Description = Kerbals are no longer constrained to try and land things on wheels or the engine.zzz</v>
      </c>
    </row>
    <row r="151" spans="1:20" x14ac:dyDescent="0.35">
      <c r="A151" s="20" t="s">
        <v>102</v>
      </c>
      <c r="B151">
        <f>VLOOKUP(primary[[#This Row],[id]],TreeDesign!$A$3:$C$500,2,FALSE)</f>
        <v>7</v>
      </c>
      <c r="C151">
        <f>VLOOKUP(primary[[#This Row],[id]],TreeDesign!$A$3:$C$500,3,FALSE)</f>
        <v>32</v>
      </c>
      <c r="D151" t="s">
        <v>764</v>
      </c>
      <c r="E151" t="s">
        <v>764</v>
      </c>
      <c r="F151" t="s">
        <v>768</v>
      </c>
      <c r="G151" s="19" t="s">
        <v>332</v>
      </c>
      <c r="I151" t="s">
        <v>103</v>
      </c>
      <c r="J151" t="s">
        <v>267</v>
      </c>
      <c r="K151" t="s">
        <v>266</v>
      </c>
      <c r="Q15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1" t="s">
        <v>296</v>
      </c>
      <c r="S15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intermediateHeatManagement
    tier = 7
    title = #LOC_KTT_intermediateHeatManagement_Title // Intermediate Heat Management
    description = #LOC_KTT_intermediateHeatManagement_Description // Hopefully these are not too little too late.
    cost = 400
    hideEmpty = False
    nodeName = ktt_intermediateHeatManagement
    anyToUnlock = False
    icon = KiwiTechTree/Icons/ktt_icon_intermediateHeatManagement
    pos = -1970,896,0
    scale = 0.7
    Parent
    {
        parentID = heatManagementSystems
        lineFrom = RIGHT
        lineTo = LEFT
    }
}</v>
      </c>
      <c r="T151" t="str">
        <f>_xlfn.CONCAT(IF(LEFT(primary[[#This Row],[title]],1)&lt;&gt;"#",_xlfn.CONCAT("#LOC_KTT_",primary[[#This Row],[id]],"_Title = ",primary[[#This Row],[title]],"zzz"),""),IF(LEFT(primary[[#This Row],[description]],1)&lt;&gt;"#",_xlfn.CONCAT(CHAR(10),"#LOC_KTT_",primary[[#This Row],[id]],"_Description = ",primary[[#This Row],[description]],"zzz"),""))</f>
        <v>#LOC_KTT_intermediateHeatManagement_Title = Intermediate Heat Managementzzz
#LOC_KTT_intermediateHeatManagement_Description = Hopefully these are not too little too late.zzz</v>
      </c>
    </row>
    <row r="152" spans="1:20" x14ac:dyDescent="0.35">
      <c r="A152" s="20" t="s">
        <v>95</v>
      </c>
      <c r="B152">
        <f>VLOOKUP(primary[[#This Row],[id]],TreeDesign!$A$3:$C$500,2,FALSE)</f>
        <v>7</v>
      </c>
      <c r="C152">
        <f>VLOOKUP(primary[[#This Row],[id]],TreeDesign!$A$3:$C$500,3,FALSE)</f>
        <v>34</v>
      </c>
      <c r="D152" t="s">
        <v>585</v>
      </c>
      <c r="E152" t="s">
        <v>1205</v>
      </c>
      <c r="F152" t="s">
        <v>586</v>
      </c>
      <c r="G152" s="19" t="s">
        <v>332</v>
      </c>
      <c r="H152" t="s">
        <v>587</v>
      </c>
      <c r="I152" t="s">
        <v>69</v>
      </c>
      <c r="J152" t="s">
        <v>267</v>
      </c>
      <c r="K152" t="s">
        <v>266</v>
      </c>
      <c r="Q15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2" t="s">
        <v>369</v>
      </c>
      <c r="S15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heavyCommandModules
    tier = 7
    title = #LOC_CTT_heavyCommandModules_title
    description = #LOC_CTT_heavyCommandModules_description
    cost = 400
    hideEmpty = False
    nodeName = ktt_heavyCommandModules
    anyToUnlock = False
    icon = CommunityTechTree/UI/ctt_icon_heavyCommandModules
    pos = -1970,808,0
    scale = 0.7
    Parent
    {
        parentID = commandModules
        lineFrom = RIGHT
        lineTo = LEFT
    }
}</v>
      </c>
      <c r="T152" t="str">
        <f>_xlfn.CONCAT(IF(LEFT(primary[[#This Row],[title]],1)&lt;&gt;"#",_xlfn.CONCAT("#LOC_KTT_",primary[[#This Row],[id]],"_Title = ",primary[[#This Row],[title]],"zzz"),""),IF(LEFT(primary[[#This Row],[description]],1)&lt;&gt;"#",_xlfn.CONCAT(CHAR(10),"#LOC_KTT_",primary[[#This Row],[id]],"_Description = ",primary[[#This Row],[description]],"zzz"),""))</f>
        <v/>
      </c>
    </row>
    <row r="153" spans="1:20" x14ac:dyDescent="0.35">
      <c r="A153" s="20" t="s">
        <v>97</v>
      </c>
      <c r="B153">
        <f>VLOOKUP(primary[[#This Row],[id]],TreeDesign!$A$3:$C$500,2,FALSE)</f>
        <v>7</v>
      </c>
      <c r="C153">
        <f>VLOOKUP(primary[[#This Row],[id]],TreeDesign!$A$3:$C$500,3,FALSE)</f>
        <v>38</v>
      </c>
      <c r="D153" t="s">
        <v>629</v>
      </c>
      <c r="E153" t="s">
        <v>629</v>
      </c>
      <c r="F153" t="s">
        <v>748</v>
      </c>
      <c r="G153" s="19" t="s">
        <v>332</v>
      </c>
      <c r="H153" t="s">
        <v>749</v>
      </c>
      <c r="I153" t="s">
        <v>73</v>
      </c>
      <c r="J153" t="s">
        <v>267</v>
      </c>
      <c r="K153" t="s">
        <v>266</v>
      </c>
      <c r="Q15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3" t="s">
        <v>302</v>
      </c>
      <c r="S15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scienceTech
    tier = 7
    title = #LOC_KTT_scienceTech_Title // Science Tech
    description = #autoLOC_501091 //#autoLOC_501091 = Why wonder about what's over the next hill when you can wonder about what's under it?
    cost = 400
    hideEmpty = False
    nodeName = ktt_scienceTech
    anyToUnlock = False
    icon = RDicon_telescope
    pos = -1970,632,0
    scale = 0.7
    Parent
    {
        parentID = exactScience
        lineFrom = RIGHT
        lineTo = LEFT
    }
}</v>
      </c>
      <c r="T153" t="str">
        <f>_xlfn.CONCAT(IF(LEFT(primary[[#This Row],[title]],1)&lt;&gt;"#",_xlfn.CONCAT("#LOC_KTT_",primary[[#This Row],[id]],"_Title = ",primary[[#This Row],[title]],"zzz"),""),IF(LEFT(primary[[#This Row],[description]],1)&lt;&gt;"#",_xlfn.CONCAT(CHAR(10),"#LOC_KTT_",primary[[#This Row],[id]],"_Description = ",primary[[#This Row],[description]],"zzz"),""))</f>
        <v>#LOC_KTT_scienceTech_Title = Science Techzzz</v>
      </c>
    </row>
    <row r="154" spans="1:20" x14ac:dyDescent="0.35">
      <c r="A154" s="20" t="s">
        <v>100</v>
      </c>
      <c r="B154">
        <f>VLOOKUP(primary[[#This Row],[id]],TreeDesign!$A$3:$C$500,2,FALSE)</f>
        <v>7</v>
      </c>
      <c r="C154">
        <f>VLOOKUP(primary[[#This Row],[id]],TreeDesign!$A$3:$C$500,3,FALSE)</f>
        <v>39</v>
      </c>
      <c r="D154" t="s">
        <v>750</v>
      </c>
      <c r="E154" t="s">
        <v>1206</v>
      </c>
      <c r="F154" t="s">
        <v>751</v>
      </c>
      <c r="G154" s="19" t="s">
        <v>332</v>
      </c>
      <c r="H154" t="s">
        <v>752</v>
      </c>
      <c r="I154" t="s">
        <v>75</v>
      </c>
      <c r="J154" t="s">
        <v>267</v>
      </c>
      <c r="K154" t="s">
        <v>266</v>
      </c>
      <c r="Q15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4" t="s">
        <v>302</v>
      </c>
      <c r="S15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electronics
    tier = 7
    title = #autoLOC_501106 //#autoLOC_501106 = Electronics
    description = #autoLOC_501107 //#autoLOC_501107 = Hopefully these won't become obsolete in the next couple of months.
    cost = 400
    hideEmpty = False
    nodeName = ktt_electronics
    anyToUnlock = False
    icon = RDicon_electronics
    pos = -1970,588,0
    scale = 0.7
    Parent
    {
        parentID = precisionEngineering
        lineFrom = RIGHT
        lineTo = LEFT
    }
}</v>
      </c>
      <c r="T154" t="str">
        <f>_xlfn.CONCAT(IF(LEFT(primary[[#This Row],[title]],1)&lt;&gt;"#",_xlfn.CONCAT("#LOC_KTT_",primary[[#This Row],[id]],"_Title = ",primary[[#This Row],[title]],"zzz"),""),IF(LEFT(primary[[#This Row],[description]],1)&lt;&gt;"#",_xlfn.CONCAT(CHAR(10),"#LOC_KTT_",primary[[#This Row],[id]],"_Description = ",primary[[#This Row],[description]],"zzz"),""))</f>
        <v/>
      </c>
    </row>
    <row r="155" spans="1:20" x14ac:dyDescent="0.35">
      <c r="A155" s="20" t="s">
        <v>98</v>
      </c>
      <c r="B155">
        <f>VLOOKUP(primary[[#This Row],[id]],TreeDesign!$A$3:$C$500,2,FALSE)</f>
        <v>7</v>
      </c>
      <c r="C155">
        <f>VLOOKUP(primary[[#This Row],[id]],TreeDesign!$A$3:$C$500,3,FALSE)</f>
        <v>41</v>
      </c>
      <c r="D155" t="s">
        <v>753</v>
      </c>
      <c r="E155" t="s">
        <v>753</v>
      </c>
      <c r="F155" t="s">
        <v>754</v>
      </c>
      <c r="G155" s="19" t="s">
        <v>332</v>
      </c>
      <c r="I155" t="s">
        <v>142</v>
      </c>
      <c r="J155" t="s">
        <v>267</v>
      </c>
      <c r="K155" t="s">
        <v>266</v>
      </c>
      <c r="Q15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5" t="s">
        <v>296</v>
      </c>
      <c r="S15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highGainCommunications
    tier = 7
    title = #LOC_KTT_highGainCommunications_Title // High Gain Communications
    description = #LOC_KTT_highGainCommunications_Description // Bill, we need more power!
    cost = 400
    hideEmpty = False
    nodeName = ktt_highGainCommunications
    anyToUnlock = False
    icon = KiwiTechTree/Icons/ktt_icon_highGainCommunications
    pos = -1970,500,0
    scale = 0.7
    Parent
    {
        parentID = lowGainCommunications
        lineFrom = RIGHT
        lineTo = LEFT
    }
}</v>
      </c>
      <c r="T155" t="str">
        <f>_xlfn.CONCAT(IF(LEFT(primary[[#This Row],[title]],1)&lt;&gt;"#",_xlfn.CONCAT("#LOC_KTT_",primary[[#This Row],[id]],"_Title = ",primary[[#This Row],[title]],"zzz"),""),IF(LEFT(primary[[#This Row],[description]],1)&lt;&gt;"#",_xlfn.CONCAT(CHAR(10),"#LOC_KTT_",primary[[#This Row],[id]],"_Description = ",primary[[#This Row],[description]],"zzz"),""))</f>
        <v>#LOC_KTT_highGainCommunications_Title = High Gain Communicationszzz
#LOC_KTT_highGainCommunications_Description = Bill, we need more power!zzz</v>
      </c>
    </row>
    <row r="156" spans="1:20" x14ac:dyDescent="0.35">
      <c r="A156" s="20" t="s">
        <v>99</v>
      </c>
      <c r="B156">
        <f>VLOOKUP(primary[[#This Row],[id]],TreeDesign!$A$3:$C$500,2,FALSE)</f>
        <v>7</v>
      </c>
      <c r="C156">
        <f>VLOOKUP(primary[[#This Row],[id]],TreeDesign!$A$3:$C$500,3,FALSE)</f>
        <v>42</v>
      </c>
      <c r="D156" t="s">
        <v>755</v>
      </c>
      <c r="E156" t="s">
        <v>755</v>
      </c>
      <c r="F156" t="s">
        <v>757</v>
      </c>
      <c r="G156" s="19" t="s">
        <v>332</v>
      </c>
      <c r="H156" t="s">
        <v>758</v>
      </c>
      <c r="I156" t="s">
        <v>74</v>
      </c>
      <c r="J156" t="s">
        <v>267</v>
      </c>
      <c r="K156" t="s">
        <v>266</v>
      </c>
      <c r="Q15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6" t="s">
        <v>302</v>
      </c>
      <c r="S15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unmannedTech
    tier = 7
    title = #LOC_KTT_unmannedTech_Title // Unkerballed Tech
    description = #autoLOC_501093 //#autoLOC_501093 = Warning: May contain traces of sentience.
    cost = 400
    hideEmpty = False
    nodeName = ktt_unmannedTech
    anyToUnlock = False
    icon = RDicon_unmanned-advanced
    pos = -1970,456,0
    scale = 0.7
    Parent
    {
        parentID = communicationSatellites
        lineFrom = RIGHT
        lineTo = LEFT
    }
}</v>
      </c>
      <c r="T156" t="str">
        <f>_xlfn.CONCAT(IF(LEFT(primary[[#This Row],[title]],1)&lt;&gt;"#",_xlfn.CONCAT("#LOC_KTT_",primary[[#This Row],[id]],"_Title = ",primary[[#This Row],[title]],"zzz"),""),IF(LEFT(primary[[#This Row],[description]],1)&lt;&gt;"#",_xlfn.CONCAT(CHAR(10),"#LOC_KTT_",primary[[#This Row],[id]],"_Description = ",primary[[#This Row],[description]],"zzz"),""))</f>
        <v>#LOC_KTT_unmannedTech_Title = Unkerballed Techzzz</v>
      </c>
    </row>
    <row r="157" spans="1:20" x14ac:dyDescent="0.35">
      <c r="A157" s="20" t="s">
        <v>145</v>
      </c>
      <c r="B157">
        <f>VLOOKUP(primary[[#This Row],[id]],TreeDesign!$A$3:$C$500,2,FALSE)</f>
        <v>7</v>
      </c>
      <c r="C157">
        <f>VLOOKUP(primary[[#This Row],[id]],TreeDesign!$A$3:$C$500,3,FALSE)</f>
        <v>45</v>
      </c>
      <c r="D157" t="s">
        <v>813</v>
      </c>
      <c r="E157" t="s">
        <v>1208</v>
      </c>
      <c r="F157" t="s">
        <v>814</v>
      </c>
      <c r="G157" s="19" t="s">
        <v>332</v>
      </c>
      <c r="H157" t="s">
        <v>815</v>
      </c>
      <c r="I157" t="s">
        <v>765</v>
      </c>
      <c r="J157" t="s">
        <v>267</v>
      </c>
      <c r="K157" t="s">
        <v>266</v>
      </c>
      <c r="Q15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7" t="s">
        <v>369</v>
      </c>
      <c r="S15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advSolarTech
    tier = 7
    title = #LOC_CTT_advSolarTech_title
    description = #LOC_CTT_advSolarTech_description
    cost = 400
    hideEmpty = False
    nodeName = ktt_advSolarTech
    anyToUnlock = False
    icon = CommunityTechTree/UI/ctt_icon_advSolarTech
    pos = -1970,324,0
    scale = 0.7
    Parent
    {
        parentID = improvedSolarTech
        lineFrom = RIGHT
        lineTo = LEFT
    }
}</v>
      </c>
      <c r="T157" t="str">
        <f>_xlfn.CONCAT(IF(LEFT(primary[[#This Row],[title]],1)&lt;&gt;"#",_xlfn.CONCAT("#LOC_KTT_",primary[[#This Row],[id]],"_Title = ",primary[[#This Row],[title]],"zzz"),""),IF(LEFT(primary[[#This Row],[description]],1)&lt;&gt;"#",_xlfn.CONCAT(CHAR(10),"#LOC_KTT_",primary[[#This Row],[id]],"_Description = ",primary[[#This Row],[description]],"zzz"),""))</f>
        <v/>
      </c>
    </row>
    <row r="158" spans="1:20" x14ac:dyDescent="0.35">
      <c r="A158" s="20" t="s">
        <v>101</v>
      </c>
      <c r="B158">
        <f>VLOOKUP(primary[[#This Row],[id]],TreeDesign!$A$3:$C$500,2,FALSE)</f>
        <v>7</v>
      </c>
      <c r="C158">
        <f>VLOOKUP(primary[[#This Row],[id]],TreeDesign!$A$3:$C$500,3,FALSE)</f>
        <v>46</v>
      </c>
      <c r="D158" t="s">
        <v>761</v>
      </c>
      <c r="E158" t="s">
        <v>1207</v>
      </c>
      <c r="F158" t="s">
        <v>762</v>
      </c>
      <c r="G158" s="19" t="s">
        <v>332</v>
      </c>
      <c r="H158" t="s">
        <v>763</v>
      </c>
      <c r="I158" t="s">
        <v>76</v>
      </c>
      <c r="J158" t="s">
        <v>267</v>
      </c>
      <c r="K158" t="s">
        <v>266</v>
      </c>
      <c r="Q15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8" t="s">
        <v>302</v>
      </c>
      <c r="S15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largeElectrics
    tier = 7
    title = #autoLOC_501108 //#autoLOC_501108 = High-Power Electrics
    description = #autoLOC_501109 //#autoLOC_501109 = Maximize your energy production and storage potential by maximizing the size of the electrical components on your vessels.
    cost = 400
    hideEmpty = False
    nodeName = ktt_largeElectrics
    anyToUnlock = False
    icon = RDicon_electrics-large
    pos = -1970,280,0
    scale = 0.7
    Parent
    {
        parentID = advElectrics
        lineFrom = RIGHT
        lineTo = LEFT
    }
}</v>
      </c>
      <c r="T158" t="str">
        <f>_xlfn.CONCAT(IF(LEFT(primary[[#This Row],[title]],1)&lt;&gt;"#",_xlfn.CONCAT("#LOC_KTT_",primary[[#This Row],[id]],"_Title = ",primary[[#This Row],[title]],"zzz"),""),IF(LEFT(primary[[#This Row],[description]],1)&lt;&gt;"#",_xlfn.CONCAT(CHAR(10),"#LOC_KTT_",primary[[#This Row],[id]],"_Description = ",primary[[#This Row],[description]],"zzz"),""))</f>
        <v/>
      </c>
    </row>
    <row r="159" spans="1:20" x14ac:dyDescent="0.35">
      <c r="A159" s="20" t="s">
        <v>104</v>
      </c>
      <c r="B159">
        <f>VLOOKUP(primary[[#This Row],[id]],TreeDesign!$A$3:$C$500,2,FALSE)</f>
        <v>7</v>
      </c>
      <c r="C159">
        <f>VLOOKUP(primary[[#This Row],[id]],TreeDesign!$A$3:$C$500,3,FALSE)</f>
        <v>48</v>
      </c>
      <c r="D159" t="s">
        <v>646</v>
      </c>
      <c r="E159" t="s">
        <v>646</v>
      </c>
      <c r="F159" t="s">
        <v>769</v>
      </c>
      <c r="G159" s="19" t="s">
        <v>332</v>
      </c>
      <c r="I159" t="s">
        <v>77</v>
      </c>
      <c r="J159" t="s">
        <v>267</v>
      </c>
      <c r="K159" t="s">
        <v>266</v>
      </c>
      <c r="Q15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9" t="s">
        <v>296</v>
      </c>
      <c r="S15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earlyStations
    tier = 7
    title = #LOC_KTT_earlyStations_Title // Early Stations
    description = #LOC_KTT_earlyStations_Description // It's Kerbin's first station! How cute that you think that the Clamp-o-Tron Jr will be useful.
    cost = 400
    hideEmpty = False
    nodeName = ktt_earlyStations
    anyToUnlock = False
    icon = KiwiTechTree/Icons/ktt_icon_earlyStations
    pos = -1970,192,0
    scale = 0.7
    Parent
    {
        parentID = hydroponics
        lineFrom = RIGHT
        lineTo = LEFT
    }
}</v>
      </c>
      <c r="T159" t="str">
        <f>_xlfn.CONCAT(IF(LEFT(primary[[#This Row],[title]],1)&lt;&gt;"#",_xlfn.CONCAT("#LOC_KTT_",primary[[#This Row],[id]],"_Title = ",primary[[#This Row],[title]],"zzz"),""),IF(LEFT(primary[[#This Row],[description]],1)&lt;&gt;"#",_xlfn.CONCAT(CHAR(10),"#LOC_KTT_",primary[[#This Row],[id]],"_Description = ",primary[[#This Row],[description]],"zzz"),""))</f>
        <v>#LOC_KTT_earlyStations_Title = Early Stationszzz
#LOC_KTT_earlyStations_Description = It's Kerbin's first station! How cute that you think that the Clamp-o-Tron Jr will be useful.zzz</v>
      </c>
    </row>
    <row r="160" spans="1:20" x14ac:dyDescent="0.35">
      <c r="A160" s="20" t="s">
        <v>105</v>
      </c>
      <c r="B160">
        <f>VLOOKUP(primary[[#This Row],[id]],TreeDesign!$A$3:$C$500,2,FALSE)</f>
        <v>7</v>
      </c>
      <c r="C160">
        <f>VLOOKUP(primary[[#This Row],[id]],TreeDesign!$A$3:$C$500,3,FALSE)</f>
        <v>49</v>
      </c>
      <c r="D160" t="s">
        <v>770</v>
      </c>
      <c r="E160" t="s">
        <v>1209</v>
      </c>
      <c r="F160" t="s">
        <v>771</v>
      </c>
      <c r="G160" s="19" t="s">
        <v>332</v>
      </c>
      <c r="H160" t="s">
        <v>772</v>
      </c>
      <c r="I160" t="s">
        <v>78</v>
      </c>
      <c r="J160" t="s">
        <v>267</v>
      </c>
      <c r="K160" t="s">
        <v>266</v>
      </c>
      <c r="Q16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0" t="s">
        <v>369</v>
      </c>
      <c r="S16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logistics
    tier = 7
    title = #LOC_CTT_logistics_title
    description = #LOC_CTT_logistics_description
    cost = 400
    hideEmpty = False
    nodeName = ktt_logistics
    anyToUnlock = False
    icon = CommunityTechTree/UI/ctt_icon_logistics
    pos = -1970,148,0
    scale = 0.7
    Parent
    {
        parentID = earlyLogistics
        lineFrom = RIGHT
        lineTo = LEFT
    }
}</v>
      </c>
      <c r="T160" t="str">
        <f>_xlfn.CONCAT(IF(LEFT(primary[[#This Row],[title]],1)&lt;&gt;"#",_xlfn.CONCAT("#LOC_KTT_",primary[[#This Row],[id]],"_Title = ",primary[[#This Row],[title]],"zzz"),""),IF(LEFT(primary[[#This Row],[description]],1)&lt;&gt;"#",_xlfn.CONCAT(CHAR(10),"#LOC_KTT_",primary[[#This Row],[id]],"_Description = ",primary[[#This Row],[description]],"zzz"),""))</f>
        <v/>
      </c>
    </row>
    <row r="161" spans="1:20" x14ac:dyDescent="0.35">
      <c r="A161" s="20" t="s">
        <v>1345</v>
      </c>
      <c r="B161" s="17">
        <f>VLOOKUP(primary[[#This Row],[id]],TreeDesign!$A$3:$C$500,2,FALSE)</f>
        <v>7</v>
      </c>
      <c r="C161" s="17">
        <f>VLOOKUP(primary[[#This Row],[id]],TreeDesign!$A$3:$C$500,3,FALSE)</f>
        <v>51</v>
      </c>
      <c r="D161" t="s">
        <v>1360</v>
      </c>
      <c r="E161" t="s">
        <v>1329</v>
      </c>
      <c r="F161" t="s">
        <v>1375</v>
      </c>
      <c r="G161" s="18" t="s">
        <v>332</v>
      </c>
      <c r="H161" t="s">
        <v>1390</v>
      </c>
      <c r="P161">
        <v>0</v>
      </c>
      <c r="Q16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61" t="s">
        <v>296</v>
      </c>
      <c r="S16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tier7_bottom
    tier = 7
    title = #LOC_KTT_tier7_Title
    description = #LOC_KTT_tier7_Description
    cost = 0
    hideEmpty = False
    nodeName = ktt_tier7_bottom
    anyToUnlock = False
    icon = KiwiTechTree/Icons/ktt_icon_tier7
    pos = -1970,60,0
    scale = 0.7
}</v>
      </c>
      <c r="T161" s="17" t="str">
        <f>_xlfn.CONCAT(IF(LEFT(primary[[#This Row],[title]],1)&lt;&gt;"#",_xlfn.CONCAT("#LOC_KTT_",primary[[#This Row],[id]],"_Title = ",primary[[#This Row],[title]],"zzz"),""),IF(LEFT(primary[[#This Row],[description]],1)&lt;&gt;"#",_xlfn.CONCAT(CHAR(10),"#LOC_KTT_",primary[[#This Row],[id]],"_Description = ",primary[[#This Row],[description]],"zzz"),""))</f>
        <v/>
      </c>
    </row>
    <row r="162" spans="1:20" x14ac:dyDescent="0.35">
      <c r="A162" s="20" t="s">
        <v>106</v>
      </c>
      <c r="B162">
        <f>VLOOKUP(primary[[#This Row],[id]],TreeDesign!$A$3:$C$500,2,FALSE)</f>
        <v>7.5</v>
      </c>
      <c r="C162">
        <f>VLOOKUP(primary[[#This Row],[id]],TreeDesign!$A$3:$C$500,3,FALSE)</f>
        <v>3</v>
      </c>
      <c r="D162" t="s">
        <v>673</v>
      </c>
      <c r="E162" t="s">
        <v>1210</v>
      </c>
      <c r="F162" t="s">
        <v>674</v>
      </c>
      <c r="G162" s="19" t="s">
        <v>332</v>
      </c>
      <c r="H162" t="s">
        <v>675</v>
      </c>
      <c r="I162" t="s">
        <v>79</v>
      </c>
      <c r="J162" t="s">
        <v>267</v>
      </c>
      <c r="K162" t="s">
        <v>266</v>
      </c>
      <c r="P162">
        <v>1.35</v>
      </c>
      <c r="Q16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675</v>
      </c>
      <c r="R162" t="s">
        <v>369</v>
      </c>
      <c r="S16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nuclearFuelSystems
    tier = 7.5
    title = #LOC_CTT_nuclearFuelSystems_title
    description = #LOC_CTT_nuclearFuelSystems_description
    cost = 675
    hideEmpty = False
    nodeName = ktt_nuclearFuelSystems
    anyToUnlock = False
    icon = CommunityTechTree/UI/ctt_icon_nuclearFuelSystems
    pos = -1915,2172,0
    scale = 0.7
    Parent
    {
        parentID = nuclearPower
        lineFrom = RIGHT
        lineTo = LEFT
    }
}</v>
      </c>
      <c r="T162" t="str">
        <f>_xlfn.CONCAT(IF(LEFT(primary[[#This Row],[title]],1)&lt;&gt;"#",_xlfn.CONCAT("#LOC_KTT_",primary[[#This Row],[id]],"_Title = ",primary[[#This Row],[title]],"zzz"),""),IF(LEFT(primary[[#This Row],[description]],1)&lt;&gt;"#",_xlfn.CONCAT(CHAR(10),"#LOC_KTT_",primary[[#This Row],[id]],"_Description = ",primary[[#This Row],[description]],"zzz"),""))</f>
        <v/>
      </c>
    </row>
    <row r="163" spans="1:20" x14ac:dyDescent="0.35">
      <c r="A163" s="20" t="s">
        <v>109</v>
      </c>
      <c r="B163" s="17">
        <f>VLOOKUP(primary[[#This Row],[id]],TreeDesign!$A$3:$C$500,2,FALSE)</f>
        <v>7.5</v>
      </c>
      <c r="C163" s="17">
        <f>VLOOKUP(primary[[#This Row],[id]],TreeDesign!$A$3:$C$500,3,FALSE)</f>
        <v>10</v>
      </c>
      <c r="D163" t="s">
        <v>775</v>
      </c>
      <c r="E163" t="s">
        <v>775</v>
      </c>
      <c r="F163" t="s">
        <v>777</v>
      </c>
      <c r="G163" s="18" t="s">
        <v>332</v>
      </c>
      <c r="I163" t="s">
        <v>606</v>
      </c>
      <c r="J163" t="s">
        <v>267</v>
      </c>
      <c r="K163" t="s">
        <v>266</v>
      </c>
      <c r="Q16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500</v>
      </c>
      <c r="R163" t="s">
        <v>296</v>
      </c>
      <c r="S16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nobleGasFuelSystems
    tier = 7.5
    title = #LOC_KTT_nobleGasFuelSystems_Title // Noble Gas Fuel Systems
    description = #LOC_KTT_nobleGasFuelSystems_Description // Why does the noble gas always cry? Because all his friends Argon.
    cost = 500
    hideEmpty = False
    nodeName = ktt_nobleGasFuelSystems
    anyToUnlock = False
    icon = KiwiTechTree/Icons/ktt_icon_nobleGasFuelSystems
    pos = -1915,1864,0
    scale = 0.7
    Parent
    {
        parentID = earlyIonPropulsion
        lineFrom = RIGHT
        lineTo = LEFT
    }
}</v>
      </c>
      <c r="T163" t="str">
        <f>_xlfn.CONCAT(IF(LEFT(primary[[#This Row],[title]],1)&lt;&gt;"#",_xlfn.CONCAT("#LOC_KTT_",primary[[#This Row],[id]],"_Title = ",primary[[#This Row],[title]],"zzz"),""),IF(LEFT(primary[[#This Row],[description]],1)&lt;&gt;"#",_xlfn.CONCAT(CHAR(10),"#LOC_KTT_",primary[[#This Row],[id]],"_Description = ",primary[[#This Row],[description]],"zzz"),""))</f>
        <v>#LOC_KTT_nobleGasFuelSystems_Title = Noble Gas Fuel Systemszzz
#LOC_KTT_nobleGasFuelSystems_Description = Why does the noble gas always cry? Because all his friends Argon.zzz</v>
      </c>
    </row>
    <row r="164" spans="1:20" x14ac:dyDescent="0.35">
      <c r="A164" s="20" t="s">
        <v>96</v>
      </c>
      <c r="B164">
        <f>VLOOKUP(primary[[#This Row],[id]],TreeDesign!$A$3:$C$500,2,FALSE)</f>
        <v>7.5</v>
      </c>
      <c r="C164">
        <f>VLOOKUP(primary[[#This Row],[id]],TreeDesign!$A$3:$C$500,3,FALSE)</f>
        <v>35</v>
      </c>
      <c r="D164" t="s">
        <v>580</v>
      </c>
      <c r="E164" t="s">
        <v>580</v>
      </c>
      <c r="F164" t="s">
        <v>581</v>
      </c>
      <c r="G164" s="19" t="s">
        <v>332</v>
      </c>
      <c r="I164" t="s">
        <v>95</v>
      </c>
      <c r="J164" t="s">
        <v>267</v>
      </c>
      <c r="K164" t="s">
        <v>266</v>
      </c>
      <c r="L164" t="s">
        <v>70</v>
      </c>
      <c r="M164" t="s">
        <v>267</v>
      </c>
      <c r="N164" t="s">
        <v>266</v>
      </c>
      <c r="Q16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500</v>
      </c>
      <c r="R164" t="s">
        <v>296</v>
      </c>
      <c r="S16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heavyCommandModulesExtensions
    tier = 7.5
    title = #LOC_KTT_heavyCommandModulesExtensions_Title // Heavy Command Module Extensions
    description = #LOC_KTT_heavyCommandModulesExtensions_Description // I am sure you are not reading the descriptions by this point in the playthrough.
    cost = 500
    hideEmpty = False
    nodeName = ktt_heavyCommandModulesExtensions
    anyToUnlock = False
    icon = KiwiTechTree/Icons/ktt_icon_heavyCommandModulesExtensions
    pos = -1915,764,0
    scale = 0.7
    Parent
    {
        parentID = heavyCommandModules
        lineFrom = RIGHT
        lineTo = LEFT
    }
    Parent
    {
        parentID = commandModulesExtensions
        lineFrom = RIGHT
        lineTo = LEFT
    }
}</v>
      </c>
      <c r="T164" t="str">
        <f>_xlfn.CONCAT(IF(LEFT(primary[[#This Row],[title]],1)&lt;&gt;"#",_xlfn.CONCAT("#LOC_KTT_",primary[[#This Row],[id]],"_Title = ",primary[[#This Row],[title]],"zzz"),""),IF(LEFT(primary[[#This Row],[description]],1)&lt;&gt;"#",_xlfn.CONCAT(CHAR(10),"#LOC_KTT_",primary[[#This Row],[id]],"_Description = ",primary[[#This Row],[description]],"zzz"),""))</f>
        <v>#LOC_KTT_heavyCommandModulesExtensions_Title = Heavy Command Module Extensionszzz
#LOC_KTT_heavyCommandModulesExtensions_Description = I am sure you are not reading the descriptions by this point in the playthrough.zzz</v>
      </c>
    </row>
    <row r="165" spans="1:20" x14ac:dyDescent="0.35">
      <c r="A165" s="20" t="s">
        <v>1315</v>
      </c>
      <c r="B165" s="17">
        <f>VLOOKUP(primary[[#This Row],[id]],TreeDesign!$A$3:$C$500,2,FALSE)</f>
        <v>8</v>
      </c>
      <c r="C165" s="17">
        <f>VLOOKUP(primary[[#This Row],[id]],TreeDesign!$A$3:$C$500,3,FALSE)</f>
        <v>1</v>
      </c>
      <c r="D165" s="22" t="s">
        <v>1330</v>
      </c>
      <c r="E165" s="22" t="s">
        <v>1330</v>
      </c>
      <c r="F165" s="22" t="s">
        <v>1330</v>
      </c>
      <c r="G165" s="18" t="s">
        <v>332</v>
      </c>
      <c r="P165">
        <v>0</v>
      </c>
      <c r="Q16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65" t="s">
        <v>296</v>
      </c>
      <c r="S16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tier8
    tier = 8
    title = #LOC_KTT_tier8_Title // Tier 8
    description = #LOC_KTT_tier8_Description // Tier 8
    cost = 0
    hideEmpty = False
    nodeName = ktt_tier8
    anyToUnlock = False
    icon = KiwiTechTree/Icons/ktt_icon_tier8
    pos = -1750,2260,0
    scale = 0.7
}</v>
      </c>
      <c r="T165" s="17" t="str">
        <f>_xlfn.CONCAT(IF(LEFT(primary[[#This Row],[title]],1)&lt;&gt;"#",_xlfn.CONCAT("#LOC_KTT_",primary[[#This Row],[id]],"_Title = ",primary[[#This Row],[title]],"zzz"),""),IF(LEFT(primary[[#This Row],[description]],1)&lt;&gt;"#",_xlfn.CONCAT(CHAR(10),"#LOC_KTT_",primary[[#This Row],[id]],"_Description = ",primary[[#This Row],[description]],"zzz"),""))</f>
        <v>#LOC_KTT_tier8_Title = Tier 8zzz
#LOC_KTT_tier8_Description = Tier 8zzz</v>
      </c>
    </row>
    <row r="166" spans="1:20" x14ac:dyDescent="0.35">
      <c r="A166" s="20" t="s">
        <v>123</v>
      </c>
      <c r="B166">
        <f>VLOOKUP(primary[[#This Row],[id]],TreeDesign!$A$3:$C$500,2,FALSE)</f>
        <v>8</v>
      </c>
      <c r="C166">
        <f>VLOOKUP(primary[[#This Row],[id]],TreeDesign!$A$3:$C$500,3,FALSE)</f>
        <v>13</v>
      </c>
      <c r="D166" t="s">
        <v>347</v>
      </c>
      <c r="E166" t="s">
        <v>347</v>
      </c>
      <c r="F166" t="s">
        <v>354</v>
      </c>
      <c r="G166" s="17" t="s">
        <v>332</v>
      </c>
      <c r="I166" t="s">
        <v>83</v>
      </c>
      <c r="J166" t="s">
        <v>267</v>
      </c>
      <c r="K166" t="s">
        <v>266</v>
      </c>
      <c r="Q16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66" t="s">
        <v>296</v>
      </c>
      <c r="S16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hugeBoosters
    tier = 8
    title = #LOC_KTT_hugeBoosters_Title // Huge Solid Rocket Boosters
    description = #LOC_KTT_hugeBoosters_Description // It is pronounced: hue-guh.
    cost = 600
    hideEmpty = False
    nodeName = ktt_hugeBoosters
    anyToUnlock = False
    icon = KiwiTechTree/Icons/ktt_icon_hugeBoosters
    pos = -1750,1732,0
    scale = 0.7
    Parent
    {
        parentID = largerBoosters
        lineFrom = RIGHT
        lineTo = LEFT
    }
}</v>
      </c>
      <c r="T166" t="str">
        <f>_xlfn.CONCAT(IF(LEFT(primary[[#This Row],[title]],1)&lt;&gt;"#",_xlfn.CONCAT("#LOC_KTT_",primary[[#This Row],[id]],"_Title = ",primary[[#This Row],[title]],"zzz"),""),IF(LEFT(primary[[#This Row],[description]],1)&lt;&gt;"#",_xlfn.CONCAT(CHAR(10),"#LOC_KTT_",primary[[#This Row],[id]],"_Description = ",primary[[#This Row],[description]],"zzz"),""))</f>
        <v>#LOC_KTT_hugeBoosters_Title = Huge Solid Rocket Boosterszzz
#LOC_KTT_hugeBoosters_Description = It is pronounced: hue-guh.zzz</v>
      </c>
    </row>
    <row r="167" spans="1:20" x14ac:dyDescent="0.35">
      <c r="A167" s="20" t="s">
        <v>107</v>
      </c>
      <c r="B167">
        <f>VLOOKUP(primary[[#This Row],[id]],TreeDesign!$A$3:$C$500,2,FALSE)</f>
        <v>8</v>
      </c>
      <c r="C167">
        <f>VLOOKUP(primary[[#This Row],[id]],TreeDesign!$A$3:$C$500,3,FALSE)</f>
        <v>4</v>
      </c>
      <c r="D167" t="s">
        <v>676</v>
      </c>
      <c r="E167" t="s">
        <v>1211</v>
      </c>
      <c r="F167" t="s">
        <v>677</v>
      </c>
      <c r="G167" s="19" t="s">
        <v>332</v>
      </c>
      <c r="H167" t="s">
        <v>678</v>
      </c>
      <c r="I167" t="s">
        <v>79</v>
      </c>
      <c r="J167" t="s">
        <v>267</v>
      </c>
      <c r="K167" t="s">
        <v>266</v>
      </c>
      <c r="P167">
        <v>1.35</v>
      </c>
      <c r="Q16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810</v>
      </c>
      <c r="R167" t="s">
        <v>369</v>
      </c>
      <c r="S16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largeNuclearPower
    tier = 8
    title = #LOC_CTT_largeNuclearPower_title
    description = #LOC_CTT_largeNuclearPower_description
    cost = 810
    hideEmpty = False
    nodeName = ktt_largeNuclearPower
    anyToUnlock = False
    icon = CommunityTechTree/UI/ctt_icon_improvedNuclearPower
    pos = -1750,2128,0
    scale = 0.7
    Parent
    {
        parentID = nuclearPower
        lineFrom = RIGHT
        lineTo = LEFT
    }
}</v>
      </c>
      <c r="T167" t="str">
        <f>_xlfn.CONCAT(IF(LEFT(primary[[#This Row],[title]],1)&lt;&gt;"#",_xlfn.CONCAT("#LOC_KTT_",primary[[#This Row],[id]],"_Title = ",primary[[#This Row],[title]],"zzz"),""),IF(LEFT(primary[[#This Row],[description]],1)&lt;&gt;"#",_xlfn.CONCAT(CHAR(10),"#LOC_KTT_",primary[[#This Row],[id]],"_Description = ",primary[[#This Row],[description]],"zzz"),""))</f>
        <v/>
      </c>
    </row>
    <row r="168" spans="1:20" x14ac:dyDescent="0.35">
      <c r="A168" s="20" t="s">
        <v>108</v>
      </c>
      <c r="B168">
        <f>VLOOKUP(primary[[#This Row],[id]],TreeDesign!$A$3:$C$500,2,FALSE)</f>
        <v>8</v>
      </c>
      <c r="C168">
        <f>VLOOKUP(primary[[#This Row],[id]],TreeDesign!$A$3:$C$500,3,FALSE)</f>
        <v>5</v>
      </c>
      <c r="D168" t="s">
        <v>703</v>
      </c>
      <c r="E168" t="s">
        <v>1212</v>
      </c>
      <c r="F168" t="s">
        <v>704</v>
      </c>
      <c r="G168" s="19" t="s">
        <v>332</v>
      </c>
      <c r="H168" t="s">
        <v>705</v>
      </c>
      <c r="I168" t="s">
        <v>80</v>
      </c>
      <c r="J168" t="s">
        <v>267</v>
      </c>
      <c r="K168" t="s">
        <v>266</v>
      </c>
      <c r="P168">
        <v>1.35</v>
      </c>
      <c r="Q16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810</v>
      </c>
      <c r="R168" t="s">
        <v>369</v>
      </c>
      <c r="S16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improvedNuclearPropulsion
    tier = 8
    title = #LOC_CTT_improvedNuclearPropulsion_title
    description = #LOC_CTT_improvedNuclearPropulsion_description
    cost = 810
    hideEmpty = False
    nodeName = ktt_improvedNuclearPropulsion
    anyToUnlock = False
    icon = CommunityTechTree/UI/ctt_icon_improvedNuclearPropulsion
    pos = -1750,2084,0
    scale = 0.7
    Parent
    {
        parentID = nuclearPropulsion
        lineFrom = RIGHT
        lineTo = LEFT
    }
}</v>
      </c>
      <c r="T168" t="str">
        <f>_xlfn.CONCAT(IF(LEFT(primary[[#This Row],[title]],1)&lt;&gt;"#",_xlfn.CONCAT("#LOC_KTT_",primary[[#This Row],[id]],"_Title = ",primary[[#This Row],[title]],"zzz"),""),IF(LEFT(primary[[#This Row],[description]],1)&lt;&gt;"#",_xlfn.CONCAT(CHAR(10),"#LOC_KTT_",primary[[#This Row],[id]],"_Description = ",primary[[#This Row],[description]],"zzz"),""))</f>
        <v/>
      </c>
    </row>
    <row r="169" spans="1:20" x14ac:dyDescent="0.35">
      <c r="A169" s="20" t="s">
        <v>110</v>
      </c>
      <c r="B169">
        <f>VLOOKUP(primary[[#This Row],[id]],TreeDesign!$A$3:$C$500,2,FALSE)</f>
        <v>8</v>
      </c>
      <c r="C169">
        <f>VLOOKUP(primary[[#This Row],[id]],TreeDesign!$A$3:$C$500,3,FALSE)</f>
        <v>9</v>
      </c>
      <c r="D169" t="s">
        <v>773</v>
      </c>
      <c r="E169" t="s">
        <v>1213</v>
      </c>
      <c r="F169" t="s">
        <v>774</v>
      </c>
      <c r="G169" s="19" t="s">
        <v>332</v>
      </c>
      <c r="H169" t="s">
        <v>778</v>
      </c>
      <c r="I169" t="s">
        <v>606</v>
      </c>
      <c r="J169" t="s">
        <v>267</v>
      </c>
      <c r="K169" t="s">
        <v>266</v>
      </c>
      <c r="P169">
        <v>1.2</v>
      </c>
      <c r="Q16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720</v>
      </c>
      <c r="R169" t="s">
        <v>302</v>
      </c>
      <c r="S16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ionPropulsion
    tier = 8
    title = #autoLOC_501112 //#autoLOC_501112 = Ion Propulsion
    description = #autoLOC_501113 //#autoLOC_501113 = Turns out, it's not science fiction.
    cost = 720
    hideEmpty = False
    nodeName = ktt_ionPropulsion
    anyToUnlock = False
    icon = RDicon_propulsion-ion
    pos = -1750,1908,0
    scale = 0.7
    Parent
    {
        parentID = earlyIonPropulsion
        lineFrom = RIGHT
        lineTo = LEFT
    }
}</v>
      </c>
      <c r="T169" t="str">
        <f>_xlfn.CONCAT(IF(LEFT(primary[[#This Row],[title]],1)&lt;&gt;"#",_xlfn.CONCAT("#LOC_KTT_",primary[[#This Row],[id]],"_Title = ",primary[[#This Row],[title]],"zzz"),""),IF(LEFT(primary[[#This Row],[description]],1)&lt;&gt;"#",_xlfn.CONCAT(CHAR(10),"#LOC_KTT_",primary[[#This Row],[id]],"_Description = ",primary[[#This Row],[description]],"zzz"),""))</f>
        <v/>
      </c>
    </row>
    <row r="170" spans="1:20" x14ac:dyDescent="0.35">
      <c r="A170" s="20" t="s">
        <v>121</v>
      </c>
      <c r="B170">
        <f>VLOOKUP(primary[[#This Row],[id]],TreeDesign!$A$3:$C$500,2,FALSE)</f>
        <v>8</v>
      </c>
      <c r="C170">
        <f>VLOOKUP(primary[[#This Row],[id]],TreeDesign!$A$3:$C$500,3,FALSE)</f>
        <v>11</v>
      </c>
      <c r="D170" t="s">
        <v>495</v>
      </c>
      <c r="E170" t="s">
        <v>495</v>
      </c>
      <c r="F170" t="s">
        <v>496</v>
      </c>
      <c r="G170" s="17" t="s">
        <v>332</v>
      </c>
      <c r="I170" t="s">
        <v>81</v>
      </c>
      <c r="J170" t="s">
        <v>267</v>
      </c>
      <c r="K170" t="s">
        <v>266</v>
      </c>
      <c r="Q17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70" t="s">
        <v>296</v>
      </c>
      <c r="S17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exoticControl
    tier = 8
    title = #LOC_KTT_exoticControl_Title // Exotic Control
    description = #LOC_KTT_exoticControl_Description // Turning the control dial up to 11.
    cost = 600
    hideEmpty = False
    nodeName = ktt_exoticControl
    anyToUnlock = False
    icon = KiwiTechTree/Icons/ktt_icon_exoticControl
    pos = -1750,1820,0
    scale = 0.7
    Parent
    {
        parentID = experimentalControl
        lineFrom = RIGHT
        lineTo = LEFT
    }
}</v>
      </c>
      <c r="T170" t="str">
        <f>_xlfn.CONCAT(IF(LEFT(primary[[#This Row],[title]],1)&lt;&gt;"#",_xlfn.CONCAT("#LOC_KTT_",primary[[#This Row],[id]],"_Title = ",primary[[#This Row],[title]],"zzz"),""),IF(LEFT(primary[[#This Row],[description]],1)&lt;&gt;"#",_xlfn.CONCAT(CHAR(10),"#LOC_KTT_",primary[[#This Row],[id]],"_Description = ",primary[[#This Row],[description]],"zzz"),""))</f>
        <v>#LOC_KTT_exoticControl_Title = Exotic Controlzzz
#LOC_KTT_exoticControl_Description = Turning the control dial up to 11.zzz</v>
      </c>
    </row>
    <row r="171" spans="1:20" x14ac:dyDescent="0.35">
      <c r="A171" s="20" t="s">
        <v>122</v>
      </c>
      <c r="B171">
        <f>VLOOKUP(primary[[#This Row],[id]],TreeDesign!$A$3:$C$500,2,FALSE)</f>
        <v>8</v>
      </c>
      <c r="C171">
        <f>VLOOKUP(primary[[#This Row],[id]],TreeDesign!$A$3:$C$500,3,FALSE)</f>
        <v>15</v>
      </c>
      <c r="D171" t="s">
        <v>611</v>
      </c>
      <c r="E171" t="s">
        <v>611</v>
      </c>
      <c r="F171" t="s">
        <v>613</v>
      </c>
      <c r="G171" s="19" t="s">
        <v>332</v>
      </c>
      <c r="I171" t="s">
        <v>82</v>
      </c>
      <c r="J171" t="s">
        <v>267</v>
      </c>
      <c r="K171" t="s">
        <v>266</v>
      </c>
      <c r="P171">
        <v>1.1000000000000001</v>
      </c>
      <c r="Q17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660</v>
      </c>
      <c r="R171" t="s">
        <v>296</v>
      </c>
      <c r="S17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exoticPropulsion
    tier = 8
    title = #LOC_KTT_exoticPropulsion_Title // Exotic Propulsion
    description = #LOC_KTT_exoticPropulsion_Description // One Kerbal's exotic is another Kerbal's conventional.
    cost = 660
    hideEmpty = False
    nodeName = ktt_exoticPropulsion
    anyToUnlock = False
    icon = KiwiTechTree/Icons/ktt_icon_exoticPropulsion
    pos = -1750,1644,0
    scale = 0.7
    Parent
    {
        parentID = experimentalPropulsion
        lineFrom = RIGHT
        lineTo = LEFT
    }
}</v>
      </c>
      <c r="T171" t="str">
        <f>_xlfn.CONCAT(IF(LEFT(primary[[#This Row],[title]],1)&lt;&gt;"#",_xlfn.CONCAT("#LOC_KTT_",primary[[#This Row],[id]],"_Title = ",primary[[#This Row],[title]],"zzz"),""),IF(LEFT(primary[[#This Row],[description]],1)&lt;&gt;"#",_xlfn.CONCAT(CHAR(10),"#LOC_KTT_",primary[[#This Row],[id]],"_Description = ",primary[[#This Row],[description]],"zzz"),""))</f>
        <v>#LOC_KTT_exoticPropulsion_Title = Exotic Propulsionzzz
#LOC_KTT_exoticPropulsion_Description = One Kerbal's exotic is another Kerbal's conventional.zzz</v>
      </c>
    </row>
    <row r="172" spans="1:20" x14ac:dyDescent="0.35">
      <c r="A172" s="20" t="s">
        <v>125</v>
      </c>
      <c r="B172">
        <f>VLOOKUP(primary[[#This Row],[id]],TreeDesign!$A$3:$C$500,2,FALSE)</f>
        <v>8</v>
      </c>
      <c r="C172">
        <f>VLOOKUP(primary[[#This Row],[id]],TreeDesign!$A$3:$C$500,3,FALSE)</f>
        <v>17</v>
      </c>
      <c r="D172" t="s">
        <v>365</v>
      </c>
      <c r="E172" t="s">
        <v>1214</v>
      </c>
      <c r="F172" t="s">
        <v>366</v>
      </c>
      <c r="G172" s="17" t="s">
        <v>332</v>
      </c>
      <c r="H172" t="s">
        <v>293</v>
      </c>
      <c r="I172" t="s">
        <v>85</v>
      </c>
      <c r="J172" t="s">
        <v>267</v>
      </c>
      <c r="K172" t="s">
        <v>266</v>
      </c>
      <c r="Q17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72" t="s">
        <v>302</v>
      </c>
      <c r="S17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veryHeavyRocketry
    tier = 8
    title = #autoLOC_501122 //#autoLOC_501122 = Very Heavy Rocketry
    description = #autoLOC_501123 //#autoLOC_501123 = While ever-larger rockets may not be the answer every time, for all other times, we've developed these.
    cost = 600
    hideEmpty = False
    nodeName = ktt_veryHeavyRocketry
    anyToUnlock = False
    icon = RDicon_rocketry-veryHeavy
    pos = -1750,1556,0
    scale = 0.7
    Parent
    {
        parentID = evenHeavierRocketry
        lineFrom = RIGHT
        lineTo = LEFT
    }
}</v>
      </c>
      <c r="T172" t="str">
        <f>_xlfn.CONCAT(IF(LEFT(primary[[#This Row],[title]],1)&lt;&gt;"#",_xlfn.CONCAT("#LOC_KTT_",primary[[#This Row],[id]],"_Title = ",primary[[#This Row],[title]],"zzz"),""),IF(LEFT(primary[[#This Row],[description]],1)&lt;&gt;"#",_xlfn.CONCAT(CHAR(10),"#LOC_KTT_",primary[[#This Row],[id]],"_Description = ",primary[[#This Row],[description]],"zzz"),""))</f>
        <v/>
      </c>
    </row>
    <row r="173" spans="1:20" x14ac:dyDescent="0.35">
      <c r="A173" s="20" t="s">
        <v>126</v>
      </c>
      <c r="B173">
        <f>VLOOKUP(primary[[#This Row],[id]],TreeDesign!$A$3:$C$500,2,FALSE)</f>
        <v>8</v>
      </c>
      <c r="C173">
        <f>VLOOKUP(primary[[#This Row],[id]],TreeDesign!$A$3:$C$500,3,FALSE)</f>
        <v>19</v>
      </c>
      <c r="D173" t="s">
        <v>391</v>
      </c>
      <c r="E173" t="s">
        <v>1215</v>
      </c>
      <c r="F173" t="s">
        <v>392</v>
      </c>
      <c r="G173" s="17" t="s">
        <v>332</v>
      </c>
      <c r="H173" t="s">
        <v>393</v>
      </c>
      <c r="I173" t="s">
        <v>86</v>
      </c>
      <c r="J173" t="s">
        <v>267</v>
      </c>
      <c r="K173" t="s">
        <v>266</v>
      </c>
      <c r="Q17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73" t="s">
        <v>302</v>
      </c>
      <c r="S17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highPerformanceFuelSystems
    tier = 8
    title = #autoLOC_501130 //#autoLOC_501130 = High-Performance Fuel Systems
    description = #autoLOC_501131 //#autoLOC_501131 = Massive engines require massive fuel storage solutions.
    cost = 600
    hideEmpty = False
    nodeName = ktt_highPerformanceFuelSystems
    anyToUnlock = False
    icon = RDicon_fuelSystems-highPerformance
    pos = -1750,1468,0
    scale = 0.7
    Parent
    {
        parentID = largeVolumeContainment
        lineFrom = RIGHT
        lineTo = LEFT
    }
}</v>
      </c>
      <c r="T173" t="str">
        <f>_xlfn.CONCAT(IF(LEFT(primary[[#This Row],[title]],1)&lt;&gt;"#",_xlfn.CONCAT("#LOC_KTT_",primary[[#This Row],[id]],"_Title = ",primary[[#This Row],[title]],"zzz"),""),IF(LEFT(primary[[#This Row],[description]],1)&lt;&gt;"#",_xlfn.CONCAT(CHAR(10),"#LOC_KTT_",primary[[#This Row],[id]],"_Description = ",primary[[#This Row],[description]],"zzz"),""))</f>
        <v/>
      </c>
    </row>
    <row r="174" spans="1:20" x14ac:dyDescent="0.35">
      <c r="A174" s="20" t="s">
        <v>202</v>
      </c>
      <c r="B174">
        <f>VLOOKUP(primary[[#This Row],[id]],TreeDesign!$A$3:$C$500,2,FALSE)</f>
        <v>8</v>
      </c>
      <c r="C174">
        <f>VLOOKUP(primary[[#This Row],[id]],TreeDesign!$A$3:$C$500,3,FALSE)</f>
        <v>20</v>
      </c>
      <c r="D174" t="s">
        <v>721</v>
      </c>
      <c r="E174" t="s">
        <v>721</v>
      </c>
      <c r="F174" t="s">
        <v>725</v>
      </c>
      <c r="G174" s="19" t="s">
        <v>332</v>
      </c>
      <c r="I174" t="s">
        <v>203</v>
      </c>
      <c r="J174" t="s">
        <v>267</v>
      </c>
      <c r="K174" t="s">
        <v>266</v>
      </c>
      <c r="Q17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74" t="s">
        <v>296</v>
      </c>
      <c r="S17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hugeFlexibleFuelSystems
    tier = 8
    title = #LOC_KTT_hugeFlexibleFuelSystems_Title // Huge Flexible Fuel Systems
    description = #LOC_KTT_hugeFlexibleFuelSystems_Description // These fuel tanks are large and in charge. 
    cost = 600
    hideEmpty = False
    nodeName = ktt_hugeFlexibleFuelSystems
    anyToUnlock = False
    icon = KiwiTechTree/Icons/ktt_icon_hugeFlexibleFuelSystems
    pos = -1750,1424,0
    scale = 0.7
    Parent
    {
        parentID = largeFlexibleFuelSystems
        lineFrom = RIGHT
        lineTo = LEFT
    }
}</v>
      </c>
      <c r="T174" t="str">
        <f>_xlfn.CONCAT(IF(LEFT(primary[[#This Row],[title]],1)&lt;&gt;"#",_xlfn.CONCAT("#LOC_KTT_",primary[[#This Row],[id]],"_Title = ",primary[[#This Row],[title]],"zzz"),""),IF(LEFT(primary[[#This Row],[description]],1)&lt;&gt;"#",_xlfn.CONCAT(CHAR(10),"#LOC_KTT_",primary[[#This Row],[id]],"_Description = ",primary[[#This Row],[description]],"zzz"),""))</f>
        <v>#LOC_KTT_hugeFlexibleFuelSystems_Title = Huge Flexible Fuel Systemszzz
#LOC_KTT_hugeFlexibleFuelSystems_Description = These fuel tanks are large and in charge. zzz</v>
      </c>
    </row>
    <row r="175" spans="1:20" x14ac:dyDescent="0.35">
      <c r="A175" s="20" t="s">
        <v>127</v>
      </c>
      <c r="B175">
        <f>VLOOKUP(primary[[#This Row],[id]],TreeDesign!$A$3:$C$500,2,FALSE)</f>
        <v>8</v>
      </c>
      <c r="C175">
        <f>VLOOKUP(primary[[#This Row],[id]],TreeDesign!$A$3:$C$500,3,FALSE)</f>
        <v>22</v>
      </c>
      <c r="D175" t="s">
        <v>726</v>
      </c>
      <c r="E175" t="s">
        <v>726</v>
      </c>
      <c r="F175" t="s">
        <v>779</v>
      </c>
      <c r="G175" s="19" t="s">
        <v>332</v>
      </c>
      <c r="I175" t="s">
        <v>87</v>
      </c>
      <c r="J175" t="s">
        <v>267</v>
      </c>
      <c r="K175" t="s">
        <v>266</v>
      </c>
      <c r="L175" t="s">
        <v>128</v>
      </c>
      <c r="M175" t="s">
        <v>268</v>
      </c>
      <c r="N175" t="s">
        <v>269</v>
      </c>
      <c r="Q17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75" t="s">
        <v>296</v>
      </c>
      <c r="S17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advancedDocking
    tier = 8
    title = #LOC_KTT_advancedDocking_Title // Advanced Docking
    description = #LOC_KTT_advancedDocking_Description // Our craft have gotten bigger, the docking solutions need to match our needs.
    cost = 600
    hideEmpty = False
    nodeName = ktt_advancedDocking
    anyToUnlock = False
    icon = KiwiTechTree/Icons/ktt_icon_advancedDocking
    pos = -1750,1336,0
    scale = 0.7
    Parent
    {
        parentID = enginePlates
        lineFrom = RIGHT
        lineTo = LEFT
    }
    Parent
    {
        parentID = nanolathing
        lineFrom = TOP
        lineTo = BOTTOM
    }
}</v>
      </c>
      <c r="T175" t="str">
        <f>_xlfn.CONCAT(IF(LEFT(primary[[#This Row],[title]],1)&lt;&gt;"#",_xlfn.CONCAT("#LOC_KTT_",primary[[#This Row],[id]],"_Title = ",primary[[#This Row],[title]],"zzz"),""),IF(LEFT(primary[[#This Row],[description]],1)&lt;&gt;"#",_xlfn.CONCAT(CHAR(10),"#LOC_KTT_",primary[[#This Row],[id]],"_Description = ",primary[[#This Row],[description]],"zzz"),""))</f>
        <v>#LOC_KTT_advancedDocking_Title = Advanced Dockingzzz
#LOC_KTT_advancedDocking_Description = Our craft have gotten bigger, the docking solutions need to match our needs.zzz</v>
      </c>
    </row>
    <row r="176" spans="1:20" hidden="1" x14ac:dyDescent="0.35">
      <c r="A176" s="20" t="s">
        <v>128</v>
      </c>
      <c r="B176">
        <f>VLOOKUP(primary[[#This Row],[id]],TreeDesign!$A$3:$C$500,2,FALSE)</f>
        <v>8</v>
      </c>
      <c r="C176">
        <f>VLOOKUP(primary[[#This Row],[id]],TreeDesign!$A$3:$C$500,3,FALSE)</f>
        <v>23</v>
      </c>
      <c r="D176" t="s">
        <v>780</v>
      </c>
      <c r="E176" t="s">
        <v>1216</v>
      </c>
      <c r="F176" t="s">
        <v>781</v>
      </c>
      <c r="G176" s="19" t="s">
        <v>332</v>
      </c>
      <c r="H176" t="s">
        <v>782</v>
      </c>
      <c r="I176" t="s">
        <v>783</v>
      </c>
      <c r="J176" t="s">
        <v>267</v>
      </c>
      <c r="K176" t="s">
        <v>266</v>
      </c>
      <c r="Q17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76" t="s">
        <v>302</v>
      </c>
      <c r="S17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nanolathing
    tier = 8
    title = #autoLOC_501116 //#autoLOC_501116 = Nanolathing
    description = #autoLOC_501117 //#autoLOC_501117 = Despite the threatening appearance of the green metablobs shot out of the Nanolathing Injectors, none can argue the fact that Kerbals have indeed developed technologies at least just as dangerous as this one.
    cost = 600
    hideEmpty = False
    nodeName = ktt_nanolathing
    anyToUnlock = False
    icon = RDicon_generic
    pos = -1750,1292,0
    scale = 0.7
    Parent
    {
        parentID = advMetalWorks
        lineFrom = RIGHT
        lineTo = LEFT
    }
}</v>
      </c>
      <c r="T176" t="str">
        <f>_xlfn.CONCAT(IF(LEFT(primary[[#This Row],[title]],1)&lt;&gt;"#",_xlfn.CONCAT("#LOC_KTT_",primary[[#This Row],[id]],"_Title = ",primary[[#This Row],[title]],"zzz"),""),IF(LEFT(primary[[#This Row],[description]],1)&lt;&gt;"#",_xlfn.CONCAT(CHAR(10),"#LOC_KTT_",primary[[#This Row],[id]],"_Description = ",primary[[#This Row],[description]],"zzz"),""))</f>
        <v/>
      </c>
    </row>
    <row r="177" spans="1:20" x14ac:dyDescent="0.35">
      <c r="A177" s="20" t="s">
        <v>129</v>
      </c>
      <c r="B177">
        <f>VLOOKUP(primary[[#This Row],[id]],TreeDesign!$A$3:$C$500,2,FALSE)</f>
        <v>8</v>
      </c>
      <c r="C177">
        <f>VLOOKUP(primary[[#This Row],[id]],TreeDesign!$A$3:$C$500,3,FALSE)</f>
        <v>24</v>
      </c>
      <c r="D177" t="s">
        <v>784</v>
      </c>
      <c r="E177" t="s">
        <v>1217</v>
      </c>
      <c r="F177" t="s">
        <v>785</v>
      </c>
      <c r="G177" s="19" t="s">
        <v>332</v>
      </c>
      <c r="H177" t="s">
        <v>786</v>
      </c>
      <c r="I177" t="s">
        <v>89</v>
      </c>
      <c r="J177" t="s">
        <v>267</v>
      </c>
      <c r="K177" t="s">
        <v>266</v>
      </c>
      <c r="Q17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77" t="s">
        <v>302</v>
      </c>
      <c r="S17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metaMaterials
    tier = 8
    title = #autoLOC_501120 //#autoLOC_501120 = Meta-Materials
    description = #autoLOC_501121 //#autoLOC_501121 = An advancement in spacecraft construction so revolutionary, you won't even mind that its naming was wildly inaccurate.
    cost = 600
    hideEmpty = False
    nodeName = ktt_metaMaterials
    anyToUnlock = False
    icon = RDicon_metamaterials
    pos = -1750,1248,0
    scale = 0.7
    Parent
    {
        parentID = composites
        lineFrom = RIGHT
        lineTo = LEFT
    }
}</v>
      </c>
      <c r="T177" t="str">
        <f>_xlfn.CONCAT(IF(LEFT(primary[[#This Row],[title]],1)&lt;&gt;"#",_xlfn.CONCAT("#LOC_KTT_",primary[[#This Row],[id]],"_Title = ",primary[[#This Row],[title]],"zzz"),""),IF(LEFT(primary[[#This Row],[description]],1)&lt;&gt;"#",_xlfn.CONCAT(CHAR(10),"#LOC_KTT_",primary[[#This Row],[id]],"_Description = ",primary[[#This Row],[description]],"zzz"),""))</f>
        <v/>
      </c>
    </row>
    <row r="178" spans="1:20" x14ac:dyDescent="0.35">
      <c r="A178" s="20" t="s">
        <v>130</v>
      </c>
      <c r="B178">
        <f>VLOOKUP(primary[[#This Row],[id]],TreeDesign!$A$3:$C$500,2,FALSE)</f>
        <v>8</v>
      </c>
      <c r="C178">
        <f>VLOOKUP(primary[[#This Row],[id]],TreeDesign!$A$3:$C$500,3,FALSE)</f>
        <v>25</v>
      </c>
      <c r="D178" t="s">
        <v>787</v>
      </c>
      <c r="E178" t="s">
        <v>1218</v>
      </c>
      <c r="F178" t="s">
        <v>788</v>
      </c>
      <c r="G178" s="19" t="s">
        <v>332</v>
      </c>
      <c r="H178" t="s">
        <v>789</v>
      </c>
      <c r="I178" t="s">
        <v>90</v>
      </c>
      <c r="J178" t="s">
        <v>267</v>
      </c>
      <c r="K178" t="s">
        <v>266</v>
      </c>
      <c r="L178" t="s">
        <v>89</v>
      </c>
      <c r="M178" t="s">
        <v>267</v>
      </c>
      <c r="N178" t="s">
        <v>266</v>
      </c>
      <c r="Q17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78" t="s">
        <v>302</v>
      </c>
      <c r="S17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experimentalActuators
    tier = 8
    title = #LOC_CTT_experimentalActuators_title
    description = #LOC_CTT_experimentalActuators_description
    cost = 600
    hideEmpty = False
    nodeName = ktt_experimentalActuators
    anyToUnlock = False
    icon = CommunityTechTree/UI/ctt_icon_experimentalActuators
    pos = -1750,1204,0
    scale = 0.7
    Parent
    {
        parentID = advActuators
        lineFrom = RIGHT
        lineTo = LEFT
    }
    Parent
    {
        parentID = composites
        lineFrom = RIGHT
        lineTo = LEFT
    }
}</v>
      </c>
      <c r="T178" t="str">
        <f>_xlfn.CONCAT(IF(LEFT(primary[[#This Row],[title]],1)&lt;&gt;"#",_xlfn.CONCAT("#LOC_KTT_",primary[[#This Row],[id]],"_Title = ",primary[[#This Row],[title]],"zzz"),""),IF(LEFT(primary[[#This Row],[description]],1)&lt;&gt;"#",_xlfn.CONCAT(CHAR(10),"#LOC_KTT_",primary[[#This Row],[id]],"_Description = ",primary[[#This Row],[description]],"zzz"),""))</f>
        <v/>
      </c>
    </row>
    <row r="179" spans="1:20" x14ac:dyDescent="0.35">
      <c r="A179" s="20" t="s">
        <v>131</v>
      </c>
      <c r="B179">
        <f>VLOOKUP(primary[[#This Row],[id]],TreeDesign!$A$3:$C$500,2,FALSE)</f>
        <v>8</v>
      </c>
      <c r="C179">
        <f>VLOOKUP(primary[[#This Row],[id]],TreeDesign!$A$3:$C$500,3,FALSE)</f>
        <v>27</v>
      </c>
      <c r="D179" t="s">
        <v>790</v>
      </c>
      <c r="E179" t="s">
        <v>1219</v>
      </c>
      <c r="F179" t="s">
        <v>791</v>
      </c>
      <c r="G179" s="19" t="s">
        <v>332</v>
      </c>
      <c r="H179" t="s">
        <v>792</v>
      </c>
      <c r="I179" t="s">
        <v>91</v>
      </c>
      <c r="J179" t="s">
        <v>267</v>
      </c>
      <c r="K179" t="s">
        <v>266</v>
      </c>
      <c r="Q17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79" t="s">
        <v>302</v>
      </c>
      <c r="S17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hypersonicFlight
    tier = 8
    title = #autoLOC_501114 //#autoLOC_501114 = Hypersonic Flight
    description = #autoLOC_501115 //#autoLOC_501115 = Push your aircraft to the upper limits of airspeed and sanity.
    cost = 600
    hideEmpty = False
    nodeName = ktt_hypersonicFlight
    anyToUnlock = False
    icon = RDicon_flight-hypersonic
    pos = -1750,1116,0
    scale = 0.7
    Parent
    {
        parentID = highAltitudeFlight
        lineFrom = RIGHT
        lineTo = LEFT
    }
}</v>
      </c>
      <c r="T179" t="str">
        <f>_xlfn.CONCAT(IF(LEFT(primary[[#This Row],[title]],1)&lt;&gt;"#",_xlfn.CONCAT("#LOC_KTT_",primary[[#This Row],[id]],"_Title = ",primary[[#This Row],[title]],"zzz"),""),IF(LEFT(primary[[#This Row],[description]],1)&lt;&gt;"#",_xlfn.CONCAT(CHAR(10),"#LOC_KTT_",primary[[#This Row],[id]],"_Description = ",primary[[#This Row],[description]],"zzz"),""))</f>
        <v/>
      </c>
    </row>
    <row r="180" spans="1:20" x14ac:dyDescent="0.35">
      <c r="A180" s="20" t="s">
        <v>132</v>
      </c>
      <c r="B180">
        <f>VLOOKUP(primary[[#This Row],[id]],TreeDesign!$A$3:$C$500,2,FALSE)</f>
        <v>8</v>
      </c>
      <c r="C180">
        <f>VLOOKUP(primary[[#This Row],[id]],TreeDesign!$A$3:$C$500,3,FALSE)</f>
        <v>28</v>
      </c>
      <c r="D180" t="s">
        <v>793</v>
      </c>
      <c r="E180" t="s">
        <v>1220</v>
      </c>
      <c r="F180" t="s">
        <v>794</v>
      </c>
      <c r="G180" s="19" t="s">
        <v>332</v>
      </c>
      <c r="H180" t="s">
        <v>795</v>
      </c>
      <c r="I180" t="s">
        <v>92</v>
      </c>
      <c r="J180" t="s">
        <v>267</v>
      </c>
      <c r="K180" t="s">
        <v>266</v>
      </c>
      <c r="Q18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80" t="s">
        <v>302</v>
      </c>
      <c r="S18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experimentalAerodynamics
    tier = 8
    title = #autoLOC_501132 //#autoLOC_501132 = Experimental Aerodynamics
    description = #autoLOC_501133 //#autoLOC_501133 = Winged flight technology is soaring to unprecedented heights. It could even be said that it's properly taking off now.
    cost = 600
    hideEmpty = False
    nodeName = ktt_experimentalAerodynamics
    anyToUnlock = False
    icon = RDicon_aerodynamics-heavy
    pos = -1750,1072,0
    scale = 0.7
    Parent
    {
        parentID = heavyAerodynamics
        lineFrom = RIGHT
        lineTo = LEFT
    }
}</v>
      </c>
      <c r="T180" t="str">
        <f>_xlfn.CONCAT(IF(LEFT(primary[[#This Row],[title]],1)&lt;&gt;"#",_xlfn.CONCAT("#LOC_KTT_",primary[[#This Row],[id]],"_Title = ",primary[[#This Row],[title]],"zzz"),""),IF(LEFT(primary[[#This Row],[description]],1)&lt;&gt;"#",_xlfn.CONCAT(CHAR(10),"#LOC_KTT_",primary[[#This Row],[id]],"_Description = ",primary[[#This Row],[description]],"zzz"),""))</f>
        <v/>
      </c>
    </row>
    <row r="181" spans="1:20" x14ac:dyDescent="0.35">
      <c r="A181" s="20" t="s">
        <v>133</v>
      </c>
      <c r="B181">
        <f>VLOOKUP(primary[[#This Row],[id]],TreeDesign!$A$3:$C$500,2,FALSE)</f>
        <v>8</v>
      </c>
      <c r="C181">
        <f>VLOOKUP(primary[[#This Row],[id]],TreeDesign!$A$3:$C$500,3,FALSE)</f>
        <v>29</v>
      </c>
      <c r="D181" t="s">
        <v>518</v>
      </c>
      <c r="E181" t="s">
        <v>1221</v>
      </c>
      <c r="F181" t="s">
        <v>519</v>
      </c>
      <c r="G181" s="19" t="s">
        <v>332</v>
      </c>
      <c r="H181" t="s">
        <v>520</v>
      </c>
      <c r="I181" t="s">
        <v>93</v>
      </c>
      <c r="J181" t="s">
        <v>267</v>
      </c>
      <c r="K181" t="s">
        <v>266</v>
      </c>
      <c r="Q18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81" t="s">
        <v>369</v>
      </c>
      <c r="S18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specializedFlightSystems
    tier = 8
    title = #LOC_CTT_specializedFlightSystems_title
    description = #LOC_CTT_specializedFlightSystems_description
    cost = 600
    hideEmpty = False
    nodeName = ktt_specializedFlightSystems
    anyToUnlock = False
    icon = CommunityTechTree/UI/ctt_icon_specializedFlight
    pos = -1750,1028,0
    scale = 0.7
    Parent
    {
        parentID = advancedFlightSystems
        lineFrom = RIGHT
        lineTo = LEFT
    }
}</v>
      </c>
      <c r="T181" t="str">
        <f>_xlfn.CONCAT(IF(LEFT(primary[[#This Row],[title]],1)&lt;&gt;"#",_xlfn.CONCAT("#LOC_KTT_",primary[[#This Row],[id]],"_Title = ",primary[[#This Row],[title]],"zzz"),""),IF(LEFT(primary[[#This Row],[description]],1)&lt;&gt;"#",_xlfn.CONCAT(CHAR(10),"#LOC_KTT_",primary[[#This Row],[id]],"_Description = ",primary[[#This Row],[description]],"zzz"),""))</f>
        <v/>
      </c>
    </row>
    <row r="182" spans="1:20" x14ac:dyDescent="0.35">
      <c r="A182" s="20" t="s">
        <v>134</v>
      </c>
      <c r="B182">
        <f>VLOOKUP(primary[[#This Row],[id]],TreeDesign!$A$3:$C$500,2,FALSE)</f>
        <v>8</v>
      </c>
      <c r="C182">
        <f>VLOOKUP(primary[[#This Row],[id]],TreeDesign!$A$3:$C$500,3,FALSE)</f>
        <v>30</v>
      </c>
      <c r="D182" t="s">
        <v>796</v>
      </c>
      <c r="E182" t="s">
        <v>1222</v>
      </c>
      <c r="F182" t="s">
        <v>797</v>
      </c>
      <c r="G182" s="19" t="s">
        <v>332</v>
      </c>
      <c r="H182" t="s">
        <v>798</v>
      </c>
      <c r="I182" t="s">
        <v>94</v>
      </c>
      <c r="J182" t="s">
        <v>267</v>
      </c>
      <c r="K182" t="s">
        <v>266</v>
      </c>
      <c r="Q18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82" t="s">
        <v>302</v>
      </c>
      <c r="S18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heavyLanding
    tier = 8
    title = #autoLOC_501088 //#autoLOC_501088 = Heavy Landing
    description = #autoLOC_501089 //#autoLOC_501089 = A good landing is one where you walk away from it. A great landing is one where you get to use the aircraft again.
    cost = 600
    hideEmpty = False
    nodeName = ktt_heavyLanding
    anyToUnlock = False
    icon = RDicon_motors-experimental
    pos = -1750,984,0
    scale = 0.7
    Parent
    {
        parentID = advLanding
        lineFrom = RIGHT
        lineTo = LEFT
    }
}</v>
      </c>
      <c r="T182" t="str">
        <f>_xlfn.CONCAT(IF(LEFT(primary[[#This Row],[title]],1)&lt;&gt;"#",_xlfn.CONCAT("#LOC_KTT_",primary[[#This Row],[id]],"_Title = ",primary[[#This Row],[title]],"zzz"),""),IF(LEFT(primary[[#This Row],[description]],1)&lt;&gt;"#",_xlfn.CONCAT(CHAR(10),"#LOC_KTT_",primary[[#This Row],[id]],"_Description = ",primary[[#This Row],[description]],"zzz"),""))</f>
        <v/>
      </c>
    </row>
    <row r="183" spans="1:20" x14ac:dyDescent="0.35">
      <c r="A183" s="20" t="s">
        <v>437</v>
      </c>
      <c r="B183">
        <f>VLOOKUP(primary[[#This Row],[id]],TreeDesign!$A$3:$C$500,2,FALSE)</f>
        <v>8</v>
      </c>
      <c r="C183">
        <f>VLOOKUP(primary[[#This Row],[id]],TreeDesign!$A$3:$C$500,3,FALSE)</f>
        <v>31</v>
      </c>
      <c r="D183" t="s">
        <v>457</v>
      </c>
      <c r="E183" t="s">
        <v>457</v>
      </c>
      <c r="F183" s="20" t="s">
        <v>799</v>
      </c>
      <c r="G183" s="19" t="s">
        <v>332</v>
      </c>
      <c r="I183" t="s">
        <v>436</v>
      </c>
      <c r="J183" t="s">
        <v>267</v>
      </c>
      <c r="K183" t="s">
        <v>266</v>
      </c>
      <c r="Q18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83" t="s">
        <v>296</v>
      </c>
      <c r="S18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heavyDutyLandingFrames
    tier = 8
    title = #LOC_KTT_heavyDutyLandingFrames_Title // Heavy-Duty Landing Frames
    description = #LOC_KTT_heavyDutyLandingFrames_Description // These will allow colonial structures stability on foreign planets and moons.
    cost = 600
    hideEmpty = False
    nodeName = ktt_heavyDutyLandingFrames
    anyToUnlock = False
    icon = KiwiTechTree/Icons/ktt_icon_heavyDutyLandingFrames
    pos = -1750,940,0
    scale = 0.7
    Parent
    {
        parentID = landingFrames
        lineFrom = RIGHT
        lineTo = LEFT
    }
}</v>
      </c>
      <c r="T183" t="str">
        <f>_xlfn.CONCAT(IF(LEFT(primary[[#This Row],[title]],1)&lt;&gt;"#",_xlfn.CONCAT("#LOC_KTT_",primary[[#This Row],[id]],"_Title = ",primary[[#This Row],[title]],"zzz"),""),IF(LEFT(primary[[#This Row],[description]],1)&lt;&gt;"#",_xlfn.CONCAT(CHAR(10),"#LOC_KTT_",primary[[#This Row],[id]],"_Description = ",primary[[#This Row],[description]],"zzz"),""))</f>
        <v>#LOC_KTT_heavyDutyLandingFrames_Title = Heavy-Duty Landing Frameszzz
#LOC_KTT_heavyDutyLandingFrames_Description = These will allow colonial structures stability on foreign planets and moons.zzz</v>
      </c>
    </row>
    <row r="184" spans="1:20" x14ac:dyDescent="0.35">
      <c r="A184" s="20" t="s">
        <v>143</v>
      </c>
      <c r="B184">
        <f>VLOOKUP(primary[[#This Row],[id]],TreeDesign!$A$3:$C$500,2,FALSE)</f>
        <v>8</v>
      </c>
      <c r="C184">
        <f>VLOOKUP(primary[[#This Row],[id]],TreeDesign!$A$3:$C$500,3,FALSE)</f>
        <v>32</v>
      </c>
      <c r="D184" t="s">
        <v>816</v>
      </c>
      <c r="E184" t="s">
        <v>1223</v>
      </c>
      <c r="F184" t="s">
        <v>817</v>
      </c>
      <c r="G184" s="19" t="s">
        <v>332</v>
      </c>
      <c r="H184" t="s">
        <v>818</v>
      </c>
      <c r="I184" t="s">
        <v>102</v>
      </c>
      <c r="J184" t="s">
        <v>267</v>
      </c>
      <c r="K184" t="s">
        <v>266</v>
      </c>
      <c r="Q18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84" t="s">
        <v>302</v>
      </c>
      <c r="S18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advHeatManagement
    tier = 8
    title = #LOC_CTT_advHeatManagement_title
    description = #LOC_CTT_advHeatManagement_description
    cost = 600
    hideEmpty = False
    nodeName = ktt_advHeatManagement
    anyToUnlock = False
    icon = CommunityTechTree/UI/ctt_icon_advancedHeatManagement
    pos = -1750,896,0
    scale = 0.7
    Parent
    {
        parentID = intermediateHeatManagement
        lineFrom = RIGHT
        lineTo = LEFT
    }
}</v>
      </c>
      <c r="T184" t="str">
        <f>_xlfn.CONCAT(IF(LEFT(primary[[#This Row],[title]],1)&lt;&gt;"#",_xlfn.CONCAT("#LOC_KTT_",primary[[#This Row],[id]],"_Title = ",primary[[#This Row],[title]],"zzz"),""),IF(LEFT(primary[[#This Row],[description]],1)&lt;&gt;"#",_xlfn.CONCAT(CHAR(10),"#LOC_KTT_",primary[[#This Row],[id]],"_Description = ",primary[[#This Row],[description]],"zzz"),""))</f>
        <v/>
      </c>
    </row>
    <row r="185" spans="1:20" x14ac:dyDescent="0.35">
      <c r="A185" s="20" t="s">
        <v>135</v>
      </c>
      <c r="B185">
        <f>VLOOKUP(primary[[#This Row],[id]],TreeDesign!$A$3:$C$500,2,FALSE)</f>
        <v>8</v>
      </c>
      <c r="C185">
        <f>VLOOKUP(primary[[#This Row],[id]],TreeDesign!$A$3:$C$500,3,FALSE)</f>
        <v>34</v>
      </c>
      <c r="D185" t="s">
        <v>588</v>
      </c>
      <c r="E185" t="s">
        <v>1224</v>
      </c>
      <c r="F185" t="s">
        <v>589</v>
      </c>
      <c r="G185" s="19" t="s">
        <v>332</v>
      </c>
      <c r="H185" t="s">
        <v>590</v>
      </c>
      <c r="I185" t="s">
        <v>95</v>
      </c>
      <c r="J185" t="s">
        <v>267</v>
      </c>
      <c r="K185" t="s">
        <v>266</v>
      </c>
      <c r="Q18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85" t="s">
        <v>369</v>
      </c>
      <c r="S18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specializedCommandModules
    tier = 8
    title = #LOC_CTT_specializedCommandModules_title
    description = #LOC_CTT_specializedCommandModules_description
    cost = 600
    hideEmpty = False
    nodeName = ktt_specializedCommandModules
    anyToUnlock = False
    icon = CommunityTechTree/UI/ctt_icon_specializedCommandModules
    pos = -1750,808,0
    scale = 0.7
    Parent
    {
        parentID = heavyCommandModules
        lineFrom = RIGHT
        lineTo = LEFT
    }
}</v>
      </c>
      <c r="T185" t="str">
        <f>_xlfn.CONCAT(IF(LEFT(primary[[#This Row],[title]],1)&lt;&gt;"#",_xlfn.CONCAT("#LOC_KTT_",primary[[#This Row],[id]],"_Title = ",primary[[#This Row],[title]],"zzz"),""),IF(LEFT(primary[[#This Row],[description]],1)&lt;&gt;"#",_xlfn.CONCAT(CHAR(10),"#LOC_KTT_",primary[[#This Row],[id]],"_Description = ",primary[[#This Row],[description]],"zzz"),""))</f>
        <v/>
      </c>
    </row>
    <row r="186" spans="1:20" x14ac:dyDescent="0.35">
      <c r="A186" s="20" t="s">
        <v>136</v>
      </c>
      <c r="B186">
        <f>VLOOKUP(primary[[#This Row],[id]],TreeDesign!$A$3:$C$500,2,FALSE)</f>
        <v>8</v>
      </c>
      <c r="C186">
        <f>VLOOKUP(primary[[#This Row],[id]],TreeDesign!$A$3:$C$500,3,FALSE)</f>
        <v>38</v>
      </c>
      <c r="D186" t="s">
        <v>800</v>
      </c>
      <c r="E186" t="s">
        <v>1225</v>
      </c>
      <c r="F186" t="s">
        <v>801</v>
      </c>
      <c r="G186" s="19" t="s">
        <v>332</v>
      </c>
      <c r="H186" t="s">
        <v>802</v>
      </c>
      <c r="I186" t="s">
        <v>97</v>
      </c>
      <c r="J186" t="s">
        <v>267</v>
      </c>
      <c r="K186" t="s">
        <v>266</v>
      </c>
      <c r="Q18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86" t="s">
        <v>302</v>
      </c>
      <c r="S18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advScienceTech
    tier = 8
    title = #autoLOC_501124 //#autoLOC_501124 = Advanced Science Tech
    description = #autoLOC_501125 //#autoLOC_501125 = Scientific advancements allow new advanced technologies for advancing Science.
    cost = 600
    hideEmpty = False
    nodeName = ktt_advScienceTech
    anyToUnlock = False
    icon = RDicon_scienceTech-advanced
    pos = -1750,632,0
    scale = 0.7
    Parent
    {
        parentID = scienceTech
        lineFrom = RIGHT
        lineTo = LEFT
    }
}</v>
      </c>
      <c r="T186" t="str">
        <f>_xlfn.CONCAT(IF(LEFT(primary[[#This Row],[title]],1)&lt;&gt;"#",_xlfn.CONCAT("#LOC_KTT_",primary[[#This Row],[id]],"_Title = ",primary[[#This Row],[title]],"zzz"),""),IF(LEFT(primary[[#This Row],[description]],1)&lt;&gt;"#",_xlfn.CONCAT(CHAR(10),"#LOC_KTT_",primary[[#This Row],[id]],"_Description = ",primary[[#This Row],[description]],"zzz"),""))</f>
        <v/>
      </c>
    </row>
    <row r="187" spans="1:20" x14ac:dyDescent="0.35">
      <c r="A187" s="20" t="s">
        <v>137</v>
      </c>
      <c r="B187">
        <f>VLOOKUP(primary[[#This Row],[id]],TreeDesign!$A$3:$C$500,2,FALSE)</f>
        <v>8</v>
      </c>
      <c r="C187">
        <f>VLOOKUP(primary[[#This Row],[id]],TreeDesign!$A$3:$C$500,3,FALSE)</f>
        <v>39</v>
      </c>
      <c r="D187" t="s">
        <v>803</v>
      </c>
      <c r="E187" t="s">
        <v>1226</v>
      </c>
      <c r="F187" t="s">
        <v>804</v>
      </c>
      <c r="G187" s="19" t="s">
        <v>332</v>
      </c>
      <c r="H187" t="s">
        <v>805</v>
      </c>
      <c r="I187" t="s">
        <v>97</v>
      </c>
      <c r="J187" t="s">
        <v>267</v>
      </c>
      <c r="K187" t="s">
        <v>266</v>
      </c>
      <c r="L187" t="s">
        <v>100</v>
      </c>
      <c r="M187" t="s">
        <v>267</v>
      </c>
      <c r="N187" t="s">
        <v>266</v>
      </c>
      <c r="Q18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87" t="s">
        <v>302</v>
      </c>
      <c r="S18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specializedScienceTech
    tier = 8
    title = #LOC_CTT_specializedScienceTech_title
    description = #LOC_CTT_specializedScienceTech_description
    cost = 600
    hideEmpty = False
    nodeName = ktt_specializedScienceTech
    anyToUnlock = False
    icon = CommunityTechTree/UI/ctt_icon_specializedScienceTech
    pos = -1750,588,0
    scale = 0.7
    Parent
    {
        parentID = scienceTech
        lineFrom = RIGHT
        lineTo = LEFT
    }
    Parent
    {
        parentID = electronics
        lineFrom = RIGHT
        lineTo = LEFT
    }
}</v>
      </c>
      <c r="T187" t="str">
        <f>_xlfn.CONCAT(IF(LEFT(primary[[#This Row],[title]],1)&lt;&gt;"#",_xlfn.CONCAT("#LOC_KTT_",primary[[#This Row],[id]],"_Title = ",primary[[#This Row],[title]],"zzz"),""),IF(LEFT(primary[[#This Row],[description]],1)&lt;&gt;"#",_xlfn.CONCAT(CHAR(10),"#LOC_KTT_",primary[[#This Row],[id]],"_Description = ",primary[[#This Row],[description]],"zzz"),""))</f>
        <v/>
      </c>
    </row>
    <row r="188" spans="1:20" x14ac:dyDescent="0.35">
      <c r="A188" s="20" t="s">
        <v>139</v>
      </c>
      <c r="B188">
        <f>VLOOKUP(primary[[#This Row],[id]],TreeDesign!$A$3:$C$500,2,FALSE)</f>
        <v>8</v>
      </c>
      <c r="C188">
        <f>VLOOKUP(primary[[#This Row],[id]],TreeDesign!$A$3:$C$500,3,FALSE)</f>
        <v>41</v>
      </c>
      <c r="D188" t="s">
        <v>727</v>
      </c>
      <c r="E188" t="s">
        <v>727</v>
      </c>
      <c r="F188" t="s">
        <v>806</v>
      </c>
      <c r="G188" s="19" t="s">
        <v>332</v>
      </c>
      <c r="I188" t="s">
        <v>98</v>
      </c>
      <c r="J188" t="s">
        <v>267</v>
      </c>
      <c r="K188" t="s">
        <v>266</v>
      </c>
      <c r="Q18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88" t="s">
        <v>296</v>
      </c>
      <c r="S18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signalProcessing
    tier = 8
    title = #LOC_KTT_signalProcessing_Title // Signal Processing
    description = #LOC_KTT_signalProcessing_Description // Power is good, but we also need to look beneath the signal, what did it really intend to tell us?
    cost = 600
    hideEmpty = False
    nodeName = ktt_signalProcessing
    anyToUnlock = False
    icon = KiwiTechTree/Icons/ktt_icon_signalProcessing
    pos = -1750,500,0
    scale = 0.7
    Parent
    {
        parentID = highGainCommunications
        lineFrom = RIGHT
        lineTo = LEFT
    }
}</v>
      </c>
      <c r="T188" t="str">
        <f>_xlfn.CONCAT(IF(LEFT(primary[[#This Row],[title]],1)&lt;&gt;"#",_xlfn.CONCAT("#LOC_KTT_",primary[[#This Row],[id]],"_Title = ",primary[[#This Row],[title]],"zzz"),""),IF(LEFT(primary[[#This Row],[description]],1)&lt;&gt;"#",_xlfn.CONCAT(CHAR(10),"#LOC_KTT_",primary[[#This Row],[id]],"_Description = ",primary[[#This Row],[description]],"zzz"),""))</f>
        <v>#LOC_KTT_signalProcessing_Title = Signal Processingzzz
#LOC_KTT_signalProcessing_Description = Power is good, but we also need to look beneath the signal, what did it really intend to tell us?zzz</v>
      </c>
    </row>
    <row r="189" spans="1:20" x14ac:dyDescent="0.35">
      <c r="A189" s="20" t="s">
        <v>140</v>
      </c>
      <c r="B189">
        <f>VLOOKUP(primary[[#This Row],[id]],TreeDesign!$A$3:$C$500,2,FALSE)</f>
        <v>8</v>
      </c>
      <c r="C189">
        <f>VLOOKUP(primary[[#This Row],[id]],TreeDesign!$A$3:$C$500,3,FALSE)</f>
        <v>42</v>
      </c>
      <c r="D189" t="s">
        <v>756</v>
      </c>
      <c r="E189" t="s">
        <v>756</v>
      </c>
      <c r="F189" t="s">
        <v>759</v>
      </c>
      <c r="G189" s="19" t="s">
        <v>332</v>
      </c>
      <c r="H189" t="s">
        <v>760</v>
      </c>
      <c r="I189" t="s">
        <v>99</v>
      </c>
      <c r="J189" t="s">
        <v>267</v>
      </c>
      <c r="K189" t="s">
        <v>266</v>
      </c>
      <c r="Q18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89" t="s">
        <v>302</v>
      </c>
      <c r="S18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advUnmanned
    tier = 8
    title = #LOC_KTT_advUnmanned_Title // Advanced Unkerballed Tech
    description = #autoLOC_501119 //#autoLOC_501119 = Improvements in remote control technology for a new generation of probe designs.
    cost = 600
    hideEmpty = False
    nodeName = ktt_advUnmanned
    anyToUnlock = False
    icon = RDicon_unmannedTech
    pos = -1750,456,0
    scale = 0.7
    Parent
    {
        parentID = unmannedTech
        lineFrom = RIGHT
        lineTo = LEFT
    }
}</v>
      </c>
      <c r="T189" t="str">
        <f>_xlfn.CONCAT(IF(LEFT(primary[[#This Row],[title]],1)&lt;&gt;"#",_xlfn.CONCAT("#LOC_KTT_",primary[[#This Row],[id]],"_Title = ",primary[[#This Row],[title]],"zzz"),""),IF(LEFT(primary[[#This Row],[description]],1)&lt;&gt;"#",_xlfn.CONCAT(CHAR(10),"#LOC_KTT_",primary[[#This Row],[id]],"_Description = ",primary[[#This Row],[description]],"zzz"),""))</f>
        <v>#LOC_KTT_advUnmanned_Title = Advanced Unkerballed Techzzz</v>
      </c>
    </row>
    <row r="190" spans="1:20" x14ac:dyDescent="0.35">
      <c r="A190" s="20" t="s">
        <v>141</v>
      </c>
      <c r="B190">
        <f>VLOOKUP(primary[[#This Row],[id]],TreeDesign!$A$3:$C$500,2,FALSE)</f>
        <v>8</v>
      </c>
      <c r="C190">
        <f>VLOOKUP(primary[[#This Row],[id]],TreeDesign!$A$3:$C$500,3,FALSE)</f>
        <v>43</v>
      </c>
      <c r="D190" t="s">
        <v>807</v>
      </c>
      <c r="E190" t="s">
        <v>1227</v>
      </c>
      <c r="F190" t="s">
        <v>808</v>
      </c>
      <c r="G190" s="19" t="s">
        <v>332</v>
      </c>
      <c r="H190" t="s">
        <v>991</v>
      </c>
      <c r="I190" t="s">
        <v>99</v>
      </c>
      <c r="J190" t="s">
        <v>267</v>
      </c>
      <c r="K190" t="s">
        <v>266</v>
      </c>
      <c r="L190" t="s">
        <v>435</v>
      </c>
      <c r="M190" t="s">
        <v>267</v>
      </c>
      <c r="N190" t="s">
        <v>266</v>
      </c>
      <c r="Q19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0" t="s">
        <v>302</v>
      </c>
      <c r="S19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automation
    tier = 8
    title = #autoLOC_501134 //#autoLOC_501134 = Automation
    description = #autoLOC_501135 //#autoLOC_501135 = We can't think of anything that could go wrong with letting an experimental AI handle every aspect of a mission.
    cost = 600
    hideEmpty = False
    nodeName = ktt_automation
    anyToUnlock = False
    icon = KiwiTechTree/Icons/ktt_icon_automation
    pos = -1750,412,0
    scale = 0.7
    Parent
    {
        parentID = unmannedTech
        lineFrom = RIGHT
        lineTo = LEFT
    }
    Parent
    {
        parentID = advancedAvionics
        lineFrom = RIGHT
        lineTo = LEFT
    }
}</v>
      </c>
      <c r="T190" t="str">
        <f>_xlfn.CONCAT(IF(LEFT(primary[[#This Row],[title]],1)&lt;&gt;"#",_xlfn.CONCAT("#LOC_KTT_",primary[[#This Row],[id]],"_Title = ",primary[[#This Row],[title]],"zzz"),""),IF(LEFT(primary[[#This Row],[description]],1)&lt;&gt;"#",_xlfn.CONCAT(CHAR(10),"#LOC_KTT_",primary[[#This Row],[id]],"_Description = ",primary[[#This Row],[description]],"zzz"),""))</f>
        <v/>
      </c>
    </row>
    <row r="191" spans="1:20" x14ac:dyDescent="0.35">
      <c r="A191" s="20" t="s">
        <v>181</v>
      </c>
      <c r="B191">
        <f>VLOOKUP(primary[[#This Row],[id]],TreeDesign!$A$3:$C$500,2,FALSE)</f>
        <v>8</v>
      </c>
      <c r="C191">
        <f>VLOOKUP(primary[[#This Row],[id]],TreeDesign!$A$3:$C$500,3,FALSE)</f>
        <v>45</v>
      </c>
      <c r="D191" t="s">
        <v>866</v>
      </c>
      <c r="E191" t="s">
        <v>1229</v>
      </c>
      <c r="F191" t="s">
        <v>867</v>
      </c>
      <c r="G191" s="19" t="s">
        <v>332</v>
      </c>
      <c r="H191" t="s">
        <v>868</v>
      </c>
      <c r="I191" t="s">
        <v>145</v>
      </c>
      <c r="J191" t="s">
        <v>267</v>
      </c>
      <c r="K191" t="s">
        <v>266</v>
      </c>
      <c r="L191" t="s">
        <v>101</v>
      </c>
      <c r="M191" t="s">
        <v>267</v>
      </c>
      <c r="N191" t="s">
        <v>266</v>
      </c>
      <c r="Q19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1" t="s">
        <v>369</v>
      </c>
      <c r="S19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advPVMaterials
    tier = 8
    title = #LOC_CTT_advPVMaterials_title
    description = #LOC_CTT_advPVMaterials_description
    cost = 600
    hideEmpty = False
    nodeName = ktt_advPVMaterials
    anyToUnlock = False
    icon = CommunityTechTree/UI/ctt_icon_advPVMaterials
    pos = -1750,324,0
    scale = 0.7
    Parent
    {
        parentID = advSolarTech
        lineFrom = RIGHT
        lineTo = LEFT
    }
    Parent
    {
        parentID = largeElectrics
        lineFrom = RIGHT
        lineTo = LEFT
    }
}</v>
      </c>
      <c r="T191" t="str">
        <f>_xlfn.CONCAT(IF(LEFT(primary[[#This Row],[title]],1)&lt;&gt;"#",_xlfn.CONCAT("#LOC_KTT_",primary[[#This Row],[id]],"_Title = ",primary[[#This Row],[title]],"zzz"),""),IF(LEFT(primary[[#This Row],[description]],1)&lt;&gt;"#",_xlfn.CONCAT(CHAR(10),"#LOC_KTT_",primary[[#This Row],[id]],"_Description = ",primary[[#This Row],[description]],"zzz"),""))</f>
        <v/>
      </c>
    </row>
    <row r="192" spans="1:20" x14ac:dyDescent="0.35">
      <c r="A192" s="20" t="s">
        <v>144</v>
      </c>
      <c r="B192">
        <f>VLOOKUP(primary[[#This Row],[id]],TreeDesign!$A$3:$C$500,2,FALSE)</f>
        <v>8</v>
      </c>
      <c r="C192">
        <f>VLOOKUP(primary[[#This Row],[id]],TreeDesign!$A$3:$C$500,3,FALSE)</f>
        <v>46</v>
      </c>
      <c r="D192" t="s">
        <v>810</v>
      </c>
      <c r="E192" t="s">
        <v>1228</v>
      </c>
      <c r="F192" t="s">
        <v>811</v>
      </c>
      <c r="G192" s="19" t="s">
        <v>332</v>
      </c>
      <c r="H192" t="s">
        <v>812</v>
      </c>
      <c r="I192" t="s">
        <v>101</v>
      </c>
      <c r="J192" t="s">
        <v>267</v>
      </c>
      <c r="K192" t="s">
        <v>266</v>
      </c>
      <c r="Q19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2" t="s">
        <v>302</v>
      </c>
      <c r="S19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specializedElectrics
    tier = 8
    title = #autoLOC_501128 //#autoLOC_501128 = Specialized Electrics
    description = #autoLOC_501129 //#autoLOC_501129 = Experience the warm glow of the latest in electrical technology. Figuratively, of course, and maybe also quite literally as well. Actually, try to avoid direct exposure.
    cost = 600
    hideEmpty = False
    nodeName = ktt_specializedElectrics
    anyToUnlock = False
    icon = RDicon_electrics-specialized
    pos = -1750,280,0
    scale = 0.7
    Parent
    {
        parentID = largeElectrics
        lineFrom = RIGHT
        lineTo = LEFT
    }
}</v>
      </c>
      <c r="T192" t="str">
        <f>_xlfn.CONCAT(IF(LEFT(primary[[#This Row],[title]],1)&lt;&gt;"#",_xlfn.CONCAT("#LOC_KTT_",primary[[#This Row],[id]],"_Title = ",primary[[#This Row],[title]],"zzz"),""),IF(LEFT(primary[[#This Row],[description]],1)&lt;&gt;"#",_xlfn.CONCAT(CHAR(10),"#LOC_KTT_",primary[[#This Row],[id]],"_Description = ",primary[[#This Row],[description]],"zzz"),""))</f>
        <v/>
      </c>
    </row>
    <row r="193" spans="1:20" x14ac:dyDescent="0.35">
      <c r="A193" s="20" t="s">
        <v>146</v>
      </c>
      <c r="B193">
        <f>VLOOKUP(primary[[#This Row],[id]],TreeDesign!$A$3:$C$500,2,FALSE)</f>
        <v>8</v>
      </c>
      <c r="C193">
        <f>VLOOKUP(primary[[#This Row],[id]],TreeDesign!$A$3:$C$500,3,FALSE)</f>
        <v>48</v>
      </c>
      <c r="D193" t="s">
        <v>819</v>
      </c>
      <c r="E193" t="s">
        <v>1230</v>
      </c>
      <c r="F193" t="s">
        <v>820</v>
      </c>
      <c r="G193" s="19" t="s">
        <v>332</v>
      </c>
      <c r="H193" t="s">
        <v>528</v>
      </c>
      <c r="I193" t="s">
        <v>104</v>
      </c>
      <c r="J193" t="s">
        <v>267</v>
      </c>
      <c r="K193" t="s">
        <v>266</v>
      </c>
      <c r="L193" t="s">
        <v>105</v>
      </c>
      <c r="M193" t="s">
        <v>267</v>
      </c>
      <c r="N193" t="s">
        <v>266</v>
      </c>
      <c r="Q19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3" t="s">
        <v>369</v>
      </c>
      <c r="S19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shortTermHabitation
    tier = 8
    title = #LOC_CTT_shortTermHabitation_title
    description = #LOC_CTT_shortTermHabitation_description
    cost = 600
    hideEmpty = False
    nodeName = ktt_shortTermHabitation
    anyToUnlock = False
    icon = RDicon_evaTech
    pos = -1750,192,0
    scale = 0.7
    Parent
    {
        parentID = earlyStations
        lineFrom = RIGHT
        lineTo = LEFT
    }
    Parent
    {
        parentID = logistics
        lineFrom = RIGHT
        lineTo = LEFT
    }
}</v>
      </c>
      <c r="T193" t="str">
        <f>_xlfn.CONCAT(IF(LEFT(primary[[#This Row],[title]],1)&lt;&gt;"#",_xlfn.CONCAT("#LOC_KTT_",primary[[#This Row],[id]],"_Title = ",primary[[#This Row],[title]],"zzz"),""),IF(LEFT(primary[[#This Row],[description]],1)&lt;&gt;"#",_xlfn.CONCAT(CHAR(10),"#LOC_KTT_",primary[[#This Row],[id]],"_Description = ",primary[[#This Row],[description]],"zzz"),""))</f>
        <v/>
      </c>
    </row>
    <row r="194" spans="1:20" x14ac:dyDescent="0.35">
      <c r="A194" s="20" t="s">
        <v>147</v>
      </c>
      <c r="B194">
        <f>VLOOKUP(primary[[#This Row],[id]],TreeDesign!$A$3:$C$500,2,FALSE)</f>
        <v>8</v>
      </c>
      <c r="C194">
        <f>VLOOKUP(primary[[#This Row],[id]],TreeDesign!$A$3:$C$500,3,FALSE)</f>
        <v>49</v>
      </c>
      <c r="D194" t="s">
        <v>821</v>
      </c>
      <c r="E194" t="s">
        <v>821</v>
      </c>
      <c r="F194" t="s">
        <v>822</v>
      </c>
      <c r="G194" s="19" t="s">
        <v>332</v>
      </c>
      <c r="I194" t="s">
        <v>105</v>
      </c>
      <c r="J194" t="s">
        <v>267</v>
      </c>
      <c r="K194" t="s">
        <v>266</v>
      </c>
      <c r="Q19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4" t="s">
        <v>296</v>
      </c>
      <c r="S19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isru
    tier = 8
    title = #LOC_KTT_isru_Title // In-Situ Resource Utilization
    description = #LOC_KTT_isru_Description // Alchemists have long sought a mystical ore which is capable of transmuting to other elements.
    cost = 600
    hideEmpty = False
    nodeName = ktt_isru
    anyToUnlock = False
    icon = KiwiTechTree/Icons/ktt_icon_isru
    pos = -1750,148,0
    scale = 0.7
    Parent
    {
        parentID = logistics
        lineFrom = RIGHT
        lineTo = LEFT
    }
}</v>
      </c>
      <c r="T194" t="str">
        <f>_xlfn.CONCAT(IF(LEFT(primary[[#This Row],[title]],1)&lt;&gt;"#",_xlfn.CONCAT("#LOC_KTT_",primary[[#This Row],[id]],"_Title = ",primary[[#This Row],[title]],"zzz"),""),IF(LEFT(primary[[#This Row],[description]],1)&lt;&gt;"#",_xlfn.CONCAT(CHAR(10),"#LOC_KTT_",primary[[#This Row],[id]],"_Description = ",primary[[#This Row],[description]],"zzz"),""))</f>
        <v>#LOC_KTT_isru_Title = In-Situ Resource Utilizationzzz
#LOC_KTT_isru_Description = Alchemists have long sought a mystical ore which is capable of transmuting to other elements.zzz</v>
      </c>
    </row>
    <row r="195" spans="1:20" x14ac:dyDescent="0.35">
      <c r="A195" s="20" t="s">
        <v>1346</v>
      </c>
      <c r="B195" s="17">
        <f>VLOOKUP(primary[[#This Row],[id]],TreeDesign!$A$3:$C$500,2,FALSE)</f>
        <v>8</v>
      </c>
      <c r="C195" s="17">
        <f>VLOOKUP(primary[[#This Row],[id]],TreeDesign!$A$3:$C$500,3,FALSE)</f>
        <v>51</v>
      </c>
      <c r="D195" t="s">
        <v>1361</v>
      </c>
      <c r="E195" t="s">
        <v>1330</v>
      </c>
      <c r="F195" t="s">
        <v>1376</v>
      </c>
      <c r="G195" s="18" t="s">
        <v>332</v>
      </c>
      <c r="H195" t="s">
        <v>1391</v>
      </c>
      <c r="P195">
        <v>0</v>
      </c>
      <c r="Q195"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95" t="s">
        <v>296</v>
      </c>
      <c r="S19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tier8_bottom
    tier = 8
    title = #LOC_KTT_tier8_Title
    description = #LOC_KTT_tier8_Description
    cost = 0
    hideEmpty = False
    nodeName = ktt_tier8_bottom
    anyToUnlock = False
    icon = KiwiTechTree/Icons/ktt_icon_tier8
    pos = -1750,60,0
    scale = 0.7
}</v>
      </c>
      <c r="T195" s="17" t="str">
        <f>_xlfn.CONCAT(IF(LEFT(primary[[#This Row],[title]],1)&lt;&gt;"#",_xlfn.CONCAT("#LOC_KTT_",primary[[#This Row],[id]],"_Title = ",primary[[#This Row],[title]],"zzz"),""),IF(LEFT(primary[[#This Row],[description]],1)&lt;&gt;"#",_xlfn.CONCAT(CHAR(10),"#LOC_KTT_",primary[[#This Row],[id]],"_Description = ",primary[[#This Row],[description]],"zzz"),""))</f>
        <v/>
      </c>
    </row>
    <row r="196" spans="1:20" x14ac:dyDescent="0.35">
      <c r="A196" s="20" t="s">
        <v>1316</v>
      </c>
      <c r="B196" s="17">
        <f>VLOOKUP(primary[[#This Row],[id]],TreeDesign!$A$3:$C$500,2,FALSE)</f>
        <v>9</v>
      </c>
      <c r="C196" s="17">
        <f>VLOOKUP(primary[[#This Row],[id]],TreeDesign!$A$3:$C$500,3,FALSE)</f>
        <v>1</v>
      </c>
      <c r="D196" s="22" t="s">
        <v>1331</v>
      </c>
      <c r="E196" s="22" t="s">
        <v>1331</v>
      </c>
      <c r="F196" s="22" t="s">
        <v>1331</v>
      </c>
      <c r="G196" s="18" t="s">
        <v>332</v>
      </c>
      <c r="P196">
        <v>0</v>
      </c>
      <c r="Q19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96" t="s">
        <v>296</v>
      </c>
      <c r="S19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tier9
    tier = 9
    title = #LOC_KTT_tier9_Title // Tier 9
    description = #LOC_KTT_tier9_Description // Tier 9
    cost = 0
    hideEmpty = False
    nodeName = ktt_tier9
    anyToUnlock = False
    icon = KiwiTechTree/Icons/ktt_icon_tier9
    pos = -1530,2260,0
    scale = 0.7
}</v>
      </c>
      <c r="T196" s="17" t="str">
        <f>_xlfn.CONCAT(IF(LEFT(primary[[#This Row],[title]],1)&lt;&gt;"#",_xlfn.CONCAT("#LOC_KTT_",primary[[#This Row],[id]],"_Title = ",primary[[#This Row],[title]],"zzz"),""),IF(LEFT(primary[[#This Row],[description]],1)&lt;&gt;"#",_xlfn.CONCAT(CHAR(10),"#LOC_KTT_",primary[[#This Row],[id]],"_Description = ",primary[[#This Row],[description]],"zzz"),""))</f>
        <v>#LOC_KTT_tier9_Title = Tier 9zzz
#LOC_KTT_tier9_Description = Tier 9zzz</v>
      </c>
    </row>
    <row r="197" spans="1:20" x14ac:dyDescent="0.35">
      <c r="A197" s="20" t="s">
        <v>152</v>
      </c>
      <c r="B197">
        <f>VLOOKUP(primary[[#This Row],[id]],TreeDesign!$A$3:$C$500,2,FALSE)</f>
        <v>9</v>
      </c>
      <c r="C197">
        <f>VLOOKUP(primary[[#This Row],[id]],TreeDesign!$A$3:$C$500,3,FALSE)</f>
        <v>13</v>
      </c>
      <c r="D197" t="s">
        <v>348</v>
      </c>
      <c r="E197" t="s">
        <v>348</v>
      </c>
      <c r="F197" t="s">
        <v>355</v>
      </c>
      <c r="G197" s="17" t="s">
        <v>332</v>
      </c>
      <c r="I197" t="s">
        <v>123</v>
      </c>
      <c r="J197" t="s">
        <v>267</v>
      </c>
      <c r="K197" t="s">
        <v>266</v>
      </c>
      <c r="Q19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197" t="s">
        <v>296</v>
      </c>
      <c r="S19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gargantuanBoosters
    tier = 9
    title = #LOC_KTT_gargantuanBoosters_Title // Gargantuan Solid Rocket Boosters
    description = #LOC_KTT_gargantuanBoosters_Description // Many kerbals died to bring us solid rockets this hueguh.
    cost = 900
    hideEmpty = False
    nodeName = ktt_gargantuanBoosters
    anyToUnlock = False
    icon = KiwiTechTree/Icons/ktt_icon_gargantuanBoosters
    pos = -1530,1732,0
    scale = 0.7
    Parent
    {
        parentID = hugeBoosters
        lineFrom = RIGHT
        lineTo = LEFT
    }
}</v>
      </c>
      <c r="T197" t="str">
        <f>_xlfn.CONCAT(IF(LEFT(primary[[#This Row],[title]],1)&lt;&gt;"#",_xlfn.CONCAT("#LOC_KTT_",primary[[#This Row],[id]],"_Title = ",primary[[#This Row],[title]],"zzz"),""),IF(LEFT(primary[[#This Row],[description]],1)&lt;&gt;"#",_xlfn.CONCAT(CHAR(10),"#LOC_KTT_",primary[[#This Row],[id]],"_Description = ",primary[[#This Row],[description]],"zzz"),""))</f>
        <v>#LOC_KTT_gargantuanBoosters_Title = Gargantuan Solid Rocket Boosterszzz
#LOC_KTT_gargantuanBoosters_Description = Many kerbals died to bring us solid rockets this hueguh.zzz</v>
      </c>
    </row>
    <row r="198" spans="1:20" x14ac:dyDescent="0.35">
      <c r="A198" s="20" t="s">
        <v>148</v>
      </c>
      <c r="B198">
        <f>VLOOKUP(primary[[#This Row],[id]],TreeDesign!$A$3:$C$500,2,FALSE)</f>
        <v>9</v>
      </c>
      <c r="C198">
        <f>VLOOKUP(primary[[#This Row],[id]],TreeDesign!$A$3:$C$500,3,FALSE)</f>
        <v>4</v>
      </c>
      <c r="D198" t="s">
        <v>679</v>
      </c>
      <c r="E198" t="s">
        <v>1231</v>
      </c>
      <c r="F198" t="s">
        <v>680</v>
      </c>
      <c r="G198" s="19" t="s">
        <v>332</v>
      </c>
      <c r="H198" t="s">
        <v>681</v>
      </c>
      <c r="I198" t="s">
        <v>107</v>
      </c>
      <c r="J198" t="s">
        <v>267</v>
      </c>
      <c r="K198" t="s">
        <v>266</v>
      </c>
      <c r="P198">
        <v>1.35</v>
      </c>
      <c r="Q19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1215</v>
      </c>
      <c r="R198" t="s">
        <v>369</v>
      </c>
      <c r="S19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advNuclearPower
    tier = 9
    title = #LOC_CTT_advNuclearPower_title
    description = #LOC_CTT_advNuclearPower_description
    cost = 1215
    hideEmpty = False
    nodeName = ktt_advNuclearPower
    anyToUnlock = False
    icon = CommunityTechTree/UI/ctt_icon_highEnergyNuclearPower
    pos = -1530,2128,0
    scale = 0.7
    Parent
    {
        parentID = largeNuclearPower
        lineFrom = RIGHT
        lineTo = LEFT
    }
}</v>
      </c>
      <c r="T198" t="str">
        <f>_xlfn.CONCAT(IF(LEFT(primary[[#This Row],[title]],1)&lt;&gt;"#",_xlfn.CONCAT("#LOC_KTT_",primary[[#This Row],[id]],"_Title = ",primary[[#This Row],[title]],"zzz"),""),IF(LEFT(primary[[#This Row],[description]],1)&lt;&gt;"#",_xlfn.CONCAT(CHAR(10),"#LOC_KTT_",primary[[#This Row],[id]],"_Description = ",primary[[#This Row],[description]],"zzz"),""))</f>
        <v/>
      </c>
    </row>
    <row r="199" spans="1:20" x14ac:dyDescent="0.35">
      <c r="A199" s="20" t="s">
        <v>149</v>
      </c>
      <c r="B199">
        <f>VLOOKUP(primary[[#This Row],[id]],TreeDesign!$A$3:$C$500,2,FALSE)</f>
        <v>9</v>
      </c>
      <c r="C199">
        <f>VLOOKUP(primary[[#This Row],[id]],TreeDesign!$A$3:$C$500,3,FALSE)</f>
        <v>5</v>
      </c>
      <c r="D199" t="s">
        <v>706</v>
      </c>
      <c r="E199" t="s">
        <v>1232</v>
      </c>
      <c r="F199" t="s">
        <v>707</v>
      </c>
      <c r="G199" s="19" t="s">
        <v>332</v>
      </c>
      <c r="H199" t="s">
        <v>708</v>
      </c>
      <c r="I199" t="s">
        <v>108</v>
      </c>
      <c r="J199" t="s">
        <v>267</v>
      </c>
      <c r="K199" t="s">
        <v>266</v>
      </c>
      <c r="P199">
        <v>1.35</v>
      </c>
      <c r="Q19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1215</v>
      </c>
      <c r="R199" t="s">
        <v>369</v>
      </c>
      <c r="S19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advNuclearPropulsion
    tier = 9
    title = #LOC_CTT_advNuclearPropulsion_title
    description = #LOC_CTT_advNuclearPropulsion_description
    cost = 1215
    hideEmpty = False
    nodeName = ktt_advNuclearPropulsion
    anyToUnlock = False
    icon = CommunityTechTree/UI/ctt_icon_highEfficiencyNuclearPropulsion
    pos = -1530,2084,0
    scale = 0.7
    Parent
    {
        parentID = improvedNuclearPropulsion
        lineFrom = RIGHT
        lineTo = LEFT
    }
}</v>
      </c>
      <c r="T199" t="str">
        <f>_xlfn.CONCAT(IF(LEFT(primary[[#This Row],[title]],1)&lt;&gt;"#",_xlfn.CONCAT("#LOC_KTT_",primary[[#This Row],[id]],"_Title = ",primary[[#This Row],[title]],"zzz"),""),IF(LEFT(primary[[#This Row],[description]],1)&lt;&gt;"#",_xlfn.CONCAT(CHAR(10),"#LOC_KTT_",primary[[#This Row],[id]],"_Description = ",primary[[#This Row],[description]],"zzz"),""))</f>
        <v/>
      </c>
    </row>
    <row r="200" spans="1:20" x14ac:dyDescent="0.35">
      <c r="A200" s="20" t="s">
        <v>150</v>
      </c>
      <c r="B200">
        <f>VLOOKUP(primary[[#This Row],[id]],TreeDesign!$A$3:$C$500,2,FALSE)</f>
        <v>9</v>
      </c>
      <c r="C200">
        <f>VLOOKUP(primary[[#This Row],[id]],TreeDesign!$A$3:$C$500,3,FALSE)</f>
        <v>9</v>
      </c>
      <c r="D200" t="s">
        <v>823</v>
      </c>
      <c r="E200" t="s">
        <v>1233</v>
      </c>
      <c r="F200" t="s">
        <v>824</v>
      </c>
      <c r="G200" s="19" t="s">
        <v>332</v>
      </c>
      <c r="H200" t="s">
        <v>825</v>
      </c>
      <c r="I200" t="s">
        <v>110</v>
      </c>
      <c r="J200" t="s">
        <v>267</v>
      </c>
      <c r="K200" t="s">
        <v>266</v>
      </c>
      <c r="P200">
        <v>1.2</v>
      </c>
      <c r="Q20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1080</v>
      </c>
      <c r="R200" t="s">
        <v>296</v>
      </c>
      <c r="S20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advIonPropulsion
    tier = 9
    title = #LOC_CTT_advIonPropulsion_title
    description = #LOC_CTT_advIonPropulsion_description
    cost = 1080
    hideEmpty = False
    nodeName = ktt_advIonPropulsion
    anyToUnlock = False
    icon = CommunityTechTree/UI/ctt_icon_advancedIonPropulsion
    pos = -1530,1908,0
    scale = 0.7
    Parent
    {
        parentID = ionPropulsion
        lineFrom = RIGHT
        lineTo = LEFT
    }
}</v>
      </c>
      <c r="T200" t="str">
        <f>_xlfn.CONCAT(IF(LEFT(primary[[#This Row],[title]],1)&lt;&gt;"#",_xlfn.CONCAT("#LOC_KTT_",primary[[#This Row],[id]],"_Title = ",primary[[#This Row],[title]],"zzz"),""),IF(LEFT(primary[[#This Row],[description]],1)&lt;&gt;"#",_xlfn.CONCAT(CHAR(10),"#LOC_KTT_",primary[[#This Row],[id]],"_Description = ",primary[[#This Row],[description]],"zzz"),""))</f>
        <v/>
      </c>
    </row>
    <row r="201" spans="1:20" x14ac:dyDescent="0.35">
      <c r="A201" s="20" t="s">
        <v>151</v>
      </c>
      <c r="B201">
        <f>VLOOKUP(primary[[#This Row],[id]],TreeDesign!$A$3:$C$500,2,FALSE)</f>
        <v>9</v>
      </c>
      <c r="C201">
        <f>VLOOKUP(primary[[#This Row],[id]],TreeDesign!$A$3:$C$500,3,FALSE)</f>
        <v>15</v>
      </c>
      <c r="D201" t="s">
        <v>614</v>
      </c>
      <c r="E201" t="s">
        <v>614</v>
      </c>
      <c r="F201" t="s">
        <v>615</v>
      </c>
      <c r="G201" s="19" t="s">
        <v>332</v>
      </c>
      <c r="I201" t="s">
        <v>122</v>
      </c>
      <c r="J201" t="s">
        <v>267</v>
      </c>
      <c r="K201" t="s">
        <v>266</v>
      </c>
      <c r="P201">
        <v>1.1000000000000001</v>
      </c>
      <c r="Q20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990</v>
      </c>
      <c r="R201" t="s">
        <v>296</v>
      </c>
      <c r="S20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aBitMoreExoticPropulsion
    tier = 9
    title = #LOC_KTT_aBitMoreExoticPropulsion_Title // A Bit More Exotic Propulsion
    description = #LOC_KTT_aBitMoreExoticPropulsion_Description // These parts were taken from the drawer labelled, "Plan C".
    cost = 990
    hideEmpty = False
    nodeName = ktt_aBitMoreExoticPropulsion
    anyToUnlock = False
    icon = KiwiTechTree/Icons/ktt_icon_aBitMoreExoticPropulsion
    pos = -1530,1644,0
    scale = 0.7
    Parent
    {
        parentID = exoticPropulsion
        lineFrom = RIGHT
        lineTo = LEFT
    }
}</v>
      </c>
      <c r="T201" t="str">
        <f>_xlfn.CONCAT(IF(LEFT(primary[[#This Row],[title]],1)&lt;&gt;"#",_xlfn.CONCAT("#LOC_KTT_",primary[[#This Row],[id]],"_Title = ",primary[[#This Row],[title]],"zzz"),""),IF(LEFT(primary[[#This Row],[description]],1)&lt;&gt;"#",_xlfn.CONCAT(CHAR(10),"#LOC_KTT_",primary[[#This Row],[id]],"_Description = ",primary[[#This Row],[description]],"zzz"),""))</f>
        <v>#LOC_KTT_aBitMoreExoticPropulsion_Title = A Bit More Exotic Propulsionzzz
#LOC_KTT_aBitMoreExoticPropulsion_Description = These parts were taken from the drawer labelled, "Plan C".zzz</v>
      </c>
    </row>
    <row r="202" spans="1:20" x14ac:dyDescent="0.35">
      <c r="A202" s="20" t="s">
        <v>154</v>
      </c>
      <c r="B202">
        <f>VLOOKUP(primary[[#This Row],[id]],TreeDesign!$A$3:$C$500,2,FALSE)</f>
        <v>9</v>
      </c>
      <c r="C202">
        <f>VLOOKUP(primary[[#This Row],[id]],TreeDesign!$A$3:$C$500,3,FALSE)</f>
        <v>17</v>
      </c>
      <c r="D202" t="s">
        <v>367</v>
      </c>
      <c r="E202" t="s">
        <v>1234</v>
      </c>
      <c r="F202" t="s">
        <v>368</v>
      </c>
      <c r="G202" s="17" t="s">
        <v>332</v>
      </c>
      <c r="H202" t="s">
        <v>382</v>
      </c>
      <c r="I202" t="s">
        <v>125</v>
      </c>
      <c r="J202" t="s">
        <v>267</v>
      </c>
      <c r="K202" t="s">
        <v>266</v>
      </c>
      <c r="Q20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02" t="s">
        <v>369</v>
      </c>
      <c r="S20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experimentalRocketry
    tier = 9
    title = #LOC_CTT_experimentalRocketry_title
    description = #LOC_CTT_experimentalRocketry_description
    cost = 900
    hideEmpty = False
    nodeName = ktt_experimentalRocketry
    anyToUnlock = False
    icon = RDicon_rocketry-experimental
    pos = -1530,1556,0
    scale = 0.7
    Parent
    {
        parentID = veryHeavyRocketry
        lineFrom = RIGHT
        lineTo = LEFT
    }
}</v>
      </c>
      <c r="T202" t="str">
        <f>_xlfn.CONCAT(IF(LEFT(primary[[#This Row],[title]],1)&lt;&gt;"#",_xlfn.CONCAT("#LOC_KTT_",primary[[#This Row],[id]],"_Title = ",primary[[#This Row],[title]],"zzz"),""),IF(LEFT(primary[[#This Row],[description]],1)&lt;&gt;"#",_xlfn.CONCAT(CHAR(10),"#LOC_KTT_",primary[[#This Row],[id]],"_Description = ",primary[[#This Row],[description]],"zzz"),""))</f>
        <v/>
      </c>
    </row>
    <row r="203" spans="1:20" x14ac:dyDescent="0.35">
      <c r="A203" s="20" t="s">
        <v>155</v>
      </c>
      <c r="B203">
        <f>VLOOKUP(primary[[#This Row],[id]],TreeDesign!$A$3:$C$500,2,FALSE)</f>
        <v>9</v>
      </c>
      <c r="C203">
        <f>VLOOKUP(primary[[#This Row],[id]],TreeDesign!$A$3:$C$500,3,FALSE)</f>
        <v>19</v>
      </c>
      <c r="D203" t="s">
        <v>394</v>
      </c>
      <c r="E203" t="s">
        <v>1235</v>
      </c>
      <c r="F203" t="s">
        <v>395</v>
      </c>
      <c r="G203" s="17" t="s">
        <v>332</v>
      </c>
      <c r="H203" t="s">
        <v>396</v>
      </c>
      <c r="I203" t="s">
        <v>126</v>
      </c>
      <c r="J203" t="s">
        <v>267</v>
      </c>
      <c r="K203" t="s">
        <v>266</v>
      </c>
      <c r="Q20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03" t="s">
        <v>369</v>
      </c>
      <c r="S20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specializedFuelStorage
    tier = 9
    title = #LOC_CTT_specializedFuelStorage_title
    description = #LOC_CTT_specializedFuelStorage_description
    cost = 900
    hideEmpty = False
    nodeName = ktt_specializedFuelStorage
    anyToUnlock = False
    icon = CommunityTechTree/UI/ctt_icon_specializedFuelStorage
    pos = -1530,1468,0
    scale = 0.7
    Parent
    {
        parentID = highPerformanceFuelSystems
        lineFrom = RIGHT
        lineTo = LEFT
    }
}</v>
      </c>
      <c r="T203" t="str">
        <f>_xlfn.CONCAT(IF(LEFT(primary[[#This Row],[title]],1)&lt;&gt;"#",_xlfn.CONCAT("#LOC_KTT_",primary[[#This Row],[id]],"_Title = ",primary[[#This Row],[title]],"zzz"),""),IF(LEFT(primary[[#This Row],[description]],1)&lt;&gt;"#",_xlfn.CONCAT(CHAR(10),"#LOC_KTT_",primary[[#This Row],[id]],"_Description = ",primary[[#This Row],[description]],"zzz"),""))</f>
        <v/>
      </c>
    </row>
    <row r="204" spans="1:20" x14ac:dyDescent="0.35">
      <c r="A204" s="20" t="s">
        <v>206</v>
      </c>
      <c r="B204">
        <f>VLOOKUP(primary[[#This Row],[id]],TreeDesign!$A$3:$C$500,2,FALSE)</f>
        <v>9</v>
      </c>
      <c r="C204">
        <f>VLOOKUP(primary[[#This Row],[id]],TreeDesign!$A$3:$C$500,3,FALSE)</f>
        <v>20</v>
      </c>
      <c r="D204" t="s">
        <v>722</v>
      </c>
      <c r="E204" t="s">
        <v>722</v>
      </c>
      <c r="F204" t="s">
        <v>724</v>
      </c>
      <c r="G204" s="19" t="s">
        <v>332</v>
      </c>
      <c r="I204" t="s">
        <v>202</v>
      </c>
      <c r="J204" t="s">
        <v>267</v>
      </c>
      <c r="K204" t="s">
        <v>266</v>
      </c>
      <c r="Q20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04" t="s">
        <v>296</v>
      </c>
      <c r="S20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highPerformanceFlexibleFuelSystems
    tier = 9
    title = #LOC_KTT_highPerformanceFlexibleFuelSystems_Title // High Performance Flexible Fuel Systems
    description = #LOC_KTT_highPerformanceFlexibleFuelSystems_Description // Not really sure what we mean by calling it high perfomance.  One does not typically call a fuel tank that explodes a few thousand meters above the ground as "Medium Performance."
    cost = 900
    hideEmpty = False
    nodeName = ktt_highPerformanceFlexibleFuelSystems
    anyToUnlock = False
    icon = KiwiTechTree/Icons/ktt_icon_highPerformanceFlexibleFuelSystems
    pos = -1530,1424,0
    scale = 0.7
    Parent
    {
        parentID = hugeFlexibleFuelSystems
        lineFrom = RIGHT
        lineTo = LEFT
    }
}</v>
      </c>
      <c r="T204" t="str">
        <f>_xlfn.CONCAT(IF(LEFT(primary[[#This Row],[title]],1)&lt;&gt;"#",_xlfn.CONCAT("#LOC_KTT_",primary[[#This Row],[id]],"_Title = ",primary[[#This Row],[title]],"zzz"),""),IF(LEFT(primary[[#This Row],[description]],1)&lt;&gt;"#",_xlfn.CONCAT(CHAR(10),"#LOC_KTT_",primary[[#This Row],[id]],"_Description = ",primary[[#This Row],[description]],"zzz"),""))</f>
        <v>#LOC_KTT_highPerformanceFlexibleFuelSystems_Title = High Performance Flexible Fuel Systemszzz
#LOC_KTT_highPerformanceFlexibleFuelSystems_Description = Not really sure what we mean by calling it high perfomance.  One does not typically call a fuel tank that explodes a few thousand meters above the ground as "Medium Performance."zzz</v>
      </c>
    </row>
    <row r="205" spans="1:20" x14ac:dyDescent="0.35">
      <c r="A205" s="20" t="s">
        <v>156</v>
      </c>
      <c r="B205">
        <f>VLOOKUP(primary[[#This Row],[id]],TreeDesign!$A$3:$C$500,2,FALSE)</f>
        <v>9</v>
      </c>
      <c r="C205">
        <f>VLOOKUP(primary[[#This Row],[id]],TreeDesign!$A$3:$C$500,3,FALSE)</f>
        <v>22</v>
      </c>
      <c r="D205" t="s">
        <v>776</v>
      </c>
      <c r="E205" t="s">
        <v>776</v>
      </c>
      <c r="F205" t="s">
        <v>828</v>
      </c>
      <c r="G205" s="19" t="s">
        <v>332</v>
      </c>
      <c r="I205" t="s">
        <v>127</v>
      </c>
      <c r="J205" t="s">
        <v>267</v>
      </c>
      <c r="K205" t="s">
        <v>266</v>
      </c>
      <c r="Q20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05" t="s">
        <v>296</v>
      </c>
      <c r="S20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advancedEnginePlates
    tier = 9
    title = #LOC_KTT_advancedEnginePlates_Title // Advanced Engine Plates
    description = #LOC_KTT_advancedEnginePlates_Description // When neither more nor bigger is enough, sometimes we need both!
    cost = 900
    hideEmpty = False
    nodeName = ktt_advancedEnginePlates
    anyToUnlock = False
    icon = KiwiTechTree/Icons/ktt_icon_advancedEnginePlates
    pos = -1530,1336,0
    scale = 0.7
    Parent
    {
        parentID = advancedDocking
        lineFrom = RIGHT
        lineTo = LEFT
    }
}</v>
      </c>
      <c r="T205" t="str">
        <f>_xlfn.CONCAT(IF(LEFT(primary[[#This Row],[title]],1)&lt;&gt;"#",_xlfn.CONCAT("#LOC_KTT_",primary[[#This Row],[id]],"_Title = ",primary[[#This Row],[title]],"zzz"),""),IF(LEFT(primary[[#This Row],[description]],1)&lt;&gt;"#",_xlfn.CONCAT(CHAR(10),"#LOC_KTT_",primary[[#This Row],[id]],"_Description = ",primary[[#This Row],[description]],"zzz"),""))</f>
        <v>#LOC_KTT_advancedEnginePlates_Title = Advanced Engine Plateszzz
#LOC_KTT_advancedEnginePlates_Description = When neither more nor bigger is enough, sometimes we need both!zzz</v>
      </c>
    </row>
    <row r="206" spans="1:20" x14ac:dyDescent="0.35">
      <c r="A206" s="20" t="s">
        <v>158</v>
      </c>
      <c r="B206">
        <f>VLOOKUP(primary[[#This Row],[id]],TreeDesign!$A$3:$C$500,2,FALSE)</f>
        <v>9</v>
      </c>
      <c r="C206">
        <f>VLOOKUP(primary[[#This Row],[id]],TreeDesign!$A$3:$C$500,3,FALSE)</f>
        <v>23</v>
      </c>
      <c r="D206" t="s">
        <v>829</v>
      </c>
      <c r="E206" t="s">
        <v>1236</v>
      </c>
      <c r="F206" t="s">
        <v>830</v>
      </c>
      <c r="G206" s="19" t="s">
        <v>332</v>
      </c>
      <c r="H206" t="s">
        <v>831</v>
      </c>
      <c r="I206" t="s">
        <v>128</v>
      </c>
      <c r="J206" t="s">
        <v>267</v>
      </c>
      <c r="K206" t="s">
        <v>266</v>
      </c>
      <c r="Q20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06" t="s">
        <v>296</v>
      </c>
      <c r="S20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exoticAlloys
    tier = 9
    title = #LOC_CTT_exoticAlloys_title
    description = #LOC_CTT_exoticAlloys_description
    cost = 900
    hideEmpty = False
    nodeName = ktt_exoticAlloys
    anyToUnlock = False
    icon = CommunityTechTree/UI/ctt_icon_exoticAlloys
    pos = -1530,1292,0
    scale = 0.7
    Parent
    {
        parentID = nanolathing
        lineFrom = RIGHT
        lineTo = LEFT
    }
}</v>
      </c>
      <c r="T206" t="str">
        <f>_xlfn.CONCAT(IF(LEFT(primary[[#This Row],[title]],1)&lt;&gt;"#",_xlfn.CONCAT("#LOC_KTT_",primary[[#This Row],[id]],"_Title = ",primary[[#This Row],[title]],"zzz"),""),IF(LEFT(primary[[#This Row],[description]],1)&lt;&gt;"#",_xlfn.CONCAT(CHAR(10),"#LOC_KTT_",primary[[#This Row],[id]],"_Description = ",primary[[#This Row],[description]],"zzz"),""))</f>
        <v/>
      </c>
    </row>
    <row r="207" spans="1:20" x14ac:dyDescent="0.35">
      <c r="A207" s="20" t="s">
        <v>159</v>
      </c>
      <c r="B207">
        <f>VLOOKUP(primary[[#This Row],[id]],TreeDesign!$A$3:$C$500,2,FALSE)</f>
        <v>9</v>
      </c>
      <c r="C207">
        <f>VLOOKUP(primary[[#This Row],[id]],TreeDesign!$A$3:$C$500,3,FALSE)</f>
        <v>24</v>
      </c>
      <c r="D207" t="s">
        <v>834</v>
      </c>
      <c r="E207" t="s">
        <v>1237</v>
      </c>
      <c r="F207" t="s">
        <v>835</v>
      </c>
      <c r="G207" s="19" t="s">
        <v>332</v>
      </c>
      <c r="H207" t="s">
        <v>836</v>
      </c>
      <c r="I207" t="s">
        <v>129</v>
      </c>
      <c r="J207" t="s">
        <v>267</v>
      </c>
      <c r="K207" t="s">
        <v>266</v>
      </c>
      <c r="Q20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07" t="s">
        <v>369</v>
      </c>
      <c r="S20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orbitalAssembly
    tier = 9
    title = #LOC_CTT_orbitalAssembly_title
    description = #LOC_CTT_orbitalAssembly_description
    cost = 900
    hideEmpty = False
    nodeName = ktt_orbitalAssembly
    anyToUnlock = False
    icon = CommunityTechTree/UI/ctt_icon_orbitalAssembly
    pos = -1530,1248,0
    scale = 0.7
    Parent
    {
        parentID = metaMaterials
        lineFrom = RIGHT
        lineTo = LEFT
    }
}</v>
      </c>
      <c r="T207" t="str">
        <f>_xlfn.CONCAT(IF(LEFT(primary[[#This Row],[title]],1)&lt;&gt;"#",_xlfn.CONCAT("#LOC_KTT_",primary[[#This Row],[id]],"_Title = ",primary[[#This Row],[title]],"zzz"),""),IF(LEFT(primary[[#This Row],[description]],1)&lt;&gt;"#",_xlfn.CONCAT(CHAR(10),"#LOC_KTT_",primary[[#This Row],[id]],"_Description = ",primary[[#This Row],[description]],"zzz"),""))</f>
        <v/>
      </c>
    </row>
    <row r="208" spans="1:20" x14ac:dyDescent="0.35">
      <c r="A208" s="20" t="s">
        <v>160</v>
      </c>
      <c r="B208">
        <f>VLOOKUP(primary[[#This Row],[id]],TreeDesign!$A$3:$C$500,2,FALSE)</f>
        <v>9</v>
      </c>
      <c r="C208">
        <f>VLOOKUP(primary[[#This Row],[id]],TreeDesign!$A$3:$C$500,3,FALSE)</f>
        <v>25</v>
      </c>
      <c r="D208" t="s">
        <v>832</v>
      </c>
      <c r="E208" t="s">
        <v>1238</v>
      </c>
      <c r="F208" t="s">
        <v>833</v>
      </c>
      <c r="G208" s="19" t="s">
        <v>332</v>
      </c>
      <c r="H208" t="s">
        <v>809</v>
      </c>
      <c r="I208" t="s">
        <v>130</v>
      </c>
      <c r="J208" t="s">
        <v>267</v>
      </c>
      <c r="K208" t="s">
        <v>266</v>
      </c>
      <c r="Q20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08" t="s">
        <v>369</v>
      </c>
      <c r="S20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offworldManufacturing
    tier = 9
    title = #LOC_CTT_offworldManufacturing_title
    description = #LOC_CTT_offworldManufacturing_description
    cost = 900
    hideEmpty = False
    nodeName = ktt_offworldManufacturing
    anyToUnlock = False
    icon = RDicon_robotics
    pos = -1530,1204,0
    scale = 0.7
    Parent
    {
        parentID = experimentalActuators
        lineFrom = RIGHT
        lineTo = LEFT
    }
}</v>
      </c>
      <c r="T208" t="str">
        <f>_xlfn.CONCAT(IF(LEFT(primary[[#This Row],[title]],1)&lt;&gt;"#",_xlfn.CONCAT("#LOC_KTT_",primary[[#This Row],[id]],"_Title = ",primary[[#This Row],[title]],"zzz"),""),IF(LEFT(primary[[#This Row],[description]],1)&lt;&gt;"#",_xlfn.CONCAT(CHAR(10),"#LOC_KTT_",primary[[#This Row],[id]],"_Description = ",primary[[#This Row],[description]],"zzz"),""))</f>
        <v/>
      </c>
    </row>
    <row r="209" spans="1:20" x14ac:dyDescent="0.35">
      <c r="A209" s="20" t="s">
        <v>161</v>
      </c>
      <c r="B209">
        <f>VLOOKUP(primary[[#This Row],[id]],TreeDesign!$A$3:$C$500,2,FALSE)</f>
        <v>9</v>
      </c>
      <c r="C209">
        <f>VLOOKUP(primary[[#This Row],[id]],TreeDesign!$A$3:$C$500,3,FALSE)</f>
        <v>27</v>
      </c>
      <c r="D209" t="s">
        <v>837</v>
      </c>
      <c r="E209" t="s">
        <v>1239</v>
      </c>
      <c r="F209" t="s">
        <v>838</v>
      </c>
      <c r="G209" s="19" t="s">
        <v>332</v>
      </c>
      <c r="H209" t="s">
        <v>839</v>
      </c>
      <c r="I209" t="s">
        <v>131</v>
      </c>
      <c r="J209" t="s">
        <v>267</v>
      </c>
      <c r="K209" t="s">
        <v>266</v>
      </c>
      <c r="Q20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09" t="s">
        <v>302</v>
      </c>
      <c r="S20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aerospaceTech
    tier = 9
    title = #autoLOC_501136 //#autoLOC_501136 = Aerospace Tech
    description = #autoLOC_501137 //#autoLOC_501137 = The absolute cutting-edge in aerospace technology. Quite literally, some of those edges are very sharp. Handle with care.
    cost = 900
    hideEmpty = False
    nodeName = ktt_aerospaceTech
    anyToUnlock = False
    icon = RDicon_aerodynamics-experimental
    pos = -1530,1116,0
    scale = 0.7
    Parent
    {
        parentID = hypersonicFlight
        lineFrom = RIGHT
        lineTo = LEFT
    }
}</v>
      </c>
      <c r="T209" t="str">
        <f>_xlfn.CONCAT(IF(LEFT(primary[[#This Row],[title]],1)&lt;&gt;"#",_xlfn.CONCAT("#LOC_KTT_",primary[[#This Row],[id]],"_Title = ",primary[[#This Row],[title]],"zzz"),""),IF(LEFT(primary[[#This Row],[description]],1)&lt;&gt;"#",_xlfn.CONCAT(CHAR(10),"#LOC_KTT_",primary[[#This Row],[id]],"_Description = ",primary[[#This Row],[description]],"zzz"),""))</f>
        <v/>
      </c>
    </row>
    <row r="210" spans="1:20" x14ac:dyDescent="0.35">
      <c r="A210" s="20" t="s">
        <v>162</v>
      </c>
      <c r="B210">
        <f>VLOOKUP(primary[[#This Row],[id]],TreeDesign!$A$3:$C$500,2,FALSE)</f>
        <v>9</v>
      </c>
      <c r="C210">
        <f>VLOOKUP(primary[[#This Row],[id]],TreeDesign!$A$3:$C$500,3,FALSE)</f>
        <v>28</v>
      </c>
      <c r="D210" t="s">
        <v>840</v>
      </c>
      <c r="E210" t="s">
        <v>1240</v>
      </c>
      <c r="F210" t="s">
        <v>841</v>
      </c>
      <c r="G210" s="19" t="s">
        <v>332</v>
      </c>
      <c r="H210" t="s">
        <v>842</v>
      </c>
      <c r="I210" t="s">
        <v>132</v>
      </c>
      <c r="J210" t="s">
        <v>267</v>
      </c>
      <c r="K210" t="s">
        <v>266</v>
      </c>
      <c r="Q21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10" t="s">
        <v>369</v>
      </c>
      <c r="S21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aerospaceComposites
    tier = 9
    title = #LOC_CTT_aerospaceComposites_title
    description = #LOC_CTT_aerospaceComposites_description
    cost = 900
    hideEmpty = False
    nodeName = ktt_aerospaceComposites
    anyToUnlock = False
    icon = CommunityTechTree/UI/ctt_icon_aerospaceComposites
    pos = -1530,1072,0
    scale = 0.7
    Parent
    {
        parentID = experimentalAerodynamics
        lineFrom = RIGHT
        lineTo = LEFT
    }
}</v>
      </c>
      <c r="T210" t="str">
        <f>_xlfn.CONCAT(IF(LEFT(primary[[#This Row],[title]],1)&lt;&gt;"#",_xlfn.CONCAT("#LOC_KTT_",primary[[#This Row],[id]],"_Title = ",primary[[#This Row],[title]],"zzz"),""),IF(LEFT(primary[[#This Row],[description]],1)&lt;&gt;"#",_xlfn.CONCAT(CHAR(10),"#LOC_KTT_",primary[[#This Row],[id]],"_Description = ",primary[[#This Row],[description]],"zzz"),""))</f>
        <v/>
      </c>
    </row>
    <row r="211" spans="1:20" x14ac:dyDescent="0.35">
      <c r="A211" s="20" t="s">
        <v>157</v>
      </c>
      <c r="B211">
        <f>VLOOKUP(primary[[#This Row],[id]],TreeDesign!$A$3:$C$500,2,FALSE)</f>
        <v>9</v>
      </c>
      <c r="C211">
        <f>VLOOKUP(primary[[#This Row],[id]],TreeDesign!$A$3:$C$500,3,FALSE)</f>
        <v>29</v>
      </c>
      <c r="D211" t="s">
        <v>521</v>
      </c>
      <c r="E211" t="s">
        <v>521</v>
      </c>
      <c r="F211" t="s">
        <v>522</v>
      </c>
      <c r="G211" s="19" t="s">
        <v>332</v>
      </c>
      <c r="I211" t="s">
        <v>133</v>
      </c>
      <c r="J211" t="s">
        <v>267</v>
      </c>
      <c r="K211" t="s">
        <v>266</v>
      </c>
      <c r="Q2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11" t="s">
        <v>296</v>
      </c>
      <c r="S21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experimentalFlightSystems
    tier = 9
    title = #LOC_KTT_experimentalFlightSystems_Title // Experimental Flight Systems
    description = #LOC_KTT_experimentalFlightSystems_Description // Now this is flying in style. 
    cost = 900
    hideEmpty = False
    nodeName = ktt_experimentalFlightSystems
    anyToUnlock = False
    icon = KiwiTechTree/Icons/ktt_icon_experimentalFlightSystems
    pos = -1530,1028,0
    scale = 0.7
    Parent
    {
        parentID = specializedFlightSystems
        lineFrom = RIGHT
        lineTo = LEFT
    }
}</v>
      </c>
      <c r="T211" t="str">
        <f>_xlfn.CONCAT(IF(LEFT(primary[[#This Row],[title]],1)&lt;&gt;"#",_xlfn.CONCAT("#LOC_KTT_",primary[[#This Row],[id]],"_Title = ",primary[[#This Row],[title]],"zzz"),""),IF(LEFT(primary[[#This Row],[description]],1)&lt;&gt;"#",_xlfn.CONCAT(CHAR(10),"#LOC_KTT_",primary[[#This Row],[id]],"_Description = ",primary[[#This Row],[description]],"zzz"),""))</f>
        <v>#LOC_KTT_experimentalFlightSystems_Title = Experimental Flight Systemszzz
#LOC_KTT_experimentalFlightSystems_Description = Now this is flying in style. zzz</v>
      </c>
    </row>
    <row r="212" spans="1:20" x14ac:dyDescent="0.35">
      <c r="A212" s="20" t="s">
        <v>163</v>
      </c>
      <c r="B212">
        <f>VLOOKUP(primary[[#This Row],[id]],TreeDesign!$A$3:$C$500,2,FALSE)</f>
        <v>9</v>
      </c>
      <c r="C212">
        <f>VLOOKUP(primary[[#This Row],[id]],TreeDesign!$A$3:$C$500,3,FALSE)</f>
        <v>30</v>
      </c>
      <c r="D212" t="s">
        <v>843</v>
      </c>
      <c r="E212" t="s">
        <v>1241</v>
      </c>
      <c r="F212" t="s">
        <v>844</v>
      </c>
      <c r="G212" s="19" t="s">
        <v>332</v>
      </c>
      <c r="H212" t="s">
        <v>845</v>
      </c>
      <c r="I212" t="s">
        <v>134</v>
      </c>
      <c r="J212" t="s">
        <v>267</v>
      </c>
      <c r="K212" t="s">
        <v>266</v>
      </c>
      <c r="Q21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12" t="s">
        <v>302</v>
      </c>
      <c r="S21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advancedMotors
    tier = 9
    title = #autoLOC_501126 //#autoLOC_501126 = Advanced Motors
    description = #autoLOC_501127 //#autoLOC_501127 = Wheel technology is just rolling along now. You could even say our engineers are on a roll with it.
    cost = 900
    hideEmpty = False
    nodeName = ktt_advancedMotors
    anyToUnlock = False
    icon = RDicon_motors-advanced
    pos = -1530,984,0
    scale = 0.7
    Parent
    {
        parentID = heavyLanding
        lineFrom = RIGHT
        lineTo = LEFT
    }
}</v>
      </c>
      <c r="T212" t="str">
        <f>_xlfn.CONCAT(IF(LEFT(primary[[#This Row],[title]],1)&lt;&gt;"#",_xlfn.CONCAT("#LOC_KTT_",primary[[#This Row],[id]],"_Title = ",primary[[#This Row],[title]],"zzz"),""),IF(LEFT(primary[[#This Row],[description]],1)&lt;&gt;"#",_xlfn.CONCAT(CHAR(10),"#LOC_KTT_",primary[[#This Row],[id]],"_Description = ",primary[[#This Row],[description]],"zzz"),""))</f>
        <v/>
      </c>
    </row>
    <row r="213" spans="1:20" x14ac:dyDescent="0.35">
      <c r="A213" s="20" t="s">
        <v>172</v>
      </c>
      <c r="B213">
        <f>VLOOKUP(primary[[#This Row],[id]],TreeDesign!$A$3:$C$500,2,FALSE)</f>
        <v>9</v>
      </c>
      <c r="C213">
        <f>VLOOKUP(primary[[#This Row],[id]],TreeDesign!$A$3:$C$500,3,FALSE)</f>
        <v>32</v>
      </c>
      <c r="D213" t="s">
        <v>827</v>
      </c>
      <c r="E213" t="s">
        <v>827</v>
      </c>
      <c r="F213" t="s">
        <v>876</v>
      </c>
      <c r="G213" s="19" t="s">
        <v>332</v>
      </c>
      <c r="I213" t="s">
        <v>143</v>
      </c>
      <c r="J213" t="s">
        <v>267</v>
      </c>
      <c r="K213" t="s">
        <v>266</v>
      </c>
      <c r="Q2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13" t="s">
        <v>296</v>
      </c>
      <c r="S21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experimentalHeatManagement
    tier = 9
    title = #LOC_KTT_experimentalHeatManagement_Title // Experimental Heat Management
    description = #LOC_KTT_experimentalHeatManagement_Description // When it comes to managing heat from nuclear reactions or getting into a close solar orbit, learning that the system is experimental is not very comforting.
    cost = 900
    hideEmpty = False
    nodeName = ktt_experimentalHeatManagement
    anyToUnlock = False
    icon = KiwiTechTree/Icons/ktt_icon_experimentalHeatManagement
    pos = -1530,896,0
    scale = 0.7
    Parent
    {
        parentID = advHeatManagement
        lineFrom = RIGHT
        lineTo = LEFT
    }
}</v>
      </c>
      <c r="T213" t="str">
        <f>_xlfn.CONCAT(IF(LEFT(primary[[#This Row],[title]],1)&lt;&gt;"#",_xlfn.CONCAT("#LOC_KTT_",primary[[#This Row],[id]],"_Title = ",primary[[#This Row],[title]],"zzz"),""),IF(LEFT(primary[[#This Row],[description]],1)&lt;&gt;"#",_xlfn.CONCAT(CHAR(10),"#LOC_KTT_",primary[[#This Row],[id]],"_Description = ",primary[[#This Row],[description]],"zzz"),""))</f>
        <v>#LOC_KTT_experimentalHeatManagement_Title = Experimental Heat Managementzzz
#LOC_KTT_experimentalHeatManagement_Description = When it comes to managing heat from nuclear reactions or getting into a close solar orbit, learning that the system is experimental is not very comforting.zzz</v>
      </c>
    </row>
    <row r="214" spans="1:20" x14ac:dyDescent="0.35">
      <c r="A214" s="20" t="s">
        <v>165</v>
      </c>
      <c r="B214">
        <f>VLOOKUP(primary[[#This Row],[id]],TreeDesign!$A$3:$C$500,2,FALSE)</f>
        <v>9</v>
      </c>
      <c r="C214">
        <f>VLOOKUP(primary[[#This Row],[id]],TreeDesign!$A$3:$C$500,3,FALSE)</f>
        <v>34</v>
      </c>
      <c r="D214" t="s">
        <v>591</v>
      </c>
      <c r="E214" t="s">
        <v>1242</v>
      </c>
      <c r="F214" t="s">
        <v>592</v>
      </c>
      <c r="G214" s="19" t="s">
        <v>332</v>
      </c>
      <c r="H214" t="s">
        <v>593</v>
      </c>
      <c r="I214" t="s">
        <v>135</v>
      </c>
      <c r="J214" t="s">
        <v>267</v>
      </c>
      <c r="K214" t="s">
        <v>266</v>
      </c>
      <c r="Q2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14" t="s">
        <v>369</v>
      </c>
      <c r="S2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specializedCommandCenters
    tier = 9
    title = #LOC_CTT_specializedCommandCenters_title
    description = #LOC_CTT_specializedCommandCenters_description
    cost = 900
    hideEmpty = False
    nodeName = ktt_specializedCommandCenters
    anyToUnlock = False
    icon = CommunityTechTree/UI/ctt_icon_specializedCommandCenters
    pos = -1530,808,0
    scale = 0.7
    Parent
    {
        parentID = specializedCommandModules
        lineFrom = RIGHT
        lineTo = LEFT
    }
}</v>
      </c>
      <c r="T214" t="str">
        <f>_xlfn.CONCAT(IF(LEFT(primary[[#This Row],[title]],1)&lt;&gt;"#",_xlfn.CONCAT("#LOC_KTT_",primary[[#This Row],[id]],"_Title = ",primary[[#This Row],[title]],"zzz"),""),IF(LEFT(primary[[#This Row],[description]],1)&lt;&gt;"#",_xlfn.CONCAT(CHAR(10),"#LOC_KTT_",primary[[#This Row],[id]],"_Description = ",primary[[#This Row],[description]],"zzz"),""))</f>
        <v/>
      </c>
    </row>
    <row r="215" spans="1:20" x14ac:dyDescent="0.35">
      <c r="A215" s="20" t="s">
        <v>164</v>
      </c>
      <c r="B215">
        <f>VLOOKUP(primary[[#This Row],[id]],TreeDesign!$A$3:$C$500,2,FALSE)</f>
        <v>9</v>
      </c>
      <c r="C215">
        <f>VLOOKUP(primary[[#This Row],[id]],TreeDesign!$A$3:$C$500,3,FALSE)</f>
        <v>35</v>
      </c>
      <c r="D215" t="s">
        <v>597</v>
      </c>
      <c r="E215" t="s">
        <v>1243</v>
      </c>
      <c r="F215" t="s">
        <v>598</v>
      </c>
      <c r="G215" s="19" t="s">
        <v>332</v>
      </c>
      <c r="H215" t="s">
        <v>599</v>
      </c>
      <c r="I215" t="s">
        <v>96</v>
      </c>
      <c r="J215" t="s">
        <v>267</v>
      </c>
      <c r="K215" t="s">
        <v>266</v>
      </c>
      <c r="L215" t="s">
        <v>135</v>
      </c>
      <c r="M215" t="s">
        <v>267</v>
      </c>
      <c r="N215" t="s">
        <v>266</v>
      </c>
      <c r="Q2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15" t="s">
        <v>369</v>
      </c>
      <c r="S2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specializedLanders
    tier = 9
    title = #LOC_CTT_specializedLanders_title
    description = #LOC_CTT_specializedLanders_description
    cost = 900
    hideEmpty = False
    nodeName = ktt_specializedLanders
    anyToUnlock = False
    icon = CommunityTechTree/UI/ctt_icon_specializedLanders
    pos = -1530,764,0
    scale = 0.7
    Parent
    {
        parentID = heavyCommandModulesExtensions
        lineFrom = RIGHT
        lineTo = LEFT
    }
    Parent
    {
        parentID = specializedCommandModules
        lineFrom = RIGHT
        lineTo = LEFT
    }
}</v>
      </c>
      <c r="T215" t="str">
        <f>_xlfn.CONCAT(IF(LEFT(primary[[#This Row],[title]],1)&lt;&gt;"#",_xlfn.CONCAT("#LOC_KTT_",primary[[#This Row],[id]],"_Title = ",primary[[#This Row],[title]],"zzz"),""),IF(LEFT(primary[[#This Row],[description]],1)&lt;&gt;"#",_xlfn.CONCAT(CHAR(10),"#LOC_KTT_",primary[[#This Row],[id]],"_Description = ",primary[[#This Row],[description]],"zzz"),""))</f>
        <v/>
      </c>
    </row>
    <row r="216" spans="1:20" x14ac:dyDescent="0.35">
      <c r="A216" s="20" t="s">
        <v>168</v>
      </c>
      <c r="B216">
        <f>VLOOKUP(primary[[#This Row],[id]],TreeDesign!$A$3:$C$500,2,FALSE)</f>
        <v>9</v>
      </c>
      <c r="C216">
        <f>VLOOKUP(primary[[#This Row],[id]],TreeDesign!$A$3:$C$500,3,FALSE)</f>
        <v>38</v>
      </c>
      <c r="D216" t="s">
        <v>846</v>
      </c>
      <c r="E216" t="s">
        <v>1244</v>
      </c>
      <c r="F216" t="s">
        <v>847</v>
      </c>
      <c r="G216" s="19" t="s">
        <v>332</v>
      </c>
      <c r="H216" t="s">
        <v>848</v>
      </c>
      <c r="I216" t="s">
        <v>136</v>
      </c>
      <c r="J216" t="s">
        <v>267</v>
      </c>
      <c r="K216" t="s">
        <v>266</v>
      </c>
      <c r="Q21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16" t="s">
        <v>302</v>
      </c>
      <c r="S21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experimentalScience
    tier = 9
    title = #autoLOC_501140 //#autoLOC_501140 = Experimental Science
    description = #autoLOC_501141 //#autoLOC_501141 = Explore novel fields of science that we didn't even know were there.
    cost = 900
    hideEmpty = False
    nodeName = ktt_experimentalScience
    anyToUnlock = False
    icon = RDicon_science-experimental
    pos = -1530,632,0
    scale = 0.7
    Parent
    {
        parentID = advScienceTech
        lineFrom = RIGHT
        lineTo = LEFT
    }
}</v>
      </c>
      <c r="T216" t="str">
        <f>_xlfn.CONCAT(IF(LEFT(primary[[#This Row],[title]],1)&lt;&gt;"#",_xlfn.CONCAT("#LOC_KTT_",primary[[#This Row],[id]],"_Title = ",primary[[#This Row],[title]],"zzz"),""),IF(LEFT(primary[[#This Row],[description]],1)&lt;&gt;"#",_xlfn.CONCAT(CHAR(10),"#LOC_KTT_",primary[[#This Row],[id]],"_Description = ",primary[[#This Row],[description]],"zzz"),""))</f>
        <v/>
      </c>
    </row>
    <row r="217" spans="1:20" x14ac:dyDescent="0.35">
      <c r="A217" s="20" t="s">
        <v>169</v>
      </c>
      <c r="B217">
        <f>VLOOKUP(primary[[#This Row],[id]],TreeDesign!$A$3:$C$500,2,FALSE)</f>
        <v>9</v>
      </c>
      <c r="C217">
        <f>VLOOKUP(primary[[#This Row],[id]],TreeDesign!$A$3:$C$500,3,FALSE)</f>
        <v>39</v>
      </c>
      <c r="D217" t="s">
        <v>849</v>
      </c>
      <c r="E217" t="s">
        <v>1245</v>
      </c>
      <c r="F217" t="s">
        <v>850</v>
      </c>
      <c r="G217" s="19" t="s">
        <v>332</v>
      </c>
      <c r="H217" t="s">
        <v>851</v>
      </c>
      <c r="I217" t="s">
        <v>137</v>
      </c>
      <c r="J217" t="s">
        <v>267</v>
      </c>
      <c r="K217" t="s">
        <v>266</v>
      </c>
      <c r="Q2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17" t="s">
        <v>369</v>
      </c>
      <c r="S21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longTermScienceTech
    tier = 9
    title = #LOC_CTT_longTermScienceTech_title
    description = #LOC_CTT_longTermScienceTech_description
    cost = 900
    hideEmpty = False
    nodeName = ktt_longTermScienceTech
    anyToUnlock = False
    icon = CommunityTechTree/UI/ctt_icon_longTermScienceTech
    pos = -1530,588,0
    scale = 0.7
    Parent
    {
        parentID = specializedScienceTech
        lineFrom = RIGHT
        lineTo = LEFT
    }
}</v>
      </c>
      <c r="T217" t="str">
        <f>_xlfn.CONCAT(IF(LEFT(primary[[#This Row],[title]],1)&lt;&gt;"#",_xlfn.CONCAT("#LOC_KTT_",primary[[#This Row],[id]],"_Title = ",primary[[#This Row],[title]],"zzz"),""),IF(LEFT(primary[[#This Row],[description]],1)&lt;&gt;"#",_xlfn.CONCAT(CHAR(10),"#LOC_KTT_",primary[[#This Row],[id]],"_Description = ",primary[[#This Row],[description]],"zzz"),""))</f>
        <v/>
      </c>
    </row>
    <row r="218" spans="1:20" x14ac:dyDescent="0.35">
      <c r="A218" s="20" t="s">
        <v>171</v>
      </c>
      <c r="B218">
        <f>VLOOKUP(primary[[#This Row],[id]],TreeDesign!$A$3:$C$500,2,FALSE)</f>
        <v>9</v>
      </c>
      <c r="C218">
        <f>VLOOKUP(primary[[#This Row],[id]],TreeDesign!$A$3:$C$500,3,FALSE)</f>
        <v>41</v>
      </c>
      <c r="D218" t="s">
        <v>826</v>
      </c>
      <c r="E218" t="s">
        <v>826</v>
      </c>
      <c r="F218" t="s">
        <v>857</v>
      </c>
      <c r="G218" s="19" t="s">
        <v>332</v>
      </c>
      <c r="I218" t="s">
        <v>139</v>
      </c>
      <c r="J218" t="s">
        <v>267</v>
      </c>
      <c r="K218" t="s">
        <v>266</v>
      </c>
      <c r="Q2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18" t="s">
        <v>296</v>
      </c>
      <c r="S21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digitalSignalProcessing
    tier = 9
    title = #LOC_KTT_digitalSignalProcessing_Title // Digital Signal Processing
    description = #LOC_KTT_digitalSignalProcessing_Description // Today we have entered a new era, Digital Innovation 4.2.1 Release Candidate 4.
    cost = 900
    hideEmpty = False
    nodeName = ktt_digitalSignalProcessing
    anyToUnlock = False
    icon = KiwiTechTree/Icons/ktt_icon_digitalSignalProcessing
    pos = -1530,500,0
    scale = 0.7
    Parent
    {
        parentID = signalProcessing
        lineFrom = RIGHT
        lineTo = LEFT
    }
}</v>
      </c>
      <c r="T218" t="str">
        <f>_xlfn.CONCAT(IF(LEFT(primary[[#This Row],[title]],1)&lt;&gt;"#",_xlfn.CONCAT("#LOC_KTT_",primary[[#This Row],[id]],"_Title = ",primary[[#This Row],[title]],"zzz"),""),IF(LEFT(primary[[#This Row],[description]],1)&lt;&gt;"#",_xlfn.CONCAT(CHAR(10),"#LOC_KTT_",primary[[#This Row],[id]],"_Description = ",primary[[#This Row],[description]],"zzz"),""))</f>
        <v>#LOC_KTT_digitalSignalProcessing_Title = Digital Signal Processingzzz
#LOC_KTT_digitalSignalProcessing_Description = Today we have entered a new era, Digital Innovation 4.2.1 Release Candidate 4.zzz</v>
      </c>
    </row>
    <row r="219" spans="1:20" x14ac:dyDescent="0.35">
      <c r="A219" s="20" t="s">
        <v>174</v>
      </c>
      <c r="B219">
        <f>VLOOKUP(primary[[#This Row],[id]],TreeDesign!$A$3:$C$500,2,FALSE)</f>
        <v>9</v>
      </c>
      <c r="C219">
        <f>VLOOKUP(primary[[#This Row],[id]],TreeDesign!$A$3:$C$500,3,FALSE)</f>
        <v>42</v>
      </c>
      <c r="D219" t="s">
        <v>858</v>
      </c>
      <c r="E219" t="s">
        <v>1246</v>
      </c>
      <c r="F219" t="s">
        <v>859</v>
      </c>
      <c r="G219" s="19" t="s">
        <v>332</v>
      </c>
      <c r="H219" t="s">
        <v>860</v>
      </c>
      <c r="I219" t="s">
        <v>140</v>
      </c>
      <c r="J219" t="s">
        <v>267</v>
      </c>
      <c r="K219" t="s">
        <v>266</v>
      </c>
      <c r="Q2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19" t="s">
        <v>302</v>
      </c>
      <c r="S2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largeUnmanned
    tier = 9
    title = #autoLOC_501138 //#autoLOC_501138 = Large Probes
    description = #autoLOC_501139 //#autoLOC_501139 = The rumours of probe-led world domination are greatly exaggerated.
    cost = 900
    hideEmpty = False
    nodeName = ktt_largeUnmanned
    anyToUnlock = False
    icon = RDicon_probes-large
    pos = -1530,456,0
    scale = 0.7
    Parent
    {
        parentID = advUnmanned
        lineFrom = RIGHT
        lineTo = LEFT
    }
}</v>
      </c>
      <c r="T219" t="str">
        <f>_xlfn.CONCAT(IF(LEFT(primary[[#This Row],[title]],1)&lt;&gt;"#",_xlfn.CONCAT("#LOC_KTT_",primary[[#This Row],[id]],"_Title = ",primary[[#This Row],[title]],"zzz"),""),IF(LEFT(primary[[#This Row],[description]],1)&lt;&gt;"#",_xlfn.CONCAT(CHAR(10),"#LOC_KTT_",primary[[#This Row],[id]],"_Description = ",primary[[#This Row],[description]],"zzz"),""))</f>
        <v/>
      </c>
    </row>
    <row r="220" spans="1:20" x14ac:dyDescent="0.35">
      <c r="A220" s="20" t="s">
        <v>173</v>
      </c>
      <c r="B220">
        <f>VLOOKUP(primary[[#This Row],[id]],TreeDesign!$A$3:$C$500,2,FALSE)</f>
        <v>9</v>
      </c>
      <c r="C220">
        <f>VLOOKUP(primary[[#This Row],[id]],TreeDesign!$A$3:$C$500,3,FALSE)</f>
        <v>43</v>
      </c>
      <c r="D220" t="s">
        <v>861</v>
      </c>
      <c r="E220" t="s">
        <v>1247</v>
      </c>
      <c r="F220" t="s">
        <v>862</v>
      </c>
      <c r="G220" s="19" t="s">
        <v>332</v>
      </c>
      <c r="H220" t="s">
        <v>984</v>
      </c>
      <c r="I220" t="s">
        <v>141</v>
      </c>
      <c r="J220" t="s">
        <v>267</v>
      </c>
      <c r="K220" t="s">
        <v>266</v>
      </c>
      <c r="Q2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0" t="s">
        <v>369</v>
      </c>
      <c r="S2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mechatronics
    tier = 9
    title = #LOC_CTT_mechatronics_title
    description = #LOC_CTT_mechatronics_description
    cost = 900
    hideEmpty = False
    nodeName = ktt_mechatronics
    anyToUnlock = False
    icon = KiwiTechTree/Icons/ktt_icon_mechatronics
    pos = -1530,412,0
    scale = 0.7
    Parent
    {
        parentID = automation
        lineFrom = RIGHT
        lineTo = LEFT
    }
}</v>
      </c>
      <c r="T220" t="str">
        <f>_xlfn.CONCAT(IF(LEFT(primary[[#This Row],[title]],1)&lt;&gt;"#",_xlfn.CONCAT("#LOC_KTT_",primary[[#This Row],[id]],"_Title = ",primary[[#This Row],[title]],"zzz"),""),IF(LEFT(primary[[#This Row],[description]],1)&lt;&gt;"#",_xlfn.CONCAT(CHAR(10),"#LOC_KTT_",primary[[#This Row],[id]],"_Description = ",primary[[#This Row],[description]],"zzz"),""))</f>
        <v/>
      </c>
    </row>
    <row r="221" spans="1:20" x14ac:dyDescent="0.35">
      <c r="A221" s="20" t="s">
        <v>182</v>
      </c>
      <c r="B221">
        <f>VLOOKUP(primary[[#This Row],[id]],TreeDesign!$A$3:$C$500,2,FALSE)</f>
        <v>9</v>
      </c>
      <c r="C221">
        <f>VLOOKUP(primary[[#This Row],[id]],TreeDesign!$A$3:$C$500,3,FALSE)</f>
        <v>45</v>
      </c>
      <c r="D221" t="s">
        <v>869</v>
      </c>
      <c r="E221" t="s">
        <v>1249</v>
      </c>
      <c r="F221" t="s">
        <v>870</v>
      </c>
      <c r="G221" s="19" t="s">
        <v>332</v>
      </c>
      <c r="H221" t="s">
        <v>871</v>
      </c>
      <c r="I221" t="s">
        <v>181</v>
      </c>
      <c r="J221" t="s">
        <v>267</v>
      </c>
      <c r="K221" t="s">
        <v>266</v>
      </c>
      <c r="Q22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1" t="s">
        <v>369</v>
      </c>
      <c r="S22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cuttingEdgeSolarTech
    tier = 9
    title = #LOC_CTT_cuttingEdgeSolarTech_title
    description = #LOC_CTT_cuttingEdgeSolarTech_description
    cost = 900
    hideEmpty = False
    nodeName = ktt_cuttingEdgeSolarTech
    anyToUnlock = False
    icon = CommunityTechTree/UI/ctt_icon_cuttingEdgeSolar
    pos = -1530,324,0
    scale = 0.7
    Parent
    {
        parentID = advPVMaterials
        lineFrom = RIGHT
        lineTo = LEFT
    }
}</v>
      </c>
      <c r="T221" t="str">
        <f>_xlfn.CONCAT(IF(LEFT(primary[[#This Row],[title]],1)&lt;&gt;"#",_xlfn.CONCAT("#LOC_KTT_",primary[[#This Row],[id]],"_Title = ",primary[[#This Row],[title]],"zzz"),""),IF(LEFT(primary[[#This Row],[description]],1)&lt;&gt;"#",_xlfn.CONCAT(CHAR(10),"#LOC_KTT_",primary[[#This Row],[id]],"_Description = ",primary[[#This Row],[description]],"zzz"),""))</f>
        <v/>
      </c>
    </row>
    <row r="222" spans="1:20" x14ac:dyDescent="0.35">
      <c r="A222" s="20" t="s">
        <v>176</v>
      </c>
      <c r="B222">
        <f>VLOOKUP(primary[[#This Row],[id]],TreeDesign!$A$3:$C$500,2,FALSE)</f>
        <v>9</v>
      </c>
      <c r="C222">
        <f>VLOOKUP(primary[[#This Row],[id]],TreeDesign!$A$3:$C$500,3,FALSE)</f>
        <v>46</v>
      </c>
      <c r="D222" t="s">
        <v>863</v>
      </c>
      <c r="E222" t="s">
        <v>1248</v>
      </c>
      <c r="F222" t="s">
        <v>864</v>
      </c>
      <c r="G222" s="19" t="s">
        <v>332</v>
      </c>
      <c r="H222" t="s">
        <v>865</v>
      </c>
      <c r="I222" t="s">
        <v>144</v>
      </c>
      <c r="J222" t="s">
        <v>267</v>
      </c>
      <c r="K222" t="s">
        <v>266</v>
      </c>
      <c r="Q2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2" t="s">
        <v>302</v>
      </c>
      <c r="S22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experimentalElectrics
    tier = 9
    title = #autoLOC_501144 //#autoLOC_501144 = Experimental Electrics
    description = #autoLOC_501145 //#autoLOC_501145 = The very latest in electrical systems technology. Our engineers are buzzing with excitement over it. They also seem to glow in the dark now. Fascinating!
    cost = 900
    hideEmpty = False
    nodeName = ktt_experimentalElectrics
    anyToUnlock = False
    icon = RDicon_electrics-experimental
    pos = -1530,280,0
    scale = 0.7
    Parent
    {
        parentID = specializedElectrics
        lineFrom = RIGHT
        lineTo = LEFT
    }
}</v>
      </c>
      <c r="T222" t="str">
        <f>_xlfn.CONCAT(IF(LEFT(primary[[#This Row],[title]],1)&lt;&gt;"#",_xlfn.CONCAT("#LOC_KTT_",primary[[#This Row],[id]],"_Title = ",primary[[#This Row],[title]],"zzz"),""),IF(LEFT(primary[[#This Row],[description]],1)&lt;&gt;"#",_xlfn.CONCAT(CHAR(10),"#LOC_KTT_",primary[[#This Row],[id]],"_Description = ",primary[[#This Row],[description]],"zzz"),""))</f>
        <v/>
      </c>
    </row>
    <row r="223" spans="1:20" x14ac:dyDescent="0.35">
      <c r="A223" s="20" t="s">
        <v>186</v>
      </c>
      <c r="B223">
        <f>VLOOKUP(primary[[#This Row],[id]],TreeDesign!$A$3:$C$500,2,FALSE)</f>
        <v>9</v>
      </c>
      <c r="C223">
        <f>VLOOKUP(primary[[#This Row],[id]],TreeDesign!$A$3:$C$500,3,FALSE)</f>
        <v>48</v>
      </c>
      <c r="D223" t="s">
        <v>877</v>
      </c>
      <c r="E223" t="s">
        <v>1250</v>
      </c>
      <c r="F223" t="s">
        <v>878</v>
      </c>
      <c r="G223" s="19" t="s">
        <v>332</v>
      </c>
      <c r="H223" t="s">
        <v>879</v>
      </c>
      <c r="I223" t="s">
        <v>146</v>
      </c>
      <c r="J223" t="s">
        <v>267</v>
      </c>
      <c r="K223" t="s">
        <v>266</v>
      </c>
      <c r="Q22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3" t="s">
        <v>369</v>
      </c>
      <c r="S22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longTermHabitation
    tier = 9
    title = #LOC_CTT_longTermHabitation_title
    description = #LOC_CTT_longTermHabitation_description
    cost = 900
    hideEmpty = False
    nodeName = ktt_longTermHabitation
    anyToUnlock = False
    icon = RDicon_start
    pos = -1530,192,0
    scale = 0.7
    Parent
    {
        parentID = shortTermHabitation
        lineFrom = RIGHT
        lineTo = LEFT
    }
}</v>
      </c>
      <c r="T223" t="str">
        <f>_xlfn.CONCAT(IF(LEFT(primary[[#This Row],[title]],1)&lt;&gt;"#",_xlfn.CONCAT("#LOC_KTT_",primary[[#This Row],[id]],"_Title = ",primary[[#This Row],[title]],"zzz"),""),IF(LEFT(primary[[#This Row],[description]],1)&lt;&gt;"#",_xlfn.CONCAT(CHAR(10),"#LOC_KTT_",primary[[#This Row],[id]],"_Description = ",primary[[#This Row],[description]],"zzz"),""))</f>
        <v/>
      </c>
    </row>
    <row r="224" spans="1:20" x14ac:dyDescent="0.35">
      <c r="A224" s="20" t="s">
        <v>185</v>
      </c>
      <c r="B224">
        <f>VLOOKUP(primary[[#This Row],[id]],TreeDesign!$A$3:$C$500,2,FALSE)</f>
        <v>9</v>
      </c>
      <c r="C224">
        <f>VLOOKUP(primary[[#This Row],[id]],TreeDesign!$A$3:$C$500,3,FALSE)</f>
        <v>49</v>
      </c>
      <c r="D224" t="s">
        <v>880</v>
      </c>
      <c r="E224" t="s">
        <v>1251</v>
      </c>
      <c r="F224" t="s">
        <v>881</v>
      </c>
      <c r="G224" s="19" t="s">
        <v>332</v>
      </c>
      <c r="H224" t="s">
        <v>882</v>
      </c>
      <c r="I224" t="s">
        <v>147</v>
      </c>
      <c r="J224" t="s">
        <v>267</v>
      </c>
      <c r="K224" t="s">
        <v>266</v>
      </c>
      <c r="Q2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4" t="s">
        <v>369</v>
      </c>
      <c r="S22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advLogistics
    tier = 9
    title = #LOC_CTT_advLogistics_title
    description = #LOC_CTT_advLogistics_description
    cost = 900
    hideEmpty = False
    nodeName = ktt_advLogistics
    anyToUnlock = False
    icon = CommunityTechTree/UI/ctt_icon_advancedLogistics
    pos = -1530,148,0
    scale = 0.7
    Parent
    {
        parentID = isru
        lineFrom = RIGHT
        lineTo = LEFT
    }
}</v>
      </c>
      <c r="T224" t="str">
        <f>_xlfn.CONCAT(IF(LEFT(primary[[#This Row],[title]],1)&lt;&gt;"#",_xlfn.CONCAT("#LOC_KTT_",primary[[#This Row],[id]],"_Title = ",primary[[#This Row],[title]],"zzz"),""),IF(LEFT(primary[[#This Row],[description]],1)&lt;&gt;"#",_xlfn.CONCAT(CHAR(10),"#LOC_KTT_",primary[[#This Row],[id]],"_Description = ",primary[[#This Row],[description]],"zzz"),""))</f>
        <v/>
      </c>
    </row>
    <row r="225" spans="1:20" x14ac:dyDescent="0.35">
      <c r="A225" s="20" t="s">
        <v>1347</v>
      </c>
      <c r="B225" s="17">
        <f>VLOOKUP(primary[[#This Row],[id]],TreeDesign!$A$3:$C$500,2,FALSE)</f>
        <v>9</v>
      </c>
      <c r="C225" s="17">
        <f>VLOOKUP(primary[[#This Row],[id]],TreeDesign!$A$3:$C$500,3,FALSE)</f>
        <v>51</v>
      </c>
      <c r="D225" t="s">
        <v>1362</v>
      </c>
      <c r="E225" t="s">
        <v>1331</v>
      </c>
      <c r="F225" t="s">
        <v>1377</v>
      </c>
      <c r="G225" s="18" t="s">
        <v>332</v>
      </c>
      <c r="H225" t="s">
        <v>1392</v>
      </c>
      <c r="P225">
        <v>0</v>
      </c>
      <c r="Q225"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25" t="s">
        <v>296</v>
      </c>
      <c r="S22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tier9_bottom
    tier = 9
    title = #LOC_KTT_tier9_Title
    description = #LOC_KTT_tier9_Description
    cost = 0
    hideEmpty = False
    nodeName = ktt_tier9_bottom
    anyToUnlock = False
    icon = KiwiTechTree/Icons/ktt_icon_tier9
    pos = -1530,60,0
    scale = 0.7
}</v>
      </c>
      <c r="T225" s="17" t="str">
        <f>_xlfn.CONCAT(IF(LEFT(primary[[#This Row],[title]],1)&lt;&gt;"#",_xlfn.CONCAT("#LOC_KTT_",primary[[#This Row],[id]],"_Title = ",primary[[#This Row],[title]],"zzz"),""),IF(LEFT(primary[[#This Row],[description]],1)&lt;&gt;"#",_xlfn.CONCAT(CHAR(10),"#LOC_KTT_",primary[[#This Row],[id]],"_Description = ",primary[[#This Row],[description]],"zzz"),""))</f>
        <v/>
      </c>
    </row>
    <row r="226" spans="1:20" x14ac:dyDescent="0.35">
      <c r="A226" s="20" t="s">
        <v>1317</v>
      </c>
      <c r="B226" s="17">
        <f>VLOOKUP(primary[[#This Row],[id]],TreeDesign!$A$3:$C$500,2,FALSE)</f>
        <v>10</v>
      </c>
      <c r="C226" s="17">
        <f>VLOOKUP(primary[[#This Row],[id]],TreeDesign!$A$3:$C$500,3,FALSE)</f>
        <v>1</v>
      </c>
      <c r="D226" s="22" t="s">
        <v>1332</v>
      </c>
      <c r="E226" s="22" t="s">
        <v>1332</v>
      </c>
      <c r="F226" s="22" t="s">
        <v>1332</v>
      </c>
      <c r="G226" s="18" t="s">
        <v>332</v>
      </c>
      <c r="P226">
        <v>0</v>
      </c>
      <c r="Q2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26" t="s">
        <v>296</v>
      </c>
      <c r="S22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tier10
    tier = 10
    title = #LOC_KTT_tier10_Title // Tier 10
    description = #LOC_KTT_tier10_Description // Tier 10
    cost = 0
    hideEmpty = False
    nodeName = ktt_tier10
    anyToUnlock = False
    icon = KiwiTechTree/Icons/ktt_icon_tier10
    pos = -1310,2260,0
    scale = 0.7
}</v>
      </c>
      <c r="T226" s="17" t="str">
        <f>_xlfn.CONCAT(IF(LEFT(primary[[#This Row],[title]],1)&lt;&gt;"#",_xlfn.CONCAT("#LOC_KTT_",primary[[#This Row],[id]],"_Title = ",primary[[#This Row],[title]],"zzz"),""),IF(LEFT(primary[[#This Row],[description]],1)&lt;&gt;"#",_xlfn.CONCAT(CHAR(10),"#LOC_KTT_",primary[[#This Row],[id]],"_Description = ",primary[[#This Row],[description]],"zzz"),""))</f>
        <v>#LOC_KTT_tier10_Title = Tier 10zzz
#LOC_KTT_tier10_Description = Tier 10zzz</v>
      </c>
    </row>
    <row r="227" spans="1:20" x14ac:dyDescent="0.35">
      <c r="A227" s="20" t="s">
        <v>190</v>
      </c>
      <c r="B227">
        <f>VLOOKUP(primary[[#This Row],[id]],TreeDesign!$A$3:$C$500,2,FALSE)</f>
        <v>10</v>
      </c>
      <c r="C227">
        <f>VLOOKUP(primary[[#This Row],[id]],TreeDesign!$A$3:$C$500,3,FALSE)</f>
        <v>4</v>
      </c>
      <c r="D227" t="s">
        <v>682</v>
      </c>
      <c r="E227" t="s">
        <v>1253</v>
      </c>
      <c r="F227" t="s">
        <v>683</v>
      </c>
      <c r="G227" s="19" t="s">
        <v>332</v>
      </c>
      <c r="I227" t="s">
        <v>148</v>
      </c>
      <c r="J227" t="s">
        <v>267</v>
      </c>
      <c r="K227" t="s">
        <v>266</v>
      </c>
      <c r="P227">
        <v>1.35</v>
      </c>
      <c r="Q22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1823</v>
      </c>
      <c r="R227" t="s">
        <v>369</v>
      </c>
      <c r="S22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expNuclearPower
    tier = 10
    title = #LOC_CTT_expNuclearPower_title
    description = #LOC_CTT_expNuclearPower_description
    cost = 1823
    hideEmpty = False
    nodeName = ktt_expNuclearPower
    anyToUnlock = False
    icon = KiwiTechTree/Icons/ktt_icon_expNuclearPower
    pos = -1310,2128,0
    scale = 0.7
    Parent
    {
        parentID = advNuclearPower
        lineFrom = RIGHT
        lineTo = LEFT
    }
}</v>
      </c>
      <c r="T227" t="str">
        <f>_xlfn.CONCAT(IF(LEFT(primary[[#This Row],[title]],1)&lt;&gt;"#",_xlfn.CONCAT("#LOC_KTT_",primary[[#This Row],[id]],"_Title = ",primary[[#This Row],[title]],"zzz"),""),IF(LEFT(primary[[#This Row],[description]],1)&lt;&gt;"#",_xlfn.CONCAT(CHAR(10),"#LOC_KTT_",primary[[#This Row],[id]],"_Description = ",primary[[#This Row],[description]],"zzz"),""))</f>
        <v/>
      </c>
    </row>
    <row r="228" spans="1:20" x14ac:dyDescent="0.35">
      <c r="A228" s="20" t="s">
        <v>191</v>
      </c>
      <c r="B228">
        <f>VLOOKUP(primary[[#This Row],[id]],TreeDesign!$A$3:$C$500,2,FALSE)</f>
        <v>10</v>
      </c>
      <c r="C228">
        <f>VLOOKUP(primary[[#This Row],[id]],TreeDesign!$A$3:$C$500,3,FALSE)</f>
        <v>5</v>
      </c>
      <c r="D228" t="s">
        <v>709</v>
      </c>
      <c r="E228" t="s">
        <v>1254</v>
      </c>
      <c r="F228" t="s">
        <v>710</v>
      </c>
      <c r="G228" s="19" t="s">
        <v>332</v>
      </c>
      <c r="H228" t="s">
        <v>711</v>
      </c>
      <c r="I228" t="s">
        <v>149</v>
      </c>
      <c r="J228" t="s">
        <v>267</v>
      </c>
      <c r="K228" t="s">
        <v>266</v>
      </c>
      <c r="P228">
        <v>1.35</v>
      </c>
      <c r="Q2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1823</v>
      </c>
      <c r="R228" t="s">
        <v>369</v>
      </c>
      <c r="S22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expNuclearPropulsion
    tier = 10
    title = #LOC_CTT_expNuclearPropulsion_title
    description = #LOC_CTT_expNuclearPropulsion_description
    cost = 1823
    hideEmpty = False
    nodeName = ktt_expNuclearPropulsion
    anyToUnlock = False
    icon = CommunityTechTree/UI/ctt_icon_experimentalNuclearPropulsion
    pos = -1310,2084,0
    scale = 0.7
    Parent
    {
        parentID = advNuclearPropulsion
        lineFrom = RIGHT
        lineTo = LEFT
    }
}</v>
      </c>
      <c r="T228" t="str">
        <f>_xlfn.CONCAT(IF(LEFT(primary[[#This Row],[title]],1)&lt;&gt;"#",_xlfn.CONCAT("#LOC_KTT_",primary[[#This Row],[id]],"_Title = ",primary[[#This Row],[title]],"zzz"),""),IF(LEFT(primary[[#This Row],[description]],1)&lt;&gt;"#",_xlfn.CONCAT(CHAR(10),"#LOC_KTT_",primary[[#This Row],[id]],"_Description = ",primary[[#This Row],[description]],"zzz"),""))</f>
        <v/>
      </c>
    </row>
    <row r="229" spans="1:20" x14ac:dyDescent="0.35">
      <c r="A229" s="20" t="s">
        <v>189</v>
      </c>
      <c r="B229">
        <f>VLOOKUP(primary[[#This Row],[id]],TreeDesign!$A$3:$C$500,2,FALSE)</f>
        <v>10</v>
      </c>
      <c r="C229">
        <f>VLOOKUP(primary[[#This Row],[id]],TreeDesign!$A$3:$C$500,3,FALSE)</f>
        <v>6</v>
      </c>
      <c r="D229" t="s">
        <v>686</v>
      </c>
      <c r="E229" t="s">
        <v>1252</v>
      </c>
      <c r="F229" t="s">
        <v>687</v>
      </c>
      <c r="G229" s="19" t="s">
        <v>332</v>
      </c>
      <c r="H229" t="s">
        <v>688</v>
      </c>
      <c r="I229" t="s">
        <v>148</v>
      </c>
      <c r="J229" t="s">
        <v>267</v>
      </c>
      <c r="K229" t="s">
        <v>266</v>
      </c>
      <c r="P229">
        <v>1.5</v>
      </c>
      <c r="Q2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29" t="s">
        <v>369</v>
      </c>
      <c r="S2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fusionPower
    tier = 10
    title = #LOC_CTT_fusionPower_title
    description = #LOC_CTT_fusionPower_description
    cost = 2025
    hideEmpty = False
    nodeName = ktt_fusionPower
    anyToUnlock = False
    icon = CommunityTechTree/UI/ctt_icon_fusionPower
    pos = -1310,2040,0
    scale = 0.7
    Parent
    {
        parentID = advNuclearPower
        lineFrom = RIGHT
        lineTo = LEFT
    }
}</v>
      </c>
      <c r="T229" t="str">
        <f>_xlfn.CONCAT(IF(LEFT(primary[[#This Row],[title]],1)&lt;&gt;"#",_xlfn.CONCAT("#LOC_KTT_",primary[[#This Row],[id]],"_Title = ",primary[[#This Row],[title]],"zzz"),""),IF(LEFT(primary[[#This Row],[description]],1)&lt;&gt;"#",_xlfn.CONCAT(CHAR(10),"#LOC_KTT_",primary[[#This Row],[id]],"_Description = ",primary[[#This Row],[description]],"zzz"),""))</f>
        <v/>
      </c>
    </row>
    <row r="230" spans="1:20" x14ac:dyDescent="0.35">
      <c r="A230" s="20" t="s">
        <v>192</v>
      </c>
      <c r="B230">
        <f>VLOOKUP(primary[[#This Row],[id]],TreeDesign!$A$3:$C$500,2,FALSE)</f>
        <v>10</v>
      </c>
      <c r="C230">
        <f>VLOOKUP(primary[[#This Row],[id]],TreeDesign!$A$3:$C$500,3,FALSE)</f>
        <v>7</v>
      </c>
      <c r="D230" t="s">
        <v>718</v>
      </c>
      <c r="E230" t="s">
        <v>1255</v>
      </c>
      <c r="F230" t="s">
        <v>719</v>
      </c>
      <c r="G230" s="19" t="s">
        <v>332</v>
      </c>
      <c r="H230" t="s">
        <v>720</v>
      </c>
      <c r="I230" t="s">
        <v>149</v>
      </c>
      <c r="J230" t="s">
        <v>267</v>
      </c>
      <c r="K230" t="s">
        <v>266</v>
      </c>
      <c r="P230">
        <v>1.5</v>
      </c>
      <c r="Q23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30" t="s">
        <v>369</v>
      </c>
      <c r="S23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fusionRockets
    tier = 10
    title = #LOC_CTT_fusionRockets_title
    description = #LOC_CTT_fusionRockets_description
    cost = 2025
    hideEmpty = False
    nodeName = ktt_fusionRockets
    anyToUnlock = False
    icon = CommunityTechTree/UI/ctt_icon_fusionRockets
    pos = -1310,1996,0
    scale = 0.7
    Parent
    {
        parentID = advNuclearPropulsion
        lineFrom = RIGHT
        lineTo = LEFT
    }
}</v>
      </c>
      <c r="T230" t="str">
        <f>_xlfn.CONCAT(IF(LEFT(primary[[#This Row],[title]],1)&lt;&gt;"#",_xlfn.CONCAT("#LOC_KTT_",primary[[#This Row],[id]],"_Title = ",primary[[#This Row],[title]],"zzz"),""),IF(LEFT(primary[[#This Row],[description]],1)&lt;&gt;"#",_xlfn.CONCAT(CHAR(10),"#LOC_KTT_",primary[[#This Row],[id]],"_Description = ",primary[[#This Row],[description]],"zzz"),""))</f>
        <v/>
      </c>
    </row>
    <row r="231" spans="1:20" x14ac:dyDescent="0.35">
      <c r="A231" s="20" t="s">
        <v>195</v>
      </c>
      <c r="B231">
        <f>VLOOKUP(primary[[#This Row],[id]],TreeDesign!$A$3:$C$500,2,FALSE)</f>
        <v>10</v>
      </c>
      <c r="C231">
        <f>VLOOKUP(primary[[#This Row],[id]],TreeDesign!$A$3:$C$500,3,FALSE)</f>
        <v>9</v>
      </c>
      <c r="D231" t="s">
        <v>883</v>
      </c>
      <c r="E231" t="s">
        <v>1256</v>
      </c>
      <c r="F231" t="s">
        <v>884</v>
      </c>
      <c r="G231" s="19" t="s">
        <v>332</v>
      </c>
      <c r="H231" t="s">
        <v>885</v>
      </c>
      <c r="I231" t="s">
        <v>150</v>
      </c>
      <c r="J231" t="s">
        <v>267</v>
      </c>
      <c r="K231" t="s">
        <v>266</v>
      </c>
      <c r="P231">
        <v>1.2</v>
      </c>
      <c r="Q23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1620</v>
      </c>
      <c r="R231" t="s">
        <v>369</v>
      </c>
      <c r="S23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advGriddedThrusters
    tier = 10
    title = #LOC_CTT_advGriddedThrusters_title
    description = #LOC_CTT_advGriddedThrusters_description
    cost = 1620
    hideEmpty = False
    nodeName = ktt_advGriddedThrusters
    anyToUnlock = False
    icon = CommunityTechTree/UI/ctt_icon_advancedElectrostaticPropulsion
    pos = -1310,1908,0
    scale = 0.7
    Parent
    {
        parentID = advIonPropulsion
        lineFrom = RIGHT
        lineTo = LEFT
    }
}</v>
      </c>
      <c r="T231" t="str">
        <f>_xlfn.CONCAT(IF(LEFT(primary[[#This Row],[title]],1)&lt;&gt;"#",_xlfn.CONCAT("#LOC_KTT_",primary[[#This Row],[id]],"_Title = ",primary[[#This Row],[title]],"zzz"),""),IF(LEFT(primary[[#This Row],[description]],1)&lt;&gt;"#",_xlfn.CONCAT(CHAR(10),"#LOC_KTT_",primary[[#This Row],[id]],"_Description = ",primary[[#This Row],[description]],"zzz"),""))</f>
        <v/>
      </c>
    </row>
    <row r="232" spans="1:20" x14ac:dyDescent="0.35">
      <c r="A232" s="20" t="s">
        <v>194</v>
      </c>
      <c r="B232">
        <f>VLOOKUP(primary[[#This Row],[id]],TreeDesign!$A$3:$C$500,2,FALSE)</f>
        <v>10</v>
      </c>
      <c r="C232">
        <f>VLOOKUP(primary[[#This Row],[id]],TreeDesign!$A$3:$C$500,3,FALSE)</f>
        <v>10</v>
      </c>
      <c r="D232" t="s">
        <v>889</v>
      </c>
      <c r="E232" t="s">
        <v>1257</v>
      </c>
      <c r="F232" t="s">
        <v>890</v>
      </c>
      <c r="G232" s="19" t="s">
        <v>332</v>
      </c>
      <c r="H232" t="s">
        <v>891</v>
      </c>
      <c r="I232" t="s">
        <v>150</v>
      </c>
      <c r="J232" t="s">
        <v>267</v>
      </c>
      <c r="K232" t="s">
        <v>266</v>
      </c>
      <c r="P232">
        <v>1.2</v>
      </c>
      <c r="Q2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1620</v>
      </c>
      <c r="R232" t="s">
        <v>369</v>
      </c>
      <c r="S23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plasmaPropulsion
    tier = 10
    title = #LOC_CTT_plasmaPropulsion_title
    description = #LOC_CTT_plasmaPropulsion_description
    cost = 1620
    hideEmpty = False
    nodeName = ktt_plasmaPropulsion
    anyToUnlock = False
    icon = CommunityTechTree/UI/ctt_icon_plasmaPropulsion
    pos = -1310,1864,0
    scale = 0.7
    Parent
    {
        parentID = advIonPropulsion
        lineFrom = RIGHT
        lineTo = LEFT
    }
}</v>
      </c>
      <c r="T232" t="str">
        <f>_xlfn.CONCAT(IF(LEFT(primary[[#This Row],[title]],1)&lt;&gt;"#",_xlfn.CONCAT("#LOC_KTT_",primary[[#This Row],[id]],"_Title = ",primary[[#This Row],[title]],"zzz"),""),IF(LEFT(primary[[#This Row],[description]],1)&lt;&gt;"#",_xlfn.CONCAT(CHAR(10),"#LOC_KTT_",primary[[#This Row],[id]],"_Description = ",primary[[#This Row],[description]],"zzz"),""))</f>
        <v/>
      </c>
    </row>
    <row r="233" spans="1:20" x14ac:dyDescent="0.35">
      <c r="A233" s="20" t="s">
        <v>196</v>
      </c>
      <c r="B233">
        <f>VLOOKUP(primary[[#This Row],[id]],TreeDesign!$A$3:$C$500,2,FALSE)</f>
        <v>10</v>
      </c>
      <c r="C233">
        <f>VLOOKUP(primary[[#This Row],[id]],TreeDesign!$A$3:$C$500,3,FALSE)</f>
        <v>15</v>
      </c>
      <c r="D233" t="s">
        <v>618</v>
      </c>
      <c r="E233" t="s">
        <v>1258</v>
      </c>
      <c r="F233" t="s">
        <v>619</v>
      </c>
      <c r="G233" s="19" t="s">
        <v>332</v>
      </c>
      <c r="H233" t="s">
        <v>620</v>
      </c>
      <c r="I233" t="s">
        <v>151</v>
      </c>
      <c r="J233" t="s">
        <v>267</v>
      </c>
      <c r="K233" t="s">
        <v>266</v>
      </c>
      <c r="P233">
        <v>1.1000000000000001</v>
      </c>
      <c r="Q2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1485</v>
      </c>
      <c r="R233" t="s">
        <v>369</v>
      </c>
      <c r="S2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expAircraftEngines
    tier = 10
    title = #LOC_CTT_expAircraftEngines_title
    description = #LOC_CTT_expAircraftEngines_description
    cost = 1485
    hideEmpty = False
    nodeName = ktt_expAircraftEngines
    anyToUnlock = False
    icon = CommunityTechTree/UI/ctt_icon_experimentalAircraftEngines
    pos = -1310,1644,0
    scale = 0.7
    Parent
    {
        parentID = aBitMoreExoticPropulsion
        lineFrom = RIGHT
        lineTo = LEFT
    }
}</v>
      </c>
      <c r="T233" t="str">
        <f>_xlfn.CONCAT(IF(LEFT(primary[[#This Row],[title]],1)&lt;&gt;"#",_xlfn.CONCAT("#LOC_KTT_",primary[[#This Row],[id]],"_Title = ",primary[[#This Row],[title]],"zzz"),""),IF(LEFT(primary[[#This Row],[description]],1)&lt;&gt;"#",_xlfn.CONCAT(CHAR(10),"#LOC_KTT_",primary[[#This Row],[id]],"_Description = ",primary[[#This Row],[description]],"zzz"),""))</f>
        <v/>
      </c>
    </row>
    <row r="234" spans="1:20" x14ac:dyDescent="0.35">
      <c r="A234" s="20" t="s">
        <v>198</v>
      </c>
      <c r="B234">
        <f>VLOOKUP(primary[[#This Row],[id]],TreeDesign!$A$3:$C$500,2,FALSE)</f>
        <v>10</v>
      </c>
      <c r="C234">
        <f>VLOOKUP(primary[[#This Row],[id]],TreeDesign!$A$3:$C$500,3,FALSE)</f>
        <v>17</v>
      </c>
      <c r="D234" t="s">
        <v>370</v>
      </c>
      <c r="E234" t="s">
        <v>1259</v>
      </c>
      <c r="F234" t="s">
        <v>371</v>
      </c>
      <c r="G234" s="17" t="s">
        <v>332</v>
      </c>
      <c r="H234" t="s">
        <v>383</v>
      </c>
      <c r="I234" t="s">
        <v>154</v>
      </c>
      <c r="J234" t="s">
        <v>267</v>
      </c>
      <c r="K234" t="s">
        <v>266</v>
      </c>
      <c r="Q23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34" t="s">
        <v>369</v>
      </c>
      <c r="S23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giganticRocketry
    tier = 10
    title = #LOC_CTT_giganticRocketry_title
    description = #LOC_CTT_giganticRocketry_description
    cost = 1350
    hideEmpty = False
    nodeName = ktt_giganticRocketry
    anyToUnlock = False
    icon = CommunityTechTree/UI/ctt_icon_giganticRocketry
    pos = -1310,1556,0
    scale = 0.7
    Parent
    {
        parentID = experimentalRocketry
        lineFrom = RIGHT
        lineTo = LEFT
    }
}</v>
      </c>
      <c r="T234" t="str">
        <f>_xlfn.CONCAT(IF(LEFT(primary[[#This Row],[title]],1)&lt;&gt;"#",_xlfn.CONCAT("#LOC_KTT_",primary[[#This Row],[id]],"_Title = ",primary[[#This Row],[title]],"zzz"),""),IF(LEFT(primary[[#This Row],[description]],1)&lt;&gt;"#",_xlfn.CONCAT(CHAR(10),"#LOC_KTT_",primary[[#This Row],[id]],"_Description = ",primary[[#This Row],[description]],"zzz"),""))</f>
        <v/>
      </c>
    </row>
    <row r="235" spans="1:20" x14ac:dyDescent="0.35">
      <c r="A235" s="20" t="s">
        <v>199</v>
      </c>
      <c r="B235">
        <f>VLOOKUP(primary[[#This Row],[id]],TreeDesign!$A$3:$C$500,2,FALSE)</f>
        <v>10</v>
      </c>
      <c r="C235">
        <f>VLOOKUP(primary[[#This Row],[id]],TreeDesign!$A$3:$C$500,3,FALSE)</f>
        <v>19</v>
      </c>
      <c r="D235" t="s">
        <v>397</v>
      </c>
      <c r="E235" t="s">
        <v>1260</v>
      </c>
      <c r="F235" t="s">
        <v>398</v>
      </c>
      <c r="G235" s="17" t="s">
        <v>332</v>
      </c>
      <c r="H235" t="s">
        <v>399</v>
      </c>
      <c r="I235" t="s">
        <v>155</v>
      </c>
      <c r="J235" t="s">
        <v>267</v>
      </c>
      <c r="K235" t="s">
        <v>266</v>
      </c>
      <c r="L235" t="s">
        <v>206</v>
      </c>
      <c r="M235" t="s">
        <v>267</v>
      </c>
      <c r="N235" t="s">
        <v>266</v>
      </c>
      <c r="Q2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35" t="s">
        <v>369</v>
      </c>
      <c r="S23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exoticFuelStorage
    tier = 10
    title = #LOC_CTT_exoticFuelStorage_title
    description = #LOC_CTT_exoticFuelStorage_description
    cost = 1350
    hideEmpty = False
    nodeName = ktt_exoticFuelStorage
    anyToUnlock = False
    icon = CommunityTechTree/UI/ctt_icon_exoticFuelStorage
    pos = -1310,1468,0
    scale = 0.7
    Parent
    {
        parentID = specializedFuelStorage
        lineFrom = RIGHT
        lineTo = LEFT
    }
    Parent
    {
        parentID = highPerformanceFlexibleFuelSystems
        lineFrom = RIGHT
        lineTo = LEFT
    }
}</v>
      </c>
      <c r="T235" t="str">
        <f>_xlfn.CONCAT(IF(LEFT(primary[[#This Row],[title]],1)&lt;&gt;"#",_xlfn.CONCAT("#LOC_KTT_",primary[[#This Row],[id]],"_Title = ",primary[[#This Row],[title]],"zzz"),""),IF(LEFT(primary[[#This Row],[description]],1)&lt;&gt;"#",_xlfn.CONCAT(CHAR(10),"#LOC_KTT_",primary[[#This Row],[id]],"_Description = ",primary[[#This Row],[description]],"zzz"),""))</f>
        <v/>
      </c>
    </row>
    <row r="236" spans="1:20" x14ac:dyDescent="0.35">
      <c r="A236" s="20" t="s">
        <v>200</v>
      </c>
      <c r="B236">
        <f>VLOOKUP(primary[[#This Row],[id]],TreeDesign!$A$3:$C$500,2,FALSE)</f>
        <v>10</v>
      </c>
      <c r="C236">
        <f>VLOOKUP(primary[[#This Row],[id]],TreeDesign!$A$3:$C$500,3,FALSE)</f>
        <v>22</v>
      </c>
      <c r="D236" t="s">
        <v>852</v>
      </c>
      <c r="E236" t="s">
        <v>852</v>
      </c>
      <c r="F236" t="s">
        <v>900</v>
      </c>
      <c r="G236" s="19" t="s">
        <v>332</v>
      </c>
      <c r="I236" t="s">
        <v>156</v>
      </c>
      <c r="J236" t="s">
        <v>267</v>
      </c>
      <c r="K236" t="s">
        <v>266</v>
      </c>
      <c r="Q23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36" t="s">
        <v>296</v>
      </c>
      <c r="S23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automatedDecouplingSystems
    tier = 10
    title = #LOC_KTT_automatedDecouplingSystems_Title // Automated Decoupling Systems
    description = #LOC_KTT_automatedDecouplingSystems_Description // Sometimes Kerbals are just too slow to react, we need a system to anticipate the need to dissassemble.
    cost = 1350
    hideEmpty = False
    nodeName = ktt_automatedDecouplingSystems
    anyToUnlock = False
    icon = KiwiTechTree/Icons/ktt_icon_automatedDecouplingSystems
    pos = -1310,1336,0
    scale = 0.7
    Parent
    {
        parentID = advancedEnginePlates
        lineFrom = RIGHT
        lineTo = LEFT
    }
}</v>
      </c>
      <c r="T236" t="str">
        <f>_xlfn.CONCAT(IF(LEFT(primary[[#This Row],[title]],1)&lt;&gt;"#",_xlfn.CONCAT("#LOC_KTT_",primary[[#This Row],[id]],"_Title = ",primary[[#This Row],[title]],"zzz"),""),IF(LEFT(primary[[#This Row],[description]],1)&lt;&gt;"#",_xlfn.CONCAT(CHAR(10),"#LOC_KTT_",primary[[#This Row],[id]],"_Description = ",primary[[#This Row],[description]],"zzz"),""))</f>
        <v>#LOC_KTT_automatedDecouplingSystems_Title = Automated Decoupling Systemszzz
#LOC_KTT_automatedDecouplingSystems_Description = Sometimes Kerbals are just too slow to react, we need a system to anticipate the need to dissassemble.zzz</v>
      </c>
    </row>
    <row r="237" spans="1:20" x14ac:dyDescent="0.35">
      <c r="A237" s="20" t="s">
        <v>201</v>
      </c>
      <c r="B237">
        <f>VLOOKUP(primary[[#This Row],[id]],TreeDesign!$A$3:$C$500,2,FALSE)</f>
        <v>10</v>
      </c>
      <c r="C237">
        <f>VLOOKUP(primary[[#This Row],[id]],TreeDesign!$A$3:$C$500,3,FALSE)</f>
        <v>23</v>
      </c>
      <c r="D237" t="s">
        <v>320</v>
      </c>
      <c r="E237" t="s">
        <v>320</v>
      </c>
      <c r="F237" t="s">
        <v>326</v>
      </c>
      <c r="G237" s="17" t="s">
        <v>332</v>
      </c>
      <c r="I237" t="s">
        <v>158</v>
      </c>
      <c r="J237" t="s">
        <v>267</v>
      </c>
      <c r="K237" t="s">
        <v>266</v>
      </c>
      <c r="Q2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37" t="s">
        <v>296</v>
      </c>
      <c r="S2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aerographite
    tier = 10
    title = #LOC_KTT_aerographite_Title // Aerographite
    description = #LOC_KTT_aerographite_Description // This has the power to revolutionize the industry.  Just think of the possibilities if it can also be bio-activated!
    cost = 1350
    hideEmpty = False
    nodeName = ktt_aerographite
    anyToUnlock = False
    icon = KiwiTechTree/Icons/ktt_icon_aerographite
    pos = -1310,1292,0
    scale = 0.7
    Parent
    {
        parentID = exoticAlloys
        lineFrom = RIGHT
        lineTo = LEFT
    }
}</v>
      </c>
      <c r="T237" t="str">
        <f>_xlfn.CONCAT(IF(LEFT(primary[[#This Row],[title]],1)&lt;&gt;"#",_xlfn.CONCAT("#LOC_KTT_",primary[[#This Row],[id]],"_Title = ",primary[[#This Row],[title]],"zzz"),""),IF(LEFT(primary[[#This Row],[description]],1)&lt;&gt;"#",_xlfn.CONCAT(CHAR(10),"#LOC_KTT_",primary[[#This Row],[id]],"_Description = ",primary[[#This Row],[description]],"zzz"),""))</f>
        <v>#LOC_KTT_aerographite_Title = Aerographitezzz
#LOC_KTT_aerographite_Description = This has the power to revolutionize the industry.  Just think of the possibilities if it can also be bio-activated!zzz</v>
      </c>
    </row>
    <row r="238" spans="1:20" x14ac:dyDescent="0.35">
      <c r="A238" s="20" t="s">
        <v>205</v>
      </c>
      <c r="B238">
        <f>VLOOKUP(primary[[#This Row],[id]],TreeDesign!$A$3:$C$500,2,FALSE)</f>
        <v>10</v>
      </c>
      <c r="C238">
        <f>VLOOKUP(primary[[#This Row],[id]],TreeDesign!$A$3:$C$500,3,FALSE)</f>
        <v>24</v>
      </c>
      <c r="D238" t="s">
        <v>903</v>
      </c>
      <c r="E238" t="s">
        <v>1261</v>
      </c>
      <c r="F238" t="s">
        <v>904</v>
      </c>
      <c r="G238" s="19" t="s">
        <v>332</v>
      </c>
      <c r="H238" t="s">
        <v>905</v>
      </c>
      <c r="I238" t="s">
        <v>159</v>
      </c>
      <c r="J238" t="s">
        <v>267</v>
      </c>
      <c r="K238" t="s">
        <v>266</v>
      </c>
      <c r="Q23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38" t="s">
        <v>369</v>
      </c>
      <c r="S23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orbitalMegastructures
    tier = 10
    title = #LOC_CTT_orbitalMegastructures_title
    description = #LOC_CTT_orbitalMegastructures_description
    cost = 1350
    hideEmpty = False
    nodeName = ktt_orbitalMegastructures
    anyToUnlock = False
    icon = CommunityTechTree/UI/ctt_icon_orbitalMegastructures
    pos = -1310,1248,0
    scale = 0.7
    Parent
    {
        parentID = orbitalAssembly
        lineFrom = RIGHT
        lineTo = LEFT
    }
}</v>
      </c>
      <c r="T238" t="str">
        <f>_xlfn.CONCAT(IF(LEFT(primary[[#This Row],[title]],1)&lt;&gt;"#",_xlfn.CONCAT("#LOC_KTT_",primary[[#This Row],[id]],"_Title = ",primary[[#This Row],[title]],"zzz"),""),IF(LEFT(primary[[#This Row],[description]],1)&lt;&gt;"#",_xlfn.CONCAT(CHAR(10),"#LOC_KTT_",primary[[#This Row],[id]],"_Description = ",primary[[#This Row],[description]],"zzz"),""))</f>
        <v/>
      </c>
    </row>
    <row r="239" spans="1:20" x14ac:dyDescent="0.35">
      <c r="A239" s="20" t="s">
        <v>204</v>
      </c>
      <c r="B239">
        <f>VLOOKUP(primary[[#This Row],[id]],TreeDesign!$A$3:$C$500,2,FALSE)</f>
        <v>10</v>
      </c>
      <c r="C239">
        <f>VLOOKUP(primary[[#This Row],[id]],TreeDesign!$A$3:$C$500,3,FALSE)</f>
        <v>27</v>
      </c>
      <c r="D239" t="s">
        <v>853</v>
      </c>
      <c r="E239" t="s">
        <v>853</v>
      </c>
      <c r="F239" t="s">
        <v>909</v>
      </c>
      <c r="G239" s="19" t="s">
        <v>332</v>
      </c>
      <c r="I239" t="s">
        <v>161</v>
      </c>
      <c r="J239" t="s">
        <v>267</v>
      </c>
      <c r="K239" t="s">
        <v>266</v>
      </c>
      <c r="Q2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39" t="s">
        <v>296</v>
      </c>
      <c r="S23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experimentalAerospaceTech
    tier = 10
    title = #LOC_KTT_experimentalAerospaceTech_Title // Experimental Aerospace Tech
    description = #LOC_KTT_experimentalAerospaceTech_Description // There is a fine line at this point for what is a plane and what is a space plane. These lean a little bit towards former and a bit less of the latter.
    cost = 1350
    hideEmpty = False
    nodeName = ktt_experimentalAerospaceTech
    anyToUnlock = False
    icon = KiwiTechTree/Icons/ktt_icon_experimentalAerospaceTech
    pos = -1310,1116,0
    scale = 0.7
    Parent
    {
        parentID = aerospaceTech
        lineFrom = RIGHT
        lineTo = LEFT
    }
}</v>
      </c>
      <c r="T239" t="str">
        <f>_xlfn.CONCAT(IF(LEFT(primary[[#This Row],[title]],1)&lt;&gt;"#",_xlfn.CONCAT("#LOC_KTT_",primary[[#This Row],[id]],"_Title = ",primary[[#This Row],[title]],"zzz"),""),IF(LEFT(primary[[#This Row],[description]],1)&lt;&gt;"#",_xlfn.CONCAT(CHAR(10),"#LOC_KTT_",primary[[#This Row],[id]],"_Description = ",primary[[#This Row],[description]],"zzz"),""))</f>
        <v>#LOC_KTT_experimentalAerospaceTech_Title = Experimental Aerospace Techzzz
#LOC_KTT_experimentalAerospaceTech_Description = There is a fine line at this point for what is a plane and what is a space plane. These lean a little bit towards former and a bit less of the latter.zzz</v>
      </c>
    </row>
    <row r="240" spans="1:20" x14ac:dyDescent="0.35">
      <c r="A240" s="20" t="s">
        <v>207</v>
      </c>
      <c r="B240">
        <f>VLOOKUP(primary[[#This Row],[id]],TreeDesign!$A$3:$C$500,2,FALSE)</f>
        <v>10</v>
      </c>
      <c r="C240">
        <f>VLOOKUP(primary[[#This Row],[id]],TreeDesign!$A$3:$C$500,3,FALSE)</f>
        <v>28</v>
      </c>
      <c r="D240" t="s">
        <v>910</v>
      </c>
      <c r="E240" t="s">
        <v>1262</v>
      </c>
      <c r="F240" t="s">
        <v>911</v>
      </c>
      <c r="G240" s="19" t="s">
        <v>332</v>
      </c>
      <c r="H240" t="s">
        <v>912</v>
      </c>
      <c r="I240" t="s">
        <v>162</v>
      </c>
      <c r="J240" t="s">
        <v>267</v>
      </c>
      <c r="K240" t="s">
        <v>266</v>
      </c>
      <c r="Q24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40" t="s">
        <v>369</v>
      </c>
      <c r="S24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advAerospaceEngineering
    tier = 10
    title = #LOC_CTT_advAerospaceEngineering_title
    description = #LOC_CTT_advAerospaceEngineering_description
    cost = 1350
    hideEmpty = False
    nodeName = ktt_advAerospaceEngineering
    anyToUnlock = False
    icon = CommunityTechTree/UI/ctt_icon_advAerospaceEngineering
    pos = -1310,1072,0
    scale = 0.7
    Parent
    {
        parentID = aerospaceComposites
        lineFrom = RIGHT
        lineTo = LEFT
    }
}</v>
      </c>
      <c r="T240" t="str">
        <f>_xlfn.CONCAT(IF(LEFT(primary[[#This Row],[title]],1)&lt;&gt;"#",_xlfn.CONCAT("#LOC_KTT_",primary[[#This Row],[id]],"_Title = ",primary[[#This Row],[title]],"zzz"),""),IF(LEFT(primary[[#This Row],[description]],1)&lt;&gt;"#",_xlfn.CONCAT(CHAR(10),"#LOC_KTT_",primary[[#This Row],[id]],"_Description = ",primary[[#This Row],[description]],"zzz"),""))</f>
        <v/>
      </c>
    </row>
    <row r="241" spans="1:20" x14ac:dyDescent="0.35">
      <c r="A241" s="20" t="s">
        <v>210</v>
      </c>
      <c r="B241">
        <f>VLOOKUP(primary[[#This Row],[id]],TreeDesign!$A$3:$C$500,2,FALSE)</f>
        <v>10</v>
      </c>
      <c r="C241">
        <f>VLOOKUP(primary[[#This Row],[id]],TreeDesign!$A$3:$C$500,3,FALSE)</f>
        <v>32</v>
      </c>
      <c r="D241" t="s">
        <v>935</v>
      </c>
      <c r="E241" t="s">
        <v>1263</v>
      </c>
      <c r="F241" t="s">
        <v>936</v>
      </c>
      <c r="G241" s="19" t="s">
        <v>332</v>
      </c>
      <c r="H241" t="s">
        <v>937</v>
      </c>
      <c r="I241" t="s">
        <v>172</v>
      </c>
      <c r="J241" t="s">
        <v>267</v>
      </c>
      <c r="K241" t="s">
        <v>266</v>
      </c>
      <c r="Q24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41" t="s">
        <v>369</v>
      </c>
      <c r="S24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specializedRadiators
    tier = 10
    title = #LOC_CTT_specializedRadiators_title
    description = #LOC_CTT_specializedRadiators_description
    cost = 1350
    hideEmpty = False
    nodeName = ktt_specializedRadiators
    anyToUnlock = False
    icon = CommunityTechTree/UI/ctt_icon_specializedRadiators
    pos = -1310,896,0
    scale = 0.7
    Parent
    {
        parentID = experimentalHeatManagement
        lineFrom = RIGHT
        lineTo = LEFT
    }
}</v>
      </c>
      <c r="T241" t="str">
        <f>_xlfn.CONCAT(IF(LEFT(primary[[#This Row],[title]],1)&lt;&gt;"#",_xlfn.CONCAT("#LOC_KTT_",primary[[#This Row],[id]],"_Title = ",primary[[#This Row],[title]],"zzz"),""),IF(LEFT(primary[[#This Row],[description]],1)&lt;&gt;"#",_xlfn.CONCAT(CHAR(10),"#LOC_KTT_",primary[[#This Row],[id]],"_Description = ",primary[[#This Row],[description]],"zzz"),""))</f>
        <v/>
      </c>
    </row>
    <row r="242" spans="1:20" x14ac:dyDescent="0.35">
      <c r="A242" s="20" t="s">
        <v>167</v>
      </c>
      <c r="B242">
        <f>VLOOKUP(primary[[#This Row],[id]],TreeDesign!$A$3:$C$500,2,FALSE)</f>
        <v>10</v>
      </c>
      <c r="C242">
        <f>VLOOKUP(primary[[#This Row],[id]],TreeDesign!$A$3:$C$500,3,FALSE)</f>
        <v>34</v>
      </c>
      <c r="D242" t="s">
        <v>594</v>
      </c>
      <c r="E242" t="s">
        <v>1264</v>
      </c>
      <c r="F242" t="s">
        <v>595</v>
      </c>
      <c r="G242" s="19" t="s">
        <v>332</v>
      </c>
      <c r="H242" t="s">
        <v>596</v>
      </c>
      <c r="I242" t="s">
        <v>165</v>
      </c>
      <c r="J242" t="s">
        <v>267</v>
      </c>
      <c r="K242" t="s">
        <v>266</v>
      </c>
      <c r="Q24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42" t="s">
        <v>369</v>
      </c>
      <c r="S24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heavyCommandCenters
    tier = 10
    title = #LOC_CTT_heavyCommandCenters_title
    description = #LOC_CTT_heavyCommandCenters_description
    cost = 1350
    hideEmpty = False
    nodeName = ktt_heavyCommandCenters
    anyToUnlock = False
    icon = CommunityTechTree/UI/ctt_icon_heavyCommandCenters
    pos = -1310,808,0
    scale = 0.7
    Parent
    {
        parentID = specializedCommandCenters
        lineFrom = RIGHT
        lineTo = LEFT
    }
}</v>
      </c>
      <c r="T242" t="str">
        <f>_xlfn.CONCAT(IF(LEFT(primary[[#This Row],[title]],1)&lt;&gt;"#",_xlfn.CONCAT("#LOC_KTT_",primary[[#This Row],[id]],"_Title = ",primary[[#This Row],[title]],"zzz"),""),IF(LEFT(primary[[#This Row],[description]],1)&lt;&gt;"#",_xlfn.CONCAT(CHAR(10),"#LOC_KTT_",primary[[#This Row],[id]],"_Description = ",primary[[#This Row],[description]],"zzz"),""))</f>
        <v/>
      </c>
    </row>
    <row r="243" spans="1:20" x14ac:dyDescent="0.35">
      <c r="A243" s="20" t="s">
        <v>166</v>
      </c>
      <c r="B243">
        <f>VLOOKUP(primary[[#This Row],[id]],TreeDesign!$A$3:$C$500,2,FALSE)</f>
        <v>10</v>
      </c>
      <c r="C243">
        <f>VLOOKUP(primary[[#This Row],[id]],TreeDesign!$A$3:$C$500,3,FALSE)</f>
        <v>35</v>
      </c>
      <c r="D243" t="s">
        <v>600</v>
      </c>
      <c r="E243" t="s">
        <v>1265</v>
      </c>
      <c r="F243" t="s">
        <v>601</v>
      </c>
      <c r="G243" s="19" t="s">
        <v>332</v>
      </c>
      <c r="H243" t="s">
        <v>602</v>
      </c>
      <c r="I243" t="s">
        <v>164</v>
      </c>
      <c r="J243" t="s">
        <v>267</v>
      </c>
      <c r="K243" t="s">
        <v>266</v>
      </c>
      <c r="Q24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43" t="s">
        <v>369</v>
      </c>
      <c r="S24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heavyLanders
    tier = 10
    title = #LOC_CTT_heavyLanders_title
    description = #LOC_CTT_heavyLanders_description
    cost = 1350
    hideEmpty = False
    nodeName = ktt_heavyLanders
    anyToUnlock = False
    icon = CommunityTechTree/UI/ctt_icon_heavyLanders
    pos = -1310,764,0
    scale = 0.7
    Parent
    {
        parentID = specializedLanders
        lineFrom = RIGHT
        lineTo = LEFT
    }
}</v>
      </c>
      <c r="T243" t="str">
        <f>_xlfn.CONCAT(IF(LEFT(primary[[#This Row],[title]],1)&lt;&gt;"#",_xlfn.CONCAT("#LOC_KTT_",primary[[#This Row],[id]],"_Title = ",primary[[#This Row],[title]],"zzz"),""),IF(LEFT(primary[[#This Row],[description]],1)&lt;&gt;"#",_xlfn.CONCAT(CHAR(10),"#LOC_KTT_",primary[[#This Row],[id]],"_Description = ",primary[[#This Row],[description]],"zzz"),""))</f>
        <v/>
      </c>
    </row>
    <row r="244" spans="1:20" x14ac:dyDescent="0.35">
      <c r="A244" s="20" t="s">
        <v>208</v>
      </c>
      <c r="B244">
        <f>VLOOKUP(primary[[#This Row],[id]],TreeDesign!$A$3:$C$500,2,FALSE)</f>
        <v>10</v>
      </c>
      <c r="C244">
        <f>VLOOKUP(primary[[#This Row],[id]],TreeDesign!$A$3:$C$500,3,FALSE)</f>
        <v>38</v>
      </c>
      <c r="D244" t="s">
        <v>854</v>
      </c>
      <c r="E244" t="s">
        <v>854</v>
      </c>
      <c r="F244" t="s">
        <v>913</v>
      </c>
      <c r="G244" s="19" t="s">
        <v>332</v>
      </c>
      <c r="I244" t="s">
        <v>168</v>
      </c>
      <c r="J244" t="s">
        <v>267</v>
      </c>
      <c r="K244" t="s">
        <v>266</v>
      </c>
      <c r="Q24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44" t="s">
        <v>296</v>
      </c>
      <c r="S24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metascience
    tier = 10
    title = #LOC_KTT_metascience_Title // Metascience
    description = #LOC_KTT_metascience_Description // Before we go any further, we need to scientifically understand how we do science.
    cost = 1350
    hideEmpty = False
    nodeName = ktt_metascience
    anyToUnlock = False
    icon = KiwiTechTree/Icons/ktt_icon_metascience
    pos = -1310,632,0
    scale = 0.7
    Parent
    {
        parentID = experimentalScience
        lineFrom = RIGHT
        lineTo = LEFT
    }
}</v>
      </c>
      <c r="T244" t="str">
        <f>_xlfn.CONCAT(IF(LEFT(primary[[#This Row],[title]],1)&lt;&gt;"#",_xlfn.CONCAT("#LOC_KTT_",primary[[#This Row],[id]],"_Title = ",primary[[#This Row],[title]],"zzz"),""),IF(LEFT(primary[[#This Row],[description]],1)&lt;&gt;"#",_xlfn.CONCAT(CHAR(10),"#LOC_KTT_",primary[[#This Row],[id]],"_Description = ",primary[[#This Row],[description]],"zzz"),""))</f>
        <v>#LOC_KTT_metascience_Title = Metasciencezzz
#LOC_KTT_metascience_Description = Before we go any further, we need to scientifically understand how we do science.zzz</v>
      </c>
    </row>
    <row r="245" spans="1:20" x14ac:dyDescent="0.35">
      <c r="A245" s="20" t="s">
        <v>170</v>
      </c>
      <c r="B245">
        <f>VLOOKUP(primary[[#This Row],[id]],TreeDesign!$A$3:$C$500,2,FALSE)</f>
        <v>10</v>
      </c>
      <c r="C245">
        <f>VLOOKUP(primary[[#This Row],[id]],TreeDesign!$A$3:$C$500,3,FALSE)</f>
        <v>39</v>
      </c>
      <c r="D245" t="s">
        <v>914</v>
      </c>
      <c r="E245" t="s">
        <v>1266</v>
      </c>
      <c r="F245" t="s">
        <v>915</v>
      </c>
      <c r="G245" s="19" t="s">
        <v>332</v>
      </c>
      <c r="H245" t="s">
        <v>916</v>
      </c>
      <c r="I245" t="s">
        <v>169</v>
      </c>
      <c r="J245" t="s">
        <v>267</v>
      </c>
      <c r="K245" t="s">
        <v>266</v>
      </c>
      <c r="Q24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45" t="s">
        <v>369</v>
      </c>
      <c r="S24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scientificOutposts
    tier = 10
    title = #LOC_CTT_scientificOutposts_title
    description = #LOC_CTT_scientificOutposts_description
    cost = 1350
    hideEmpty = False
    nodeName = ktt_scientificOutposts
    anyToUnlock = False
    icon = CommunityTechTree/UI/ctt_icon_scientificOutposts
    pos = -1310,588,0
    scale = 0.7
    Parent
    {
        parentID = longTermScienceTech
        lineFrom = RIGHT
        lineTo = LEFT
    }
}</v>
      </c>
      <c r="T245" t="str">
        <f>_xlfn.CONCAT(IF(LEFT(primary[[#This Row],[title]],1)&lt;&gt;"#",_xlfn.CONCAT("#LOC_KTT_",primary[[#This Row],[id]],"_Title = ",primary[[#This Row],[title]],"zzz"),""),IF(LEFT(primary[[#This Row],[description]],1)&lt;&gt;"#",_xlfn.CONCAT(CHAR(10),"#LOC_KTT_",primary[[#This Row],[id]],"_Description = ",primary[[#This Row],[description]],"zzz"),""))</f>
        <v/>
      </c>
    </row>
    <row r="246" spans="1:20" x14ac:dyDescent="0.35">
      <c r="A246" s="20" t="s">
        <v>209</v>
      </c>
      <c r="B246">
        <f>VLOOKUP(primary[[#This Row],[id]],TreeDesign!$A$3:$C$500,2,FALSE)</f>
        <v>10</v>
      </c>
      <c r="C246">
        <f>VLOOKUP(primary[[#This Row],[id]],TreeDesign!$A$3:$C$500,3,FALSE)</f>
        <v>41</v>
      </c>
      <c r="D246" t="s">
        <v>855</v>
      </c>
      <c r="E246" t="s">
        <v>855</v>
      </c>
      <c r="F246" t="s">
        <v>917</v>
      </c>
      <c r="G246" s="19" t="s">
        <v>332</v>
      </c>
      <c r="I246" t="s">
        <v>171</v>
      </c>
      <c r="J246" t="s">
        <v>267</v>
      </c>
      <c r="K246" t="s">
        <v>266</v>
      </c>
      <c r="Q24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46" t="s">
        <v>296</v>
      </c>
      <c r="S24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xBandCommunications
    tier = 10
    title = #LOC_KTT_xBandCommunications_Title // X Band Communications
    description = #LOC_KTT_xBandCommunications_Description // Getting super high before conversing with distant friends is always preferred.
    cost = 1350
    hideEmpty = False
    nodeName = ktt_xBandCommunications
    anyToUnlock = False
    icon = KiwiTechTree/Icons/ktt_icon_xBandCommunications
    pos = -1310,500,0
    scale = 0.7
    Parent
    {
        parentID = digitalSignalProcessing
        lineFrom = RIGHT
        lineTo = LEFT
    }
}</v>
      </c>
      <c r="T246" t="str">
        <f>_xlfn.CONCAT(IF(LEFT(primary[[#This Row],[title]],1)&lt;&gt;"#",_xlfn.CONCAT("#LOC_KTT_",primary[[#This Row],[id]],"_Title = ",primary[[#This Row],[title]],"zzz"),""),IF(LEFT(primary[[#This Row],[description]],1)&lt;&gt;"#",_xlfn.CONCAT(CHAR(10),"#LOC_KTT_",primary[[#This Row],[id]],"_Description = ",primary[[#This Row],[description]],"zzz"),""))</f>
        <v>#LOC_KTT_xBandCommunications_Title = X Band Communicationszzz
#LOC_KTT_xBandCommunications_Description = Getting super high before conversing with distant friends is always preferred.zzz</v>
      </c>
    </row>
    <row r="247" spans="1:20" x14ac:dyDescent="0.35">
      <c r="A247" s="20" t="s">
        <v>175</v>
      </c>
      <c r="B247">
        <f>VLOOKUP(primary[[#This Row],[id]],TreeDesign!$A$3:$C$500,2,FALSE)</f>
        <v>10</v>
      </c>
      <c r="C247">
        <f>VLOOKUP(primary[[#This Row],[id]],TreeDesign!$A$3:$C$500,3,FALSE)</f>
        <v>42</v>
      </c>
      <c r="D247" t="s">
        <v>918</v>
      </c>
      <c r="E247" t="s">
        <v>1267</v>
      </c>
      <c r="F247" t="s">
        <v>919</v>
      </c>
      <c r="G247" s="19" t="s">
        <v>332</v>
      </c>
      <c r="H247" t="s">
        <v>985</v>
      </c>
      <c r="I247" t="s">
        <v>174</v>
      </c>
      <c r="J247" t="s">
        <v>267</v>
      </c>
      <c r="K247" t="s">
        <v>266</v>
      </c>
      <c r="L247" t="s">
        <v>173</v>
      </c>
      <c r="M247" t="s">
        <v>267</v>
      </c>
      <c r="N247" t="s">
        <v>266</v>
      </c>
      <c r="Q24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47" t="s">
        <v>369</v>
      </c>
      <c r="S24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artificialIntelligence
    tier = 10
    title = #LOC_CTT_artificialIntelligence_title
    description = #LOC_CTT_artificialIntelligence_description
    cost = 1350
    hideEmpty = False
    nodeName = ktt_artificialIntelligence
    anyToUnlock = False
    icon = KiwiTechTree/Icons/ktt_icon_artificialIntelligence
    pos = -1310,456,0
    scale = 0.7
    Parent
    {
        parentID = largeUnmanned
        lineFrom = RIGHT
        lineTo = LEFT
    }
    Parent
    {
        parentID = mechatronics
        lineFrom = RIGHT
        lineTo = LEFT
    }
}</v>
      </c>
      <c r="T247" t="str">
        <f>_xlfn.CONCAT(IF(LEFT(primary[[#This Row],[title]],1)&lt;&gt;"#",_xlfn.CONCAT("#LOC_KTT_",primary[[#This Row],[id]],"_Title = ",primary[[#This Row],[title]],"zzz"),""),IF(LEFT(primary[[#This Row],[description]],1)&lt;&gt;"#",_xlfn.CONCAT(CHAR(10),"#LOC_KTT_",primary[[#This Row],[id]],"_Description = ",primary[[#This Row],[description]],"zzz"),""))</f>
        <v/>
      </c>
    </row>
    <row r="248" spans="1:20" x14ac:dyDescent="0.35">
      <c r="A248" s="20" t="s">
        <v>184</v>
      </c>
      <c r="B248">
        <f>VLOOKUP(primary[[#This Row],[id]],TreeDesign!$A$3:$C$500,2,FALSE)</f>
        <v>10</v>
      </c>
      <c r="C248">
        <f>VLOOKUP(primary[[#This Row],[id]],TreeDesign!$A$3:$C$500,3,FALSE)</f>
        <v>44</v>
      </c>
      <c r="D248" t="s">
        <v>932</v>
      </c>
      <c r="E248" t="s">
        <v>1270</v>
      </c>
      <c r="F248" t="s">
        <v>933</v>
      </c>
      <c r="G248" s="19" t="s">
        <v>332</v>
      </c>
      <c r="H248" t="s">
        <v>934</v>
      </c>
      <c r="I248" t="s">
        <v>182</v>
      </c>
      <c r="J248" t="s">
        <v>267</v>
      </c>
      <c r="K248" t="s">
        <v>266</v>
      </c>
      <c r="L248" t="s">
        <v>176</v>
      </c>
      <c r="M248" t="s">
        <v>267</v>
      </c>
      <c r="N248" t="s">
        <v>266</v>
      </c>
      <c r="Q24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48" t="s">
        <v>369</v>
      </c>
      <c r="S24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microwavePowerTransmission
    tier = 10
    title = #LOC_CTT_microwavePowerTransmission_title
    description = #LOC_CTT_microwavePowerTransmission_description
    cost = 1350
    hideEmpty = False
    nodeName = ktt_microwavePowerTransmission
    anyToUnlock = False
    icon = CommunityTechTree/UI/ctt_icon_microwavePower
    pos = -1310,368,0
    scale = 0.7
    Parent
    {
        parentID = cuttingEdgeSolarTech
        lineFrom = RIGHT
        lineTo = LEFT
    }
    Parent
    {
        parentID = experimentalElectrics
        lineFrom = RIGHT
        lineTo = LEFT
    }
}</v>
      </c>
      <c r="T248" t="str">
        <f>_xlfn.CONCAT(IF(LEFT(primary[[#This Row],[title]],1)&lt;&gt;"#",_xlfn.CONCAT("#LOC_KTT_",primary[[#This Row],[id]],"_Title = ",primary[[#This Row],[title]],"zzz"),""),IF(LEFT(primary[[#This Row],[description]],1)&lt;&gt;"#",_xlfn.CONCAT(CHAR(10),"#LOC_KTT_",primary[[#This Row],[id]],"_Description = ",primary[[#This Row],[description]],"zzz"),""))</f>
        <v/>
      </c>
    </row>
    <row r="249" spans="1:20" x14ac:dyDescent="0.35">
      <c r="A249" s="20" t="s">
        <v>183</v>
      </c>
      <c r="B249">
        <f>VLOOKUP(primary[[#This Row],[id]],TreeDesign!$A$3:$C$500,2,FALSE)</f>
        <v>10</v>
      </c>
      <c r="C249">
        <f>VLOOKUP(primary[[#This Row],[id]],TreeDesign!$A$3:$C$500,3,FALSE)</f>
        <v>45</v>
      </c>
      <c r="D249" t="s">
        <v>872</v>
      </c>
      <c r="E249" t="s">
        <v>1269</v>
      </c>
      <c r="F249" t="s">
        <v>873</v>
      </c>
      <c r="G249" s="19" t="s">
        <v>332</v>
      </c>
      <c r="H249" t="s">
        <v>874</v>
      </c>
      <c r="I249" t="s">
        <v>182</v>
      </c>
      <c r="J249" t="s">
        <v>267</v>
      </c>
      <c r="K249" t="s">
        <v>266</v>
      </c>
      <c r="Q24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49" t="s">
        <v>369</v>
      </c>
      <c r="S24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exoticSolarTech
    tier = 10
    title = #LOC_CTT_exoticSolarTech_title
    description = #LOC_CTT_exoticSolarTech_description
    cost = 1350
    hideEmpty = False
    nodeName = ktt_exoticSolarTech
    anyToUnlock = False
    icon = CommunityTechTree/UI/ctt_icon_exoticSolarTech
    pos = -1310,324,0
    scale = 0.7
    Parent
    {
        parentID = cuttingEdgeSolarTech
        lineFrom = RIGHT
        lineTo = LEFT
    }
}</v>
      </c>
      <c r="T249" t="str">
        <f>_xlfn.CONCAT(IF(LEFT(primary[[#This Row],[title]],1)&lt;&gt;"#",_xlfn.CONCAT("#LOC_KTT_",primary[[#This Row],[id]],"_Title = ",primary[[#This Row],[title]],"zzz"),""),IF(LEFT(primary[[#This Row],[description]],1)&lt;&gt;"#",_xlfn.CONCAT(CHAR(10),"#LOC_KTT_",primary[[#This Row],[id]],"_Description = ",primary[[#This Row],[description]],"zzz"),""))</f>
        <v/>
      </c>
    </row>
    <row r="250" spans="1:20" x14ac:dyDescent="0.35">
      <c r="A250" s="20" t="s">
        <v>177</v>
      </c>
      <c r="B250">
        <f>VLOOKUP(primary[[#This Row],[id]],TreeDesign!$A$3:$C$500,2,FALSE)</f>
        <v>10</v>
      </c>
      <c r="C250">
        <f>VLOOKUP(primary[[#This Row],[id]],TreeDesign!$A$3:$C$500,3,FALSE)</f>
        <v>46</v>
      </c>
      <c r="D250" t="s">
        <v>920</v>
      </c>
      <c r="E250" t="s">
        <v>1268</v>
      </c>
      <c r="F250" t="s">
        <v>921</v>
      </c>
      <c r="G250" s="19" t="s">
        <v>332</v>
      </c>
      <c r="H250" t="s">
        <v>922</v>
      </c>
      <c r="I250" t="s">
        <v>176</v>
      </c>
      <c r="J250" t="s">
        <v>267</v>
      </c>
      <c r="K250" t="s">
        <v>266</v>
      </c>
      <c r="Q25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50" t="s">
        <v>369</v>
      </c>
      <c r="S25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highTechElectricalSystems
    tier = 10
    title = #LOC_CTT_highTechElectricalSystems_title
    description = #LOC_CTT_highTechElectricalSystems_description
    cost = 1350
    hideEmpty = False
    nodeName = ktt_highTechElectricalSystems
    anyToUnlock = False
    icon = CommunityTechTree/UI/ctt_icon_highTechElectricalSystems
    pos = -1310,280,0
    scale = 0.7
    Parent
    {
        parentID = experimentalElectrics
        lineFrom = RIGHT
        lineTo = LEFT
    }
}</v>
      </c>
      <c r="T250" t="str">
        <f>_xlfn.CONCAT(IF(LEFT(primary[[#This Row],[title]],1)&lt;&gt;"#",_xlfn.CONCAT("#LOC_KTT_",primary[[#This Row],[id]],"_Title = ",primary[[#This Row],[title]],"zzz"),""),IF(LEFT(primary[[#This Row],[description]],1)&lt;&gt;"#",_xlfn.CONCAT(CHAR(10),"#LOC_KTT_",primary[[#This Row],[id]],"_Description = ",primary[[#This Row],[description]],"zzz"),""))</f>
        <v/>
      </c>
    </row>
    <row r="251" spans="1:20" x14ac:dyDescent="0.35">
      <c r="A251" s="20" t="s">
        <v>211</v>
      </c>
      <c r="B251">
        <f>VLOOKUP(primary[[#This Row],[id]],TreeDesign!$A$3:$C$500,2,FALSE)</f>
        <v>10</v>
      </c>
      <c r="C251">
        <f>VLOOKUP(primary[[#This Row],[id]],TreeDesign!$A$3:$C$500,3,FALSE)</f>
        <v>48</v>
      </c>
      <c r="D251" t="s">
        <v>856</v>
      </c>
      <c r="E251" t="s">
        <v>856</v>
      </c>
      <c r="F251" t="s">
        <v>940</v>
      </c>
      <c r="G251" s="19" t="s">
        <v>332</v>
      </c>
      <c r="I251" t="s">
        <v>186</v>
      </c>
      <c r="J251" t="s">
        <v>267</v>
      </c>
      <c r="K251" t="s">
        <v>266</v>
      </c>
      <c r="Q25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51" t="s">
        <v>296</v>
      </c>
      <c r="S25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advancedStations
    tier = 10
    title = #LOC_KTT_advancedStations_Title // Advanced Stations
    description = #LOC_KTT_advancedStations_Description // After irradiating the atmosphere from Project Orion, we now have the technology to live above it.
    cost = 1350
    hideEmpty = False
    nodeName = ktt_advancedStations
    anyToUnlock = False
    icon = KiwiTechTree/Icons/ktt_icon_advancedStations
    pos = -1310,192,0
    scale = 0.7
    Parent
    {
        parentID = longTermHabitation
        lineFrom = RIGHT
        lineTo = LEFT
    }
}</v>
      </c>
      <c r="T251" t="str">
        <f>_xlfn.CONCAT(IF(LEFT(primary[[#This Row],[title]],1)&lt;&gt;"#",_xlfn.CONCAT("#LOC_KTT_",primary[[#This Row],[id]],"_Title = ",primary[[#This Row],[title]],"zzz"),""),IF(LEFT(primary[[#This Row],[description]],1)&lt;&gt;"#",_xlfn.CONCAT(CHAR(10),"#LOC_KTT_",primary[[#This Row],[id]],"_Description = ",primary[[#This Row],[description]],"zzz"),""))</f>
        <v>#LOC_KTT_advancedStations_Title = Advanced Stationszzz
#LOC_KTT_advancedStations_Description = After irradiating the atmosphere from Project Orion, we now have the technology to live above it.zzz</v>
      </c>
    </row>
    <row r="252" spans="1:20" x14ac:dyDescent="0.35">
      <c r="A252" s="20" t="s">
        <v>212</v>
      </c>
      <c r="B252">
        <f>VLOOKUP(primary[[#This Row],[id]],TreeDesign!$A$3:$C$500,2,FALSE)</f>
        <v>10</v>
      </c>
      <c r="C252">
        <f>VLOOKUP(primary[[#This Row],[id]],TreeDesign!$A$3:$C$500,3,FALSE)</f>
        <v>49</v>
      </c>
      <c r="D252" t="s">
        <v>941</v>
      </c>
      <c r="E252" t="s">
        <v>1271</v>
      </c>
      <c r="F252" t="s">
        <v>942</v>
      </c>
      <c r="G252" s="19" t="s">
        <v>332</v>
      </c>
      <c r="H252" t="s">
        <v>989</v>
      </c>
      <c r="I252" t="s">
        <v>185</v>
      </c>
      <c r="J252" t="s">
        <v>267</v>
      </c>
      <c r="K252" t="s">
        <v>266</v>
      </c>
      <c r="Q25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52" t="s">
        <v>369</v>
      </c>
      <c r="S25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advOffworldMining
    tier = 10
    title = #LOC_CTT_advOffworldMining_title
    description = #LOC_CTT_advOffworldMining_description
    cost = 1350
    hideEmpty = False
    nodeName = ktt_advOffworldMining
    anyToUnlock = False
    icon = KiwiTechTree/Icons/ktt_icon_advOffworldMining
    pos = -1310,148,0
    scale = 0.7
    Parent
    {
        parentID = advLogistics
        lineFrom = RIGHT
        lineTo = LEFT
    }
}</v>
      </c>
      <c r="T252" t="str">
        <f>_xlfn.CONCAT(IF(LEFT(primary[[#This Row],[title]],1)&lt;&gt;"#",_xlfn.CONCAT("#LOC_KTT_",primary[[#This Row],[id]],"_Title = ",primary[[#This Row],[title]],"zzz"),""),IF(LEFT(primary[[#This Row],[description]],1)&lt;&gt;"#",_xlfn.CONCAT(CHAR(10),"#LOC_KTT_",primary[[#This Row],[id]],"_Description = ",primary[[#This Row],[description]],"zzz"),""))</f>
        <v/>
      </c>
    </row>
    <row r="253" spans="1:20" x14ac:dyDescent="0.35">
      <c r="A253" s="20" t="s">
        <v>1348</v>
      </c>
      <c r="B253" s="17">
        <f>VLOOKUP(primary[[#This Row],[id]],TreeDesign!$A$3:$C$500,2,FALSE)</f>
        <v>10</v>
      </c>
      <c r="C253" s="17">
        <f>VLOOKUP(primary[[#This Row],[id]],TreeDesign!$A$3:$C$500,3,FALSE)</f>
        <v>51</v>
      </c>
      <c r="D253" t="s">
        <v>1363</v>
      </c>
      <c r="E253" t="s">
        <v>1332</v>
      </c>
      <c r="F253" t="s">
        <v>1378</v>
      </c>
      <c r="G253" s="18" t="s">
        <v>332</v>
      </c>
      <c r="H253" t="s">
        <v>1393</v>
      </c>
      <c r="P253">
        <v>0</v>
      </c>
      <c r="Q25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53" t="s">
        <v>296</v>
      </c>
      <c r="S25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tier10_bottom
    tier = 10
    title = #LOC_KTT_tier10_Title
    description = #LOC_KTT_tier10_Description
    cost = 0
    hideEmpty = False
    nodeName = ktt_tier10_bottom
    anyToUnlock = False
    icon = KiwiTechTree/Icons/ktt_icon_tier10
    pos = -1310,60,0
    scale = 0.7
}</v>
      </c>
      <c r="T253" s="17" t="str">
        <f>_xlfn.CONCAT(IF(LEFT(primary[[#This Row],[title]],1)&lt;&gt;"#",_xlfn.CONCAT("#LOC_KTT_",primary[[#This Row],[id]],"_Title = ",primary[[#This Row],[title]],"zzz"),""),IF(LEFT(primary[[#This Row],[description]],1)&lt;&gt;"#",_xlfn.CONCAT(CHAR(10),"#LOC_KTT_",primary[[#This Row],[id]],"_Description = ",primary[[#This Row],[description]],"zzz"),""))</f>
        <v/>
      </c>
    </row>
    <row r="254" spans="1:20" x14ac:dyDescent="0.35">
      <c r="A254" s="20" t="s">
        <v>193</v>
      </c>
      <c r="B254" s="17">
        <f>VLOOKUP(primary[[#This Row],[id]],TreeDesign!$A$3:$C$500,2,FALSE)</f>
        <v>10.5</v>
      </c>
      <c r="C254" s="17">
        <f>VLOOKUP(primary[[#This Row],[id]],TreeDesign!$A$3:$C$500,3,FALSE)</f>
        <v>11</v>
      </c>
      <c r="D254" t="s">
        <v>875</v>
      </c>
      <c r="E254" t="s">
        <v>875</v>
      </c>
      <c r="F254" t="s">
        <v>943</v>
      </c>
      <c r="G254" s="18" t="s">
        <v>332</v>
      </c>
      <c r="I254" t="s">
        <v>194</v>
      </c>
      <c r="J254" t="s">
        <v>267</v>
      </c>
      <c r="K254" t="s">
        <v>266</v>
      </c>
      <c r="Q25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1688</v>
      </c>
      <c r="R254" t="s">
        <v>296</v>
      </c>
      <c r="S25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lithiumFuelSystems
    tier = 10.5
    title = #LOC_KTT_lithiumFuelSystems_Title // Lithium Fuel Systems
    description = #LOC_KTT_lithiumFuelSystems_Description // These fuel systems represent the best of our ability to contain elements that want nothing more than to blow up our kerbonauts.
    cost = 1688
    hideEmpty = False
    nodeName = ktt_lithiumFuelSystems
    anyToUnlock = False
    icon = KiwiTechTree/Icons/ktt_icon_lithiumFuelSystems
    pos = -1255,1820,0
    scale = 0.7
    Parent
    {
        parentID = plasmaPropulsion
        lineFrom = RIGHT
        lineTo = LEFT
    }
}</v>
      </c>
      <c r="T254" t="str">
        <f>_xlfn.CONCAT(IF(LEFT(primary[[#This Row],[title]],1)&lt;&gt;"#",_xlfn.CONCAT("#LOC_KTT_",primary[[#This Row],[id]],"_Title = ",primary[[#This Row],[title]],"zzz"),""),IF(LEFT(primary[[#This Row],[description]],1)&lt;&gt;"#",_xlfn.CONCAT(CHAR(10),"#LOC_KTT_",primary[[#This Row],[id]],"_Description = ",primary[[#This Row],[description]],"zzz"),""))</f>
        <v>#LOC_KTT_lithiumFuelSystems_Title = Lithium Fuel Systemszzz
#LOC_KTT_lithiumFuelSystems_Description = These fuel systems represent the best of our ability to contain elements that want nothing more than to blow up our kerbonauts.zzz</v>
      </c>
    </row>
    <row r="255" spans="1:20" x14ac:dyDescent="0.35">
      <c r="A255" s="20" t="s">
        <v>1318</v>
      </c>
      <c r="B255" s="17">
        <f>VLOOKUP(primary[[#This Row],[id]],TreeDesign!$A$3:$C$500,2,FALSE)</f>
        <v>11</v>
      </c>
      <c r="C255" s="17">
        <f>VLOOKUP(primary[[#This Row],[id]],TreeDesign!$A$3:$C$500,3,FALSE)</f>
        <v>1</v>
      </c>
      <c r="D255" s="22" t="s">
        <v>1333</v>
      </c>
      <c r="E255" s="22" t="s">
        <v>1333</v>
      </c>
      <c r="F255" s="22" t="s">
        <v>1333</v>
      </c>
      <c r="G255" s="18" t="s">
        <v>332</v>
      </c>
      <c r="P255">
        <v>0</v>
      </c>
      <c r="Q25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55" t="s">
        <v>296</v>
      </c>
      <c r="S25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tier11
    tier = 11
    title = #LOC_KTT_tier11_Title // Tier 11
    description = #LOC_KTT_tier11_Description // Tier 11
    cost = 0
    hideEmpty = False
    nodeName = ktt_tier11
    anyToUnlock = False
    icon = KiwiTechTree/Icons/ktt_icon_tier11
    pos = -1090,2260,0
    scale = 0.7
}</v>
      </c>
      <c r="T255" s="17" t="str">
        <f>_xlfn.CONCAT(IF(LEFT(primary[[#This Row],[title]],1)&lt;&gt;"#",_xlfn.CONCAT("#LOC_KTT_",primary[[#This Row],[id]],"_Title = ",primary[[#This Row],[title]],"zzz"),""),IF(LEFT(primary[[#This Row],[description]],1)&lt;&gt;"#",_xlfn.CONCAT(CHAR(10),"#LOC_KTT_",primary[[#This Row],[id]],"_Description = ",primary[[#This Row],[description]],"zzz"),""))</f>
        <v>#LOC_KTT_tier11_Title = Tier 11zzz
#LOC_KTT_tier11_Description = Tier 11zzz</v>
      </c>
    </row>
    <row r="256" spans="1:20" x14ac:dyDescent="0.35">
      <c r="A256" s="20" t="s">
        <v>213</v>
      </c>
      <c r="B256">
        <f>VLOOKUP(primary[[#This Row],[id]],TreeDesign!$A$3:$C$500,2,FALSE)</f>
        <v>11</v>
      </c>
      <c r="C256">
        <f>VLOOKUP(primary[[#This Row],[id]],TreeDesign!$A$3:$C$500,3,FALSE)</f>
        <v>4</v>
      </c>
      <c r="D256" t="s">
        <v>684</v>
      </c>
      <c r="E256" t="s">
        <v>1272</v>
      </c>
      <c r="F256" t="s">
        <v>685</v>
      </c>
      <c r="G256" s="19" t="s">
        <v>332</v>
      </c>
      <c r="I256" t="s">
        <v>190</v>
      </c>
      <c r="J256" t="s">
        <v>267</v>
      </c>
      <c r="K256" t="s">
        <v>266</v>
      </c>
      <c r="P256">
        <v>1.35</v>
      </c>
      <c r="Q25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2734</v>
      </c>
      <c r="R256" t="s">
        <v>369</v>
      </c>
      <c r="S25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exoticNuclearPower
    tier = 11
    title = #LOC_CTT_exoticNuclearPower_title
    description = #LOC_CTT_exoticNuclearPower_description
    cost = 2734
    hideEmpty = False
    nodeName = ktt_exoticNuclearPower
    anyToUnlock = False
    icon = KiwiTechTree/Icons/ktt_icon_exoticNuclearPower
    pos = -1090,2128,0
    scale = 0.7
    Parent
    {
        parentID = expNuclearPower
        lineFrom = RIGHT
        lineTo = LEFT
    }
}</v>
      </c>
      <c r="T256" t="str">
        <f>_xlfn.CONCAT(IF(LEFT(primary[[#This Row],[title]],1)&lt;&gt;"#",_xlfn.CONCAT("#LOC_KTT_",primary[[#This Row],[id]],"_Title = ",primary[[#This Row],[title]],"zzz"),""),IF(LEFT(primary[[#This Row],[description]],1)&lt;&gt;"#",_xlfn.CONCAT(CHAR(10),"#LOC_KTT_",primary[[#This Row],[id]],"_Description = ",primary[[#This Row],[description]],"zzz"),""))</f>
        <v/>
      </c>
    </row>
    <row r="257" spans="1:20" x14ac:dyDescent="0.35">
      <c r="A257" s="20" t="s">
        <v>214</v>
      </c>
      <c r="B257">
        <f>VLOOKUP(primary[[#This Row],[id]],TreeDesign!$A$3:$C$500,2,FALSE)</f>
        <v>11</v>
      </c>
      <c r="C257">
        <f>VLOOKUP(primary[[#This Row],[id]],TreeDesign!$A$3:$C$500,3,FALSE)</f>
        <v>5</v>
      </c>
      <c r="D257" t="s">
        <v>715</v>
      </c>
      <c r="E257" t="s">
        <v>1273</v>
      </c>
      <c r="F257" t="s">
        <v>716</v>
      </c>
      <c r="G257" s="19" t="s">
        <v>332</v>
      </c>
      <c r="H257" t="s">
        <v>717</v>
      </c>
      <c r="I257" t="s">
        <v>191</v>
      </c>
      <c r="J257" t="s">
        <v>267</v>
      </c>
      <c r="K257" t="s">
        <v>266</v>
      </c>
      <c r="P257">
        <v>1.35</v>
      </c>
      <c r="Q25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2734</v>
      </c>
      <c r="R257" t="s">
        <v>369</v>
      </c>
      <c r="S25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exoticNuclearPropulsion
    tier = 11
    title = #LOC_CTT_exoticNuclearPropulsion_title
    description = #LOC_CTT_exoticNuclearPropulsion_description
    cost = 2734
    hideEmpty = False
    nodeName = ktt_exoticNuclearPropulsion
    anyToUnlock = False
    icon = CommunityTechTree/UI/ctt_icon_exoticNuclearPropulsion
    pos = -1090,2084,0
    scale = 0.7
    Parent
    {
        parentID = expNuclearPropulsion
        lineFrom = RIGHT
        lineTo = LEFT
    }
}</v>
      </c>
      <c r="T257" t="str">
        <f>_xlfn.CONCAT(IF(LEFT(primary[[#This Row],[title]],1)&lt;&gt;"#",_xlfn.CONCAT("#LOC_KTT_",primary[[#This Row],[id]],"_Title = ",primary[[#This Row],[title]],"zzz"),""),IF(LEFT(primary[[#This Row],[description]],1)&lt;&gt;"#",_xlfn.CONCAT(CHAR(10),"#LOC_KTT_",primary[[#This Row],[id]],"_Description = ",primary[[#This Row],[description]],"zzz"),""))</f>
        <v/>
      </c>
    </row>
    <row r="258" spans="1:20" x14ac:dyDescent="0.35">
      <c r="A258" s="20" t="s">
        <v>1413</v>
      </c>
      <c r="B258" s="17">
        <f>VLOOKUP(primary[[#This Row],[id]],TreeDesign!$A$3:$C$500,2,FALSE)</f>
        <v>11</v>
      </c>
      <c r="C258" s="17">
        <f>VLOOKUP(primary[[#This Row],[id]],TreeDesign!$A$3:$C$500,3,FALSE)</f>
        <v>7</v>
      </c>
      <c r="D258" t="s">
        <v>1430</v>
      </c>
      <c r="E258" t="s">
        <v>1430</v>
      </c>
      <c r="F258" t="s">
        <v>1431</v>
      </c>
      <c r="G258" s="18" t="s">
        <v>332</v>
      </c>
      <c r="I258" t="s">
        <v>192</v>
      </c>
      <c r="J258" t="s">
        <v>267</v>
      </c>
      <c r="K258" t="s">
        <v>266</v>
      </c>
      <c r="L258" t="s">
        <v>189</v>
      </c>
      <c r="M258" t="s">
        <v>267</v>
      </c>
      <c r="N258" t="s">
        <v>266</v>
      </c>
      <c r="P258">
        <v>1.5</v>
      </c>
      <c r="Q25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58" t="s">
        <v>1456</v>
      </c>
      <c r="S25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advFusionRockets
    tier = 11
    title = #LOC_KTT_advFusionRockets_Title // Advanced Fusion Rockets
    description = #LOC_KTT_advFusionRockets_Description // These rockets are going to do their best to make everything else obsolete.
    cost = 3038
    hideEmpty = False
    nodeName = ktt_advFusionRockets
    anyToUnlock = False
    icon = KiwiTechTree/Icons/ktt_icon_advFusionRockets
    pos = -1090,1996,0
    scale = 0.7
    Parent
    {
        parentID = fusionRockets
        lineFrom = RIGHT
        lineTo = LEFT
    }
    Parent
    {
        parentID = fusionPower
        lineFrom = RIGHT
        lineTo = LEFT
    }
}</v>
      </c>
      <c r="T258" s="17" t="str">
        <f>_xlfn.CONCAT(IF(LEFT(primary[[#This Row],[title]],1)&lt;&gt;"#",_xlfn.CONCAT("#LOC_KTT_",primary[[#This Row],[id]],"_Title = ",primary[[#This Row],[title]],"zzz"),""),IF(LEFT(primary[[#This Row],[description]],1)&lt;&gt;"#",_xlfn.CONCAT(CHAR(10),"#LOC_KTT_",primary[[#This Row],[id]],"_Description = ",primary[[#This Row],[description]],"zzz"),""))</f>
        <v>#LOC_KTT_advFusionRockets_Title = Advanced Fusion Rocketszzz
#LOC_KTT_advFusionRockets_Description = These rockets are going to do their best to make everything else obsolete.zzz</v>
      </c>
    </row>
    <row r="259" spans="1:20" x14ac:dyDescent="0.35">
      <c r="A259" s="20" t="s">
        <v>215</v>
      </c>
      <c r="B259">
        <f>VLOOKUP(primary[[#This Row],[id]],TreeDesign!$A$3:$C$500,2,FALSE)</f>
        <v>11</v>
      </c>
      <c r="C259">
        <f>VLOOKUP(primary[[#This Row],[id]],TreeDesign!$A$3:$C$500,3,FALSE)</f>
        <v>6</v>
      </c>
      <c r="D259" t="s">
        <v>689</v>
      </c>
      <c r="E259" t="s">
        <v>1274</v>
      </c>
      <c r="F259" t="s">
        <v>690</v>
      </c>
      <c r="G259" s="19" t="s">
        <v>332</v>
      </c>
      <c r="H259" t="s">
        <v>691</v>
      </c>
      <c r="I259" t="s">
        <v>189</v>
      </c>
      <c r="J259" t="s">
        <v>267</v>
      </c>
      <c r="K259" t="s">
        <v>266</v>
      </c>
      <c r="L259" t="s">
        <v>192</v>
      </c>
      <c r="M259" t="s">
        <v>267</v>
      </c>
      <c r="N259" t="s">
        <v>266</v>
      </c>
      <c r="P259">
        <v>1.5</v>
      </c>
      <c r="Q25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59" t="s">
        <v>369</v>
      </c>
      <c r="S25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advFusionReactions
    tier = 11
    title = #LOC_CTT_advFusionReactions_title
    description = #LOC_CTT_advFusionReactions_description
    cost = 3038
    hideEmpty = False
    nodeName = ktt_advFusionReactions
    anyToUnlock = False
    icon = CommunityTechTree/UI/ctt_icon_advFusionReactions
    pos = -1090,2040,0
    scale = 0.7
    Parent
    {
        parentID = fusionPower
        lineFrom = RIGHT
        lineTo = LEFT
    }
    Parent
    {
        parentID = fusionRockets
        lineFrom = RIGHT
        lineTo = LEFT
    }
}</v>
      </c>
      <c r="T259" t="str">
        <f>_xlfn.CONCAT(IF(LEFT(primary[[#This Row],[title]],1)&lt;&gt;"#",_xlfn.CONCAT("#LOC_KTT_",primary[[#This Row],[id]],"_Title = ",primary[[#This Row],[title]],"zzz"),""),IF(LEFT(primary[[#This Row],[description]],1)&lt;&gt;"#",_xlfn.CONCAT(CHAR(10),"#LOC_KTT_",primary[[#This Row],[id]],"_Description = ",primary[[#This Row],[description]],"zzz"),""))</f>
        <v/>
      </c>
    </row>
    <row r="260" spans="1:20" x14ac:dyDescent="0.35">
      <c r="A260" s="20" t="s">
        <v>217</v>
      </c>
      <c r="B260">
        <f>VLOOKUP(primary[[#This Row],[id]],TreeDesign!$A$3:$C$500,2,FALSE)</f>
        <v>11</v>
      </c>
      <c r="C260">
        <f>VLOOKUP(primary[[#This Row],[id]],TreeDesign!$A$3:$C$500,3,FALSE)</f>
        <v>9</v>
      </c>
      <c r="D260" t="s">
        <v>886</v>
      </c>
      <c r="E260" t="s">
        <v>1275</v>
      </c>
      <c r="F260" t="s">
        <v>887</v>
      </c>
      <c r="G260" s="19" t="s">
        <v>332</v>
      </c>
      <c r="H260" t="s">
        <v>888</v>
      </c>
      <c r="I260" t="s">
        <v>195</v>
      </c>
      <c r="J260" t="s">
        <v>267</v>
      </c>
      <c r="K260" t="s">
        <v>266</v>
      </c>
      <c r="P260">
        <v>1.2</v>
      </c>
      <c r="Q26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2430</v>
      </c>
      <c r="R260" t="s">
        <v>369</v>
      </c>
      <c r="S26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expGriddedThrusters
    tier = 11
    title = #LOC_CTT_expGriddedThrusters_title
    description = #LOC_CTT_expGriddedThrusters_description
    cost = 2430
    hideEmpty = False
    nodeName = ktt_expGriddedThrusters
    anyToUnlock = False
    icon = CommunityTechTree/UI/ctt_icon_experimentalElectrostaticPropulsion
    pos = -1090,1908,0
    scale = 0.7
    Parent
    {
        parentID = advGriddedThrusters
        lineFrom = RIGHT
        lineTo = LEFT
    }
}</v>
      </c>
      <c r="T260" t="str">
        <f>_xlfn.CONCAT(IF(LEFT(primary[[#This Row],[title]],1)&lt;&gt;"#",_xlfn.CONCAT("#LOC_KTT_",primary[[#This Row],[id]],"_Title = ",primary[[#This Row],[title]],"zzz"),""),IF(LEFT(primary[[#This Row],[description]],1)&lt;&gt;"#",_xlfn.CONCAT(CHAR(10),"#LOC_KTT_",primary[[#This Row],[id]],"_Description = ",primary[[#This Row],[description]],"zzz"),""))</f>
        <v/>
      </c>
    </row>
    <row r="261" spans="1:20" x14ac:dyDescent="0.35">
      <c r="A261" s="20" t="s">
        <v>216</v>
      </c>
      <c r="B261">
        <f>VLOOKUP(primary[[#This Row],[id]],TreeDesign!$A$3:$C$500,2,FALSE)</f>
        <v>11</v>
      </c>
      <c r="C261">
        <f>VLOOKUP(primary[[#This Row],[id]],TreeDesign!$A$3:$C$500,3,FALSE)</f>
        <v>10</v>
      </c>
      <c r="D261" t="s">
        <v>892</v>
      </c>
      <c r="E261" t="s">
        <v>1276</v>
      </c>
      <c r="F261" t="s">
        <v>893</v>
      </c>
      <c r="G261" s="19" t="s">
        <v>332</v>
      </c>
      <c r="H261" t="s">
        <v>894</v>
      </c>
      <c r="I261" t="s">
        <v>194</v>
      </c>
      <c r="J261" t="s">
        <v>267</v>
      </c>
      <c r="K261" t="s">
        <v>266</v>
      </c>
      <c r="P261">
        <v>1.2</v>
      </c>
      <c r="Q26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2430</v>
      </c>
      <c r="R261" t="s">
        <v>369</v>
      </c>
      <c r="S26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advEMSystems
    tier = 11
    title = #LOC_CTT_advEMSystems_title
    description = #LOC_CTT_advEMSystems_description
    cost = 2430
    hideEmpty = False
    nodeName = ktt_advEMSystems
    anyToUnlock = False
    icon = CommunityTechTree/UI/ctt_icon_advancedPlasmaPropulsion
    pos = -1090,1864,0
    scale = 0.7
    Parent
    {
        parentID = plasmaPropulsion
        lineFrom = RIGHT
        lineTo = LEFT
    }
}</v>
      </c>
      <c r="T261" t="str">
        <f>_xlfn.CONCAT(IF(LEFT(primary[[#This Row],[title]],1)&lt;&gt;"#",_xlfn.CONCAT("#LOC_KTT_",primary[[#This Row],[id]],"_Title = ",primary[[#This Row],[title]],"zzz"),""),IF(LEFT(primary[[#This Row],[description]],1)&lt;&gt;"#",_xlfn.CONCAT(CHAR(10),"#LOC_KTT_",primary[[#This Row],[id]],"_Description = ",primary[[#This Row],[description]],"zzz"),""))</f>
        <v/>
      </c>
    </row>
    <row r="262" spans="1:20" x14ac:dyDescent="0.35">
      <c r="A262" s="20" t="s">
        <v>218</v>
      </c>
      <c r="B262">
        <f>VLOOKUP(primary[[#This Row],[id]],TreeDesign!$A$3:$C$500,2,FALSE)</f>
        <v>11</v>
      </c>
      <c r="C262">
        <f>VLOOKUP(primary[[#This Row],[id]],TreeDesign!$A$3:$C$500,3,FALSE)</f>
        <v>15</v>
      </c>
      <c r="D262" t="s">
        <v>616</v>
      </c>
      <c r="E262" t="s">
        <v>616</v>
      </c>
      <c r="F262" t="s">
        <v>617</v>
      </c>
      <c r="G262" s="19" t="s">
        <v>332</v>
      </c>
      <c r="I262" t="s">
        <v>196</v>
      </c>
      <c r="J262" t="s">
        <v>267</v>
      </c>
      <c r="K262" t="s">
        <v>266</v>
      </c>
      <c r="P262">
        <v>1.1000000000000001</v>
      </c>
      <c r="Q26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2228</v>
      </c>
      <c r="R262" t="s">
        <v>296</v>
      </c>
      <c r="S26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hybridAircraftEngines
    tier = 11
    title = #LOC_KTT_hybridAircraftEngines_Title // Hybrid Aircraft Engines
    description = #LOC_KTT_hybridAircraftEngines_Description // These are definitely not just for taking a slow cruise around Kerbin.
    cost = 2228
    hideEmpty = False
    nodeName = ktt_hybridAircraftEngines
    anyToUnlock = False
    icon = KiwiTechTree/Icons/ktt_icon_hybridAircraftEngines
    pos = -1090,1644,0
    scale = 0.7
    Parent
    {
        parentID = expAircraftEngines
        lineFrom = RIGHT
        lineTo = LEFT
    }
}</v>
      </c>
      <c r="T262" t="str">
        <f>_xlfn.CONCAT(IF(LEFT(primary[[#This Row],[title]],1)&lt;&gt;"#",_xlfn.CONCAT("#LOC_KTT_",primary[[#This Row],[id]],"_Title = ",primary[[#This Row],[title]],"zzz"),""),IF(LEFT(primary[[#This Row],[description]],1)&lt;&gt;"#",_xlfn.CONCAT(CHAR(10),"#LOC_KTT_",primary[[#This Row],[id]],"_Description = ",primary[[#This Row],[description]],"zzz"),""))</f>
        <v>#LOC_KTT_hybridAircraftEngines_Title = Hybrid Aircraft Engineszzz
#LOC_KTT_hybridAircraftEngines_Description = These are definitely not just for taking a slow cruise around Kerbin.zzz</v>
      </c>
    </row>
    <row r="263" spans="1:20" x14ac:dyDescent="0.35">
      <c r="A263" s="20" t="s">
        <v>220</v>
      </c>
      <c r="B263">
        <f>VLOOKUP(primary[[#This Row],[id]],TreeDesign!$A$3:$C$500,2,FALSE)</f>
        <v>11</v>
      </c>
      <c r="C263">
        <f>VLOOKUP(primary[[#This Row],[id]],TreeDesign!$A$3:$C$500,3,FALSE)</f>
        <v>17</v>
      </c>
      <c r="D263" t="s">
        <v>372</v>
      </c>
      <c r="E263" t="s">
        <v>1277</v>
      </c>
      <c r="F263" t="s">
        <v>373</v>
      </c>
      <c r="G263" s="17" t="s">
        <v>332</v>
      </c>
      <c r="H263" t="s">
        <v>384</v>
      </c>
      <c r="I263" t="s">
        <v>198</v>
      </c>
      <c r="J263" t="s">
        <v>267</v>
      </c>
      <c r="K263" t="s">
        <v>266</v>
      </c>
      <c r="Q26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63" t="s">
        <v>369</v>
      </c>
      <c r="S26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colossalRocketry
    tier = 11
    title = #LOC_CTT_colossalRocketry_title
    description = #LOC_CTT_colossalRocketry_description
    cost = 2025
    hideEmpty = False
    nodeName = ktt_colossalRocketry
    anyToUnlock = False
    icon = CommunityTechTree/UI/ctt_icon_colossalRocketry
    pos = -1090,1556,0
    scale = 0.7
    Parent
    {
        parentID = giganticRocketry
        lineFrom = RIGHT
        lineTo = LEFT
    }
}</v>
      </c>
      <c r="T263" t="str">
        <f>_xlfn.CONCAT(IF(LEFT(primary[[#This Row],[title]],1)&lt;&gt;"#",_xlfn.CONCAT("#LOC_KTT_",primary[[#This Row],[id]],"_Title = ",primary[[#This Row],[title]],"zzz"),""),IF(LEFT(primary[[#This Row],[description]],1)&lt;&gt;"#",_xlfn.CONCAT(CHAR(10),"#LOC_KTT_",primary[[#This Row],[id]],"_Description = ",primary[[#This Row],[description]],"zzz"),""))</f>
        <v/>
      </c>
    </row>
    <row r="264" spans="1:20" x14ac:dyDescent="0.35">
      <c r="A264" s="20" t="s">
        <v>221</v>
      </c>
      <c r="B264">
        <f>VLOOKUP(primary[[#This Row],[id]],TreeDesign!$A$3:$C$500,2,FALSE)</f>
        <v>11</v>
      </c>
      <c r="C264">
        <f>VLOOKUP(primary[[#This Row],[id]],TreeDesign!$A$3:$C$500,3,FALSE)</f>
        <v>19</v>
      </c>
      <c r="D264" t="s">
        <v>400</v>
      </c>
      <c r="E264" t="s">
        <v>1278</v>
      </c>
      <c r="F264" t="s">
        <v>401</v>
      </c>
      <c r="G264" s="17" t="s">
        <v>332</v>
      </c>
      <c r="H264" t="s">
        <v>983</v>
      </c>
      <c r="I264" t="s">
        <v>199</v>
      </c>
      <c r="J264" t="s">
        <v>267</v>
      </c>
      <c r="K264" t="s">
        <v>266</v>
      </c>
      <c r="L264" t="s">
        <v>200</v>
      </c>
      <c r="M264" t="s">
        <v>267</v>
      </c>
      <c r="N264" t="s">
        <v>266</v>
      </c>
      <c r="Q26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64" t="s">
        <v>369</v>
      </c>
      <c r="S26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extremeFuelStorage
    tier = 11
    title = #LOC_CTT_extremeFuelStorage_title
    description = #LOC_CTT_extremeFuelStorage_description
    cost = 2025
    hideEmpty = False
    nodeName = ktt_extremeFuelStorage
    anyToUnlock = False
    icon = KiwiTechTree/Icons/ktt_icon_extremeFuelStorage
    pos = -1090,1468,0
    scale = 0.7
    Parent
    {
        parentID = exoticFuelStorage
        lineFrom = RIGHT
        lineTo = LEFT
    }
    Parent
    {
        parentID = automatedDecouplingSystems
        lineFrom = RIGHT
        lineTo = LEFT
    }
}</v>
      </c>
      <c r="T264" t="str">
        <f>_xlfn.CONCAT(IF(LEFT(primary[[#This Row],[title]],1)&lt;&gt;"#",_xlfn.CONCAT("#LOC_KTT_",primary[[#This Row],[id]],"_Title = ",primary[[#This Row],[title]],"zzz"),""),IF(LEFT(primary[[#This Row],[description]],1)&lt;&gt;"#",_xlfn.CONCAT(CHAR(10),"#LOC_KTT_",primary[[#This Row],[id]],"_Description = ",primary[[#This Row],[description]],"zzz"),""))</f>
        <v/>
      </c>
    </row>
    <row r="265" spans="1:20" x14ac:dyDescent="0.35">
      <c r="A265" s="20" t="s">
        <v>222</v>
      </c>
      <c r="B265">
        <f>VLOOKUP(primary[[#This Row],[id]],TreeDesign!$A$3:$C$500,2,FALSE)</f>
        <v>11</v>
      </c>
      <c r="C265">
        <f>VLOOKUP(primary[[#This Row],[id]],TreeDesign!$A$3:$C$500,3,FALSE)</f>
        <v>23</v>
      </c>
      <c r="D265" t="s">
        <v>901</v>
      </c>
      <c r="E265" t="s">
        <v>901</v>
      </c>
      <c r="F265" t="s">
        <v>902</v>
      </c>
      <c r="G265" s="19" t="s">
        <v>332</v>
      </c>
      <c r="I265" t="s">
        <v>201</v>
      </c>
      <c r="J265" t="s">
        <v>267</v>
      </c>
      <c r="K265" t="s">
        <v>266</v>
      </c>
      <c r="L265" t="s">
        <v>205</v>
      </c>
      <c r="M265" t="s">
        <v>267</v>
      </c>
      <c r="N265" t="s">
        <v>266</v>
      </c>
      <c r="Q26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65" t="s">
        <v>296</v>
      </c>
      <c r="S26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bioActivatedAerographite
    tier = 11
    title = #LOC_KTT_bioActivatedAerographite_Title // Bio-Activated Aerographite
    description = #LOC_KTT_bioActivatedAerographite_Description // Please don't tell the marketing department that if something went from 0% of something to 100% of something, it is not 100% more that thing.  Math…
    cost = 2025
    hideEmpty = False
    nodeName = ktt_bioActivatedAerographite
    anyToUnlock = False
    icon = KiwiTechTree/Icons/ktt_icon_bioActivatedAerographite
    pos = -1090,1292,0
    scale = 0.7
    Parent
    {
        parentID = aerographite
        lineFrom = RIGHT
        lineTo = LEFT
    }
    Parent
    {
        parentID = orbitalMegastructures
        lineFrom = RIGHT
        lineTo = LEFT
    }
}</v>
      </c>
      <c r="T265" t="str">
        <f>_xlfn.CONCAT(IF(LEFT(primary[[#This Row],[title]],1)&lt;&gt;"#",_xlfn.CONCAT("#LOC_KTT_",primary[[#This Row],[id]],"_Title = ",primary[[#This Row],[title]],"zzz"),""),IF(LEFT(primary[[#This Row],[description]],1)&lt;&gt;"#",_xlfn.CONCAT(CHAR(10),"#LOC_KTT_",primary[[#This Row],[id]],"_Description = ",primary[[#This Row],[description]],"zzz"),""))</f>
        <v>#LOC_KTT_bioActivatedAerographite_Title = Bio-Activated Aerographitezzz
#LOC_KTT_bioActivatedAerographite_Description = Please don't tell the marketing department that if something went from 0% of something to 100% of something, it is not 100% more that thing.  Math…zzz</v>
      </c>
    </row>
    <row r="266" spans="1:20" x14ac:dyDescent="0.35">
      <c r="A266" s="20" t="s">
        <v>1304</v>
      </c>
      <c r="B266" s="17">
        <f>VLOOKUP(primary[[#This Row],[id]],TreeDesign!$A$3:$C$500,2,FALSE)</f>
        <v>11</v>
      </c>
      <c r="C266" s="17">
        <f>VLOOKUP(primary[[#This Row],[id]],TreeDesign!$A$3:$C$500,3,FALSE)</f>
        <v>32</v>
      </c>
      <c r="D266" t="s">
        <v>1305</v>
      </c>
      <c r="E266" t="s">
        <v>1305</v>
      </c>
      <c r="F266" t="s">
        <v>1306</v>
      </c>
      <c r="G266" s="18" t="s">
        <v>332</v>
      </c>
      <c r="I266" t="s">
        <v>210</v>
      </c>
      <c r="J266" t="s">
        <v>267</v>
      </c>
      <c r="K266" t="s">
        <v>266</v>
      </c>
      <c r="Q26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66" t="s">
        <v>296</v>
      </c>
      <c r="S266"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advancedRadiators
    tier = 11
    title = #LOC_KTT_advancedRadiators_Title // Advanced Radiators
    description = #LOC_KTT_advancedRadiators_Description // If you cannot stand the heat, get out of the kitchen or use some of these radiators.
    cost = 2025
    hideEmpty = False
    nodeName = ktt_advancedRadiators
    anyToUnlock = False
    icon = KiwiTechTree/Icons/ktt_icon_advancedRadiators
    pos = -1090,896,0
    scale = 0.7
    Parent
    {
        parentID = specializedRadiators
        lineFrom = RIGHT
        lineTo = LEFT
    }
}</v>
      </c>
      <c r="T266" s="17" t="str">
        <f>_xlfn.CONCAT(IF(LEFT(primary[[#This Row],[title]],1)&lt;&gt;"#",_xlfn.CONCAT("#LOC_KTT_",primary[[#This Row],[id]],"_Title = ",primary[[#This Row],[title]],"zzz"),""),IF(LEFT(primary[[#This Row],[description]],1)&lt;&gt;"#",_xlfn.CONCAT(CHAR(10),"#LOC_KTT_",primary[[#This Row],[id]],"_Description = ",primary[[#This Row],[description]],"zzz"),""))</f>
        <v>#LOC_KTT_advancedRadiators_Title = Advanced Radiatorszzz
#LOC_KTT_advancedRadiators_Description = If you cannot stand the heat, get out of the kitchen or use some of these radiators.zzz</v>
      </c>
    </row>
    <row r="267" spans="1:20" x14ac:dyDescent="0.35">
      <c r="A267" s="20" t="s">
        <v>223</v>
      </c>
      <c r="B267">
        <f>VLOOKUP(primary[[#This Row],[id]],TreeDesign!$A$3:$C$500,2,FALSE)</f>
        <v>11</v>
      </c>
      <c r="C267">
        <f>VLOOKUP(primary[[#This Row],[id]],TreeDesign!$A$3:$C$500,3,FALSE)</f>
        <v>39</v>
      </c>
      <c r="D267" t="s">
        <v>944</v>
      </c>
      <c r="E267" t="s">
        <v>1279</v>
      </c>
      <c r="F267" t="s">
        <v>945</v>
      </c>
      <c r="G267" s="19" t="s">
        <v>332</v>
      </c>
      <c r="H267" t="s">
        <v>986</v>
      </c>
      <c r="I267" t="s">
        <v>170</v>
      </c>
      <c r="J267" t="s">
        <v>267</v>
      </c>
      <c r="K267" t="s">
        <v>266</v>
      </c>
      <c r="L267" t="s">
        <v>208</v>
      </c>
      <c r="M267" t="s">
        <v>267</v>
      </c>
      <c r="N267" t="s">
        <v>266</v>
      </c>
      <c r="Q26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67" t="s">
        <v>369</v>
      </c>
      <c r="S26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highEnergyScience
    tier = 11
    title = #LOC_CTT_highEnergyScience_title
    description = #LOC_CTT_highEnergyScience_description
    cost = 2025
    hideEmpty = False
    nodeName = ktt_highEnergyScience
    anyToUnlock = False
    icon = KiwiTechTree/Icons/ktt_icon_highEnergyScience
    pos = -1090,588,0
    scale = 0.7
    Parent
    {
        parentID = scientificOutposts
        lineFrom = RIGHT
        lineTo = LEFT
    }
    Parent
    {
        parentID = metascience
        lineFrom = RIGHT
        lineTo = LEFT
    }
}</v>
      </c>
      <c r="T267" t="str">
        <f>_xlfn.CONCAT(IF(LEFT(primary[[#This Row],[title]],1)&lt;&gt;"#",_xlfn.CONCAT("#LOC_KTT_",primary[[#This Row],[id]],"_Title = ",primary[[#This Row],[title]],"zzz"),""),IF(LEFT(primary[[#This Row],[description]],1)&lt;&gt;"#",_xlfn.CONCAT(CHAR(10),"#LOC_KTT_",primary[[#This Row],[id]],"_Description = ",primary[[#This Row],[description]],"zzz"),""))</f>
        <v/>
      </c>
    </row>
    <row r="268" spans="1:20" x14ac:dyDescent="0.35">
      <c r="A268" s="20" t="s">
        <v>226</v>
      </c>
      <c r="B268">
        <f>VLOOKUP(primary[[#This Row],[id]],TreeDesign!$A$3:$C$500,2,FALSE)</f>
        <v>11</v>
      </c>
      <c r="C268">
        <f>VLOOKUP(primary[[#This Row],[id]],TreeDesign!$A$3:$C$500,3,FALSE)</f>
        <v>41</v>
      </c>
      <c r="D268" t="s">
        <v>906</v>
      </c>
      <c r="E268" t="s">
        <v>906</v>
      </c>
      <c r="F268" t="s">
        <v>946</v>
      </c>
      <c r="G268" s="19" t="s">
        <v>332</v>
      </c>
      <c r="I268" t="s">
        <v>209</v>
      </c>
      <c r="J268" t="s">
        <v>267</v>
      </c>
      <c r="K268" t="s">
        <v>266</v>
      </c>
      <c r="Q26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68" t="s">
        <v>296</v>
      </c>
      <c r="S26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deepSpaceOpticalCommunications
    tier = 11
    title = #LOC_KTT_deepSpaceOpticalCommunications_Title // Deep Space Optical Communications
    description = #LOC_KTT_deepSpaceOpticalCommunications_Description // It is like fiber optic cables, but without the cables.
    cost = 2025
    hideEmpty = False
    nodeName = ktt_deepSpaceOpticalCommunications
    anyToUnlock = False
    icon = KiwiTechTree/Icons/ktt_icon_deepSpaceOpticalCommunications
    pos = -1090,500,0
    scale = 0.7
    Parent
    {
        parentID = xBandCommunications
        lineFrom = RIGHT
        lineTo = LEFT
    }
}</v>
      </c>
      <c r="T268" t="str">
        <f>_xlfn.CONCAT(IF(LEFT(primary[[#This Row],[title]],1)&lt;&gt;"#",_xlfn.CONCAT("#LOC_KTT_",primary[[#This Row],[id]],"_Title = ",primary[[#This Row],[title]],"zzz"),""),IF(LEFT(primary[[#This Row],[description]],1)&lt;&gt;"#",_xlfn.CONCAT(CHAR(10),"#LOC_KTT_",primary[[#This Row],[id]],"_Description = ",primary[[#This Row],[description]],"zzz"),""))</f>
        <v>#LOC_KTT_deepSpaceOpticalCommunications_Title = Deep Space Optical Communicationszzz
#LOC_KTT_deepSpaceOpticalCommunications_Description = It is like fiber optic cables, but without the cables.zzz</v>
      </c>
    </row>
    <row r="269" spans="1:20" x14ac:dyDescent="0.35">
      <c r="A269" s="20" t="s">
        <v>1398</v>
      </c>
      <c r="B269" s="17">
        <f>VLOOKUP(primary[[#This Row],[id]],TreeDesign!$A$3:$C$500,2,FALSE)</f>
        <v>11</v>
      </c>
      <c r="C269" s="17">
        <f>VLOOKUP(primary[[#This Row],[id]],TreeDesign!$A$3:$C$500,3,FALSE)</f>
        <v>42</v>
      </c>
      <c r="D269" t="s">
        <v>1399</v>
      </c>
      <c r="E269" t="s">
        <v>1399</v>
      </c>
      <c r="F269" t="s">
        <v>1400</v>
      </c>
      <c r="G269" s="18" t="s">
        <v>332</v>
      </c>
      <c r="I269" t="s">
        <v>175</v>
      </c>
      <c r="J269" t="s">
        <v>267</v>
      </c>
      <c r="K269" t="s">
        <v>266</v>
      </c>
      <c r="Q269"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69" t="s">
        <v>1456</v>
      </c>
      <c r="S26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artificialConsciousness
    tier = 11
    title = #LOC_KTT_artificialConsciousness_Title // Artificial Consciousness
    description = #LOC_KTT_artificialConsciousness_Description // Artificial consciousness (AC), also known as machine consciousness (MC) or synthetic consciousness, is a field related to artificial intelligence and cognitive robotics whose aim is to define that which would have to be synthesized were consciousness to be found in an engineered artifact.
    cost = 2025
    hideEmpty = False
    nodeName = ktt_artificialConsciousness
    anyToUnlock = False
    icon = KiwiTechTree/Icons/ktt_icon_artificialConsciousness
    pos = -1090,456,0
    scale = 0.7
    Parent
    {
        parentID = artificialIntelligence
        lineFrom = RIGHT
        lineTo = LEFT
    }
}</v>
      </c>
      <c r="T269" s="17" t="str">
        <f>_xlfn.CONCAT(IF(LEFT(primary[[#This Row],[title]],1)&lt;&gt;"#",_xlfn.CONCAT("#LOC_KTT_",primary[[#This Row],[id]],"_Title = ",primary[[#This Row],[title]],"zzz"),""),IF(LEFT(primary[[#This Row],[description]],1)&lt;&gt;"#",_xlfn.CONCAT(CHAR(10),"#LOC_KTT_",primary[[#This Row],[id]],"_Description = ",primary[[#This Row],[description]],"zzz"),""))</f>
        <v>#LOC_KTT_artificialConsciousness_Title = Artificial Consciousnesszzz
#LOC_KTT_artificialConsciousness_Description = Artificial consciousness (AC), also known as machine consciousness (MC) or synthetic consciousness, is a field related to artificial intelligence and cognitive robotics whose aim is to define that which would have to be synthesized were consciousness to be found in an engineered artifact.zzz</v>
      </c>
    </row>
    <row r="270" spans="1:20" x14ac:dyDescent="0.35">
      <c r="A270" s="20" t="s">
        <v>1401</v>
      </c>
      <c r="B270" s="17">
        <f>VLOOKUP(primary[[#This Row],[id]],TreeDesign!$A$3:$C$500,2,FALSE)</f>
        <v>11</v>
      </c>
      <c r="C270" s="17">
        <f>VLOOKUP(primary[[#This Row],[id]],TreeDesign!$A$3:$C$500,3,FALSE)</f>
        <v>44</v>
      </c>
      <c r="D270" t="s">
        <v>1405</v>
      </c>
      <c r="E270" t="s">
        <v>1405</v>
      </c>
      <c r="F270" t="s">
        <v>1406</v>
      </c>
      <c r="G270" s="18" t="s">
        <v>332</v>
      </c>
      <c r="I270" t="s">
        <v>184</v>
      </c>
      <c r="J270" t="s">
        <v>267</v>
      </c>
      <c r="K270" t="s">
        <v>266</v>
      </c>
      <c r="Q27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70" t="s">
        <v>1456</v>
      </c>
      <c r="S27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specializedPVMaterials
    tier = 11
    title = #LOC_KTT_specializedPVMaterials_Title // Specialized Photovoltaic Materials
    description = #LOC_KTT_specializedPVMaterials_Description // Using a really long cable, we plan to... nah, just kidding.
    cost = 2025
    hideEmpty = False
    nodeName = ktt_specializedPVMaterials
    anyToUnlock = False
    icon = KiwiTechTree/Icons/ktt_icon_specializedPVMaterials
    pos = -1090,368,0
    scale = 0.7
    Parent
    {
        parentID = microwavePowerTransmission
        lineFrom = RIGHT
        lineTo = LEFT
    }
}</v>
      </c>
      <c r="T270" s="17" t="str">
        <f>_xlfn.CONCAT(IF(LEFT(primary[[#This Row],[title]],1)&lt;&gt;"#",_xlfn.CONCAT("#LOC_KTT_",primary[[#This Row],[id]],"_Title = ",primary[[#This Row],[title]],"zzz"),""),IF(LEFT(primary[[#This Row],[description]],1)&lt;&gt;"#",_xlfn.CONCAT(CHAR(10),"#LOC_KTT_",primary[[#This Row],[id]],"_Description = ",primary[[#This Row],[description]],"zzz"),""))</f>
        <v>#LOC_KTT_specializedPVMaterials_Title = Specialized Photovoltaic Materialszzz
#LOC_KTT_specializedPVMaterials_Description = Using a really long cable, we plan to... nah, just kidding.zzz</v>
      </c>
    </row>
    <row r="271" spans="1:20" x14ac:dyDescent="0.35">
      <c r="A271" s="20" t="s">
        <v>227</v>
      </c>
      <c r="B271">
        <f>VLOOKUP(primary[[#This Row],[id]],TreeDesign!$A$3:$C$500,2,FALSE)</f>
        <v>11</v>
      </c>
      <c r="C271">
        <f>VLOOKUP(primary[[#This Row],[id]],TreeDesign!$A$3:$C$500,3,FALSE)</f>
        <v>45</v>
      </c>
      <c r="D271" t="s">
        <v>947</v>
      </c>
      <c r="E271" t="s">
        <v>947</v>
      </c>
      <c r="F271" t="s">
        <v>948</v>
      </c>
      <c r="G271" s="19" t="s">
        <v>332</v>
      </c>
      <c r="I271" t="s">
        <v>183</v>
      </c>
      <c r="J271" t="s">
        <v>267</v>
      </c>
      <c r="K271" t="s">
        <v>266</v>
      </c>
      <c r="Q27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71" t="s">
        <v>296</v>
      </c>
      <c r="S27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omegaSolarTech
    tier = 11
    title = #LOC_KTT_omegaSolarTech_Title // Omega Solar Technology
    description = #LOC_KTT_omegaSolarTech_Description // Every line ends somewhere, or does it?
    cost = 2025
    hideEmpty = False
    nodeName = ktt_omegaSolarTech
    anyToUnlock = False
    icon = KiwiTechTree/Icons/ktt_icon_omegaSolarTech
    pos = -1090,324,0
    scale = 0.7
    Parent
    {
        parentID = exoticSolarTech
        lineFrom = RIGHT
        lineTo = LEFT
    }
}</v>
      </c>
      <c r="T271" t="str">
        <f>_xlfn.CONCAT(IF(LEFT(primary[[#This Row],[title]],1)&lt;&gt;"#",_xlfn.CONCAT("#LOC_KTT_",primary[[#This Row],[id]],"_Title = ",primary[[#This Row],[title]],"zzz"),""),IF(LEFT(primary[[#This Row],[description]],1)&lt;&gt;"#",_xlfn.CONCAT(CHAR(10),"#LOC_KTT_",primary[[#This Row],[id]],"_Description = ",primary[[#This Row],[description]],"zzz"),""))</f>
        <v>#LOC_KTT_omegaSolarTech_Title = Omega Solar Technologyzzz
#LOC_KTT_omegaSolarTech_Description = Every line ends somewhere, or does it?zzz</v>
      </c>
    </row>
    <row r="272" spans="1:20" x14ac:dyDescent="0.35">
      <c r="A272" s="20" t="s">
        <v>178</v>
      </c>
      <c r="B272">
        <f>VLOOKUP(primary[[#This Row],[id]],TreeDesign!$A$3:$C$500,2,FALSE)</f>
        <v>11</v>
      </c>
      <c r="C272">
        <f>VLOOKUP(primary[[#This Row],[id]],TreeDesign!$A$3:$C$500,3,FALSE)</f>
        <v>46</v>
      </c>
      <c r="D272" t="s">
        <v>923</v>
      </c>
      <c r="E272" t="s">
        <v>1280</v>
      </c>
      <c r="F272" t="s">
        <v>924</v>
      </c>
      <c r="G272" s="19" t="s">
        <v>332</v>
      </c>
      <c r="H272" t="s">
        <v>925</v>
      </c>
      <c r="I272" t="s">
        <v>177</v>
      </c>
      <c r="J272" t="s">
        <v>267</v>
      </c>
      <c r="K272" t="s">
        <v>266</v>
      </c>
      <c r="Q27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72" t="s">
        <v>369</v>
      </c>
      <c r="S27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highPowerElectricalSystems
    tier = 11
    title = #LOC_CTT_highPowerElectricalSystems_title
    description = #LOC_CTT_highPowerElectricalSystems_description
    cost = 2025
    hideEmpty = False
    nodeName = ktt_highPowerElectricalSystems
    anyToUnlock = False
    icon = CommunityTechTree/UI/ctt_icon_highPowerElectricalSystems
    pos = -1090,280,0
    scale = 0.7
    Parent
    {
        parentID = highTechElectricalSystems
        lineFrom = RIGHT
        lineTo = LEFT
    }
}</v>
      </c>
      <c r="T272" t="str">
        <f>_xlfn.CONCAT(IF(LEFT(primary[[#This Row],[title]],1)&lt;&gt;"#",_xlfn.CONCAT("#LOC_KTT_",primary[[#This Row],[id]],"_Title = ",primary[[#This Row],[title]],"zzz"),""),IF(LEFT(primary[[#This Row],[description]],1)&lt;&gt;"#",_xlfn.CONCAT(CHAR(10),"#LOC_KTT_",primary[[#This Row],[id]],"_Description = ",primary[[#This Row],[description]],"zzz"),""))</f>
        <v/>
      </c>
    </row>
    <row r="273" spans="1:20" x14ac:dyDescent="0.35">
      <c r="A273" s="20" t="s">
        <v>187</v>
      </c>
      <c r="B273">
        <f>VLOOKUP(primary[[#This Row],[id]],TreeDesign!$A$3:$C$500,2,FALSE)</f>
        <v>11</v>
      </c>
      <c r="C273">
        <f>VLOOKUP(primary[[#This Row],[id]],TreeDesign!$A$3:$C$500,3,FALSE)</f>
        <v>48</v>
      </c>
      <c r="D273" t="s">
        <v>949</v>
      </c>
      <c r="E273" t="s">
        <v>1083</v>
      </c>
      <c r="F273" t="s">
        <v>950</v>
      </c>
      <c r="G273" s="19" t="s">
        <v>332</v>
      </c>
      <c r="H273" t="s">
        <v>951</v>
      </c>
      <c r="I273" t="s">
        <v>211</v>
      </c>
      <c r="J273" t="s">
        <v>267</v>
      </c>
      <c r="K273" t="s">
        <v>266</v>
      </c>
      <c r="L273" t="s">
        <v>212</v>
      </c>
      <c r="M273" t="s">
        <v>267</v>
      </c>
      <c r="N273" t="s">
        <v>266</v>
      </c>
      <c r="Q27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73" t="s">
        <v>296</v>
      </c>
      <c r="S27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colonization
    tier = 11
    title = #LOC_CTT_colonization_title
    description = #LOC_CTT_colonization_description
    cost = 2025
    hideEmpty = False
    nodeName = ktt_colonization
    anyToUnlock = False
    icon = KiwiTechTree/Icons/ktt_icon_colonization
    pos = -1090,192,0
    scale = 0.7
    Parent
    {
        parentID = advancedStations
        lineFrom = RIGHT
        lineTo = LEFT
    }
    Parent
    {
        parentID = advOffworldMining
        lineFrom = RIGHT
        lineTo = LEFT
    }
}</v>
      </c>
      <c r="T273" t="str">
        <f>_xlfn.CONCAT(IF(LEFT(primary[[#This Row],[title]],1)&lt;&gt;"#",_xlfn.CONCAT("#LOC_KTT_",primary[[#This Row],[id]],"_Title = ",primary[[#This Row],[title]],"zzz"),""),IF(LEFT(primary[[#This Row],[description]],1)&lt;&gt;"#",_xlfn.CONCAT(CHAR(10),"#LOC_KTT_",primary[[#This Row],[id]],"_Description = ",primary[[#This Row],[description]],"zzz"),""))</f>
        <v/>
      </c>
    </row>
    <row r="274" spans="1:20" x14ac:dyDescent="0.35">
      <c r="A274" s="20" t="s">
        <v>228</v>
      </c>
      <c r="B274">
        <f>VLOOKUP(primary[[#This Row],[id]],TreeDesign!$A$3:$C$500,2,FALSE)</f>
        <v>11</v>
      </c>
      <c r="C274">
        <f>VLOOKUP(primary[[#This Row],[id]],TreeDesign!$A$3:$C$500,3,FALSE)</f>
        <v>49</v>
      </c>
      <c r="D274" t="s">
        <v>955</v>
      </c>
      <c r="E274" t="s">
        <v>1281</v>
      </c>
      <c r="F274" t="s">
        <v>956</v>
      </c>
      <c r="G274" s="19" t="s">
        <v>332</v>
      </c>
      <c r="H274" t="s">
        <v>990</v>
      </c>
      <c r="I274" t="s">
        <v>212</v>
      </c>
      <c r="J274" t="s">
        <v>267</v>
      </c>
      <c r="K274" t="s">
        <v>266</v>
      </c>
      <c r="Q27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74" t="s">
        <v>369</v>
      </c>
      <c r="S27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resourceExploitation
    tier = 11
    title = #LOC_CTT_resourceExploitation_title
    description = #LOC_CTT_resourceExploitation_description
    cost = 2025
    hideEmpty = False
    nodeName = ktt_resourceExploitation
    anyToUnlock = False
    icon = KiwiTechTree/Icons/ktt_icon_resourceExploitation
    pos = -1090,148,0
    scale = 0.7
    Parent
    {
        parentID = advOffworldMining
        lineFrom = RIGHT
        lineTo = LEFT
    }
}</v>
      </c>
      <c r="T274" t="str">
        <f>_xlfn.CONCAT(IF(LEFT(primary[[#This Row],[title]],1)&lt;&gt;"#",_xlfn.CONCAT("#LOC_KTT_",primary[[#This Row],[id]],"_Title = ",primary[[#This Row],[title]],"zzz"),""),IF(LEFT(primary[[#This Row],[description]],1)&lt;&gt;"#",_xlfn.CONCAT(CHAR(10),"#LOC_KTT_",primary[[#This Row],[id]],"_Description = ",primary[[#This Row],[description]],"zzz"),""))</f>
        <v/>
      </c>
    </row>
    <row r="275" spans="1:20" x14ac:dyDescent="0.35">
      <c r="A275" s="20" t="s">
        <v>1349</v>
      </c>
      <c r="B275" s="17">
        <f>VLOOKUP(primary[[#This Row],[id]],TreeDesign!$A$3:$C$500,2,FALSE)</f>
        <v>11</v>
      </c>
      <c r="C275" s="17">
        <f>VLOOKUP(primary[[#This Row],[id]],TreeDesign!$A$3:$C$500,3,FALSE)</f>
        <v>51</v>
      </c>
      <c r="D275" t="s">
        <v>1364</v>
      </c>
      <c r="E275" t="s">
        <v>1333</v>
      </c>
      <c r="F275" t="s">
        <v>1379</v>
      </c>
      <c r="G275" s="18" t="s">
        <v>332</v>
      </c>
      <c r="H275" t="s">
        <v>1394</v>
      </c>
      <c r="P275">
        <v>0</v>
      </c>
      <c r="Q275"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75" t="s">
        <v>296</v>
      </c>
      <c r="S27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tier11_bottom
    tier = 11
    title = #LOC_KTT_tier11_Title
    description = #LOC_KTT_tier11_Description
    cost = 0
    hideEmpty = False
    nodeName = ktt_tier11_bottom
    anyToUnlock = False
    icon = KiwiTechTree/Icons/ktt_icon_tier11
    pos = -1090,60,0
    scale = 0.7
}</v>
      </c>
      <c r="T275" s="17" t="str">
        <f>_xlfn.CONCAT(IF(LEFT(primary[[#This Row],[title]],1)&lt;&gt;"#",_xlfn.CONCAT("#LOC_KTT_",primary[[#This Row],[id]],"_Title = ",primary[[#This Row],[title]],"zzz"),""),IF(LEFT(primary[[#This Row],[description]],1)&lt;&gt;"#",_xlfn.CONCAT(CHAR(10),"#LOC_KTT_",primary[[#This Row],[id]],"_Description = ",primary[[#This Row],[description]],"zzz"),""))</f>
        <v/>
      </c>
    </row>
    <row r="276" spans="1:20" x14ac:dyDescent="0.35">
      <c r="A276" s="20" t="s">
        <v>1319</v>
      </c>
      <c r="B276" s="17">
        <f>VLOOKUP(primary[[#This Row],[id]],TreeDesign!$A$3:$C$500,2,FALSE)</f>
        <v>12</v>
      </c>
      <c r="C276" s="17">
        <f>VLOOKUP(primary[[#This Row],[id]],TreeDesign!$A$3:$C$500,3,FALSE)</f>
        <v>1</v>
      </c>
      <c r="D276" s="22" t="s">
        <v>1334</v>
      </c>
      <c r="E276" s="22" t="s">
        <v>1334</v>
      </c>
      <c r="F276" s="22" t="s">
        <v>1334</v>
      </c>
      <c r="G276" s="18" t="s">
        <v>332</v>
      </c>
      <c r="P276">
        <v>0</v>
      </c>
      <c r="Q27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76" t="s">
        <v>296</v>
      </c>
      <c r="S27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tier12
    tier = 12
    title = #LOC_KTT_tier12_Title // Tier 12
    description = #LOC_KTT_tier12_Description // Tier 12
    cost = 0
    hideEmpty = False
    nodeName = ktt_tier12
    anyToUnlock = False
    icon = KiwiTechTree/Icons/ktt_icon_tier12
    pos = -870,2260,0
    scale = 0.7
}</v>
      </c>
      <c r="T276" s="17" t="str">
        <f>_xlfn.CONCAT(IF(LEFT(primary[[#This Row],[title]],1)&lt;&gt;"#",_xlfn.CONCAT("#LOC_KTT_",primary[[#This Row],[id]],"_Title = ",primary[[#This Row],[title]],"zzz"),""),IF(LEFT(primary[[#This Row],[description]],1)&lt;&gt;"#",_xlfn.CONCAT(CHAR(10),"#LOC_KTT_",primary[[#This Row],[id]],"_Description = ",primary[[#This Row],[description]],"zzz"),""))</f>
        <v>#LOC_KTT_tier12_Title = Tier 12zzz
#LOC_KTT_tier12_Description = Tier 12zzz</v>
      </c>
    </row>
    <row r="277" spans="1:20" x14ac:dyDescent="0.35">
      <c r="A277" s="20" t="s">
        <v>229</v>
      </c>
      <c r="B277">
        <f>VLOOKUP(primary[[#This Row],[id]],TreeDesign!$A$3:$C$500,2,FALSE)</f>
        <v>12</v>
      </c>
      <c r="C277">
        <f>VLOOKUP(primary[[#This Row],[id]],TreeDesign!$A$3:$C$500,3,FALSE)</f>
        <v>4</v>
      </c>
      <c r="D277" t="s">
        <v>697</v>
      </c>
      <c r="E277" t="s">
        <v>1282</v>
      </c>
      <c r="F277" t="s">
        <v>698</v>
      </c>
      <c r="G277" s="19" t="s">
        <v>332</v>
      </c>
      <c r="H277" t="s">
        <v>699</v>
      </c>
      <c r="I277" t="s">
        <v>213</v>
      </c>
      <c r="J277" t="s">
        <v>267</v>
      </c>
      <c r="K277" t="s">
        <v>266</v>
      </c>
      <c r="P277">
        <v>1.35</v>
      </c>
      <c r="Q27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4101</v>
      </c>
      <c r="R277" t="s">
        <v>369</v>
      </c>
      <c r="S27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antimatterPower
    tier = 12
    title = #LOC_CTT_antimatterPower_title
    description = #LOC_CTT_antimatterPower_description
    cost = 4101
    hideEmpty = False
    nodeName = ktt_antimatterPower
    anyToUnlock = False
    icon = CommunityTechTree/UI/ctt_icon_antimatterPower
    pos = -870,2128,0
    scale = 0.7
    Parent
    {
        parentID = exoticNuclearPower
        lineFrom = RIGHT
        lineTo = LEFT
    }
}</v>
      </c>
      <c r="T277" t="str">
        <f>_xlfn.CONCAT(IF(LEFT(primary[[#This Row],[title]],1)&lt;&gt;"#",_xlfn.CONCAT("#LOC_KTT_",primary[[#This Row],[id]],"_Title = ",primary[[#This Row],[title]],"zzz"),""),IF(LEFT(primary[[#This Row],[description]],1)&lt;&gt;"#",_xlfn.CONCAT(CHAR(10),"#LOC_KTT_",primary[[#This Row],[id]],"_Description = ",primary[[#This Row],[description]],"zzz"),""))</f>
        <v/>
      </c>
    </row>
    <row r="278" spans="1:20" x14ac:dyDescent="0.35">
      <c r="A278" s="20" t="s">
        <v>231</v>
      </c>
      <c r="B278">
        <f>VLOOKUP(primary[[#This Row],[id]],TreeDesign!$A$3:$C$500,2,FALSE)</f>
        <v>12</v>
      </c>
      <c r="C278">
        <f>VLOOKUP(primary[[#This Row],[id]],TreeDesign!$A$3:$C$500,3,FALSE)</f>
        <v>5</v>
      </c>
      <c r="D278" t="s">
        <v>321</v>
      </c>
      <c r="E278" t="s">
        <v>321</v>
      </c>
      <c r="F278" t="s">
        <v>325</v>
      </c>
      <c r="G278" s="17" t="s">
        <v>332</v>
      </c>
      <c r="I278" t="s">
        <v>214</v>
      </c>
      <c r="J278" t="s">
        <v>267</v>
      </c>
      <c r="K278" t="s">
        <v>266</v>
      </c>
      <c r="P278">
        <v>1.35</v>
      </c>
      <c r="Q27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4101</v>
      </c>
      <c r="R278" t="s">
        <v>296</v>
      </c>
      <c r="S27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highPowerExoticNuclearPropulsion
    tier = 12
    title = #LOC_KTT_highPowerExoticNuclearPropulsion_Title // High Power Exotic Nuclear Propulsion
    description = #LOC_KTT_highPowerExoticNuclearPropulsion_Description // Kerbals are advised to not EVA too close to these engines within several thousand years after firing.
    cost = 4101
    hideEmpty = False
    nodeName = ktt_highPowerExoticNuclearPropulsion
    anyToUnlock = False
    icon = KiwiTechTree/Icons/ktt_icon_highPowerExoticNuclearPropulsion
    pos = -870,2084,0
    scale = 0.7
    Parent
    {
        parentID = exoticNuclearPropulsion
        lineFrom = RIGHT
        lineTo = LEFT
    }
}</v>
      </c>
      <c r="T278" t="str">
        <f>_xlfn.CONCAT(IF(LEFT(primary[[#This Row],[title]],1)&lt;&gt;"#",_xlfn.CONCAT("#LOC_KTT_",primary[[#This Row],[id]],"_Title = ",primary[[#This Row],[title]],"zzz"),""),IF(LEFT(primary[[#This Row],[description]],1)&lt;&gt;"#",_xlfn.CONCAT(CHAR(10),"#LOC_KTT_",primary[[#This Row],[id]],"_Description = ",primary[[#This Row],[description]],"zzz"),""))</f>
        <v>#LOC_KTT_highPowerExoticNuclearPropulsion_Title = High Power Exotic Nuclear Propulsionzzz
#LOC_KTT_highPowerExoticNuclearPropulsion_Description = Kerbals are advised to not EVA too close to these engines within several thousand years after firing.zzz</v>
      </c>
    </row>
    <row r="279" spans="1:20" x14ac:dyDescent="0.35">
      <c r="A279" s="20" t="s">
        <v>1414</v>
      </c>
      <c r="B279" s="17">
        <f>VLOOKUP(primary[[#This Row],[id]],TreeDesign!$A$3:$C$500,2,FALSE)</f>
        <v>12</v>
      </c>
      <c r="C279" s="17">
        <f>VLOOKUP(primary[[#This Row],[id]],TreeDesign!$A$3:$C$500,3,FALSE)</f>
        <v>7</v>
      </c>
      <c r="D279" t="s">
        <v>1432</v>
      </c>
      <c r="E279" t="s">
        <v>1432</v>
      </c>
      <c r="F279" t="s">
        <v>1431</v>
      </c>
      <c r="G279" s="18" t="s">
        <v>332</v>
      </c>
      <c r="I279" t="s">
        <v>1413</v>
      </c>
      <c r="J279" t="s">
        <v>267</v>
      </c>
      <c r="K279" t="s">
        <v>266</v>
      </c>
      <c r="P279">
        <v>1.5</v>
      </c>
      <c r="Q279"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279" t="s">
        <v>1456</v>
      </c>
      <c r="S27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specializedFusionRockets
    tier = 12
    title = #LOC_KTT_specializedFusionRockets_Title // Specialized Fusion Rockets
    description = #LOC_KTT_specializedFusionRockets_Description // These rockets are going to do their best to make everything else obsolete.
    cost = 4557
    hideEmpty = False
    nodeName = ktt_specializedFusionRockets
    anyToUnlock = False
    icon = KiwiTechTree/Icons/ktt_icon_specializedFusionRockets
    pos = -870,1996,0
    scale = 0.7
    Parent
    {
        parentID = advFusionRockets
        lineFrom = RIGHT
        lineTo = LEFT
    }
}</v>
      </c>
      <c r="T279" s="17" t="str">
        <f>_xlfn.CONCAT(IF(LEFT(primary[[#This Row],[title]],1)&lt;&gt;"#",_xlfn.CONCAT("#LOC_KTT_",primary[[#This Row],[id]],"_Title = ",primary[[#This Row],[title]],"zzz"),""),IF(LEFT(primary[[#This Row],[description]],1)&lt;&gt;"#",_xlfn.CONCAT(CHAR(10),"#LOC_KTT_",primary[[#This Row],[id]],"_Description = ",primary[[#This Row],[description]],"zzz"),""))</f>
        <v>#LOC_KTT_specializedFusionRockets_Title = Specialized Fusion Rocketszzz
#LOC_KTT_specializedFusionRockets_Description = These rockets are going to do their best to make everything else obsolete.zzz</v>
      </c>
    </row>
    <row r="280" spans="1:20" x14ac:dyDescent="0.35">
      <c r="A280" s="20" t="s">
        <v>230</v>
      </c>
      <c r="B280">
        <f>VLOOKUP(primary[[#This Row],[id]],TreeDesign!$A$3:$C$500,2,FALSE)</f>
        <v>12</v>
      </c>
      <c r="C280">
        <f>VLOOKUP(primary[[#This Row],[id]],TreeDesign!$A$3:$C$500,3,FALSE)</f>
        <v>6</v>
      </c>
      <c r="D280" t="s">
        <v>692</v>
      </c>
      <c r="E280" t="s">
        <v>1283</v>
      </c>
      <c r="F280" t="s">
        <v>693</v>
      </c>
      <c r="G280" s="19" t="s">
        <v>332</v>
      </c>
      <c r="H280" t="s">
        <v>694</v>
      </c>
      <c r="I280" t="s">
        <v>215</v>
      </c>
      <c r="J280" t="s">
        <v>267</v>
      </c>
      <c r="K280" t="s">
        <v>266</v>
      </c>
      <c r="P280">
        <v>1.35</v>
      </c>
      <c r="Q28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4101</v>
      </c>
      <c r="R280" t="s">
        <v>369</v>
      </c>
      <c r="S28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exoticReactions
    tier = 12
    title = #LOC_CTT_exoticReactions_title
    description = #LOC_CTT_exoticReactions_description
    cost = 4101
    hideEmpty = False
    nodeName = ktt_exoticReactions
    anyToUnlock = False
    icon = CommunityTechTree/UI/ctt_icon_exoticFusionReactions
    pos = -870,2040,0
    scale = 0.7
    Parent
    {
        parentID = advFusionReactions
        lineFrom = RIGHT
        lineTo = LEFT
    }
}</v>
      </c>
      <c r="T280" t="str">
        <f>_xlfn.CONCAT(IF(LEFT(primary[[#This Row],[title]],1)&lt;&gt;"#",_xlfn.CONCAT("#LOC_KTT_",primary[[#This Row],[id]],"_Title = ",primary[[#This Row],[title]],"zzz"),""),IF(LEFT(primary[[#This Row],[description]],1)&lt;&gt;"#",_xlfn.CONCAT(CHAR(10),"#LOC_KTT_",primary[[#This Row],[id]],"_Description = ",primary[[#This Row],[description]],"zzz"),""))</f>
        <v/>
      </c>
    </row>
    <row r="281" spans="1:20" x14ac:dyDescent="0.35">
      <c r="A281" s="20" t="s">
        <v>233</v>
      </c>
      <c r="B281">
        <f>VLOOKUP(primary[[#This Row],[id]],TreeDesign!$A$3:$C$500,2,FALSE)</f>
        <v>12</v>
      </c>
      <c r="C281">
        <f>VLOOKUP(primary[[#This Row],[id]],TreeDesign!$A$3:$C$500,3,FALSE)</f>
        <v>9</v>
      </c>
      <c r="D281" t="s">
        <v>327</v>
      </c>
      <c r="E281" t="s">
        <v>327</v>
      </c>
      <c r="F281" t="s">
        <v>328</v>
      </c>
      <c r="G281" s="17" t="s">
        <v>332</v>
      </c>
      <c r="I281" t="s">
        <v>217</v>
      </c>
      <c r="J281" t="s">
        <v>267</v>
      </c>
      <c r="K281" t="s">
        <v>266</v>
      </c>
      <c r="P281">
        <v>1.2</v>
      </c>
      <c r="Q28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3646</v>
      </c>
      <c r="R281" t="s">
        <v>296</v>
      </c>
      <c r="S28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exoticGriddedThrusters
    tier = 12
    title = #LOC_KTT_exoticGriddedThrusters_Title // Exotic Electrostatic Thrusters
    description = #LOC_KTT_exoticGriddedThrusters_Description // We don't need no education to create thrusters this awesome.
    cost = 3646
    hideEmpty = False
    nodeName = ktt_exoticGriddedThrusters
    anyToUnlock = False
    icon = KiwiTechTree/Icons/ktt_icon_exoticGriddedThrusters
    pos = -870,1908,0
    scale = 0.7
    Parent
    {
        parentID = expGriddedThrusters
        lineFrom = RIGHT
        lineTo = LEFT
    }
}</v>
      </c>
      <c r="T281" t="str">
        <f>_xlfn.CONCAT(IF(LEFT(primary[[#This Row],[title]],1)&lt;&gt;"#",_xlfn.CONCAT("#LOC_KTT_",primary[[#This Row],[id]],"_Title = ",primary[[#This Row],[title]],"zzz"),""),IF(LEFT(primary[[#This Row],[description]],1)&lt;&gt;"#",_xlfn.CONCAT(CHAR(10),"#LOC_KTT_",primary[[#This Row],[id]],"_Description = ",primary[[#This Row],[description]],"zzz"),""))</f>
        <v>#LOC_KTT_exoticGriddedThrusters_Title = Exotic Electrostatic Thrusterszzz
#LOC_KTT_exoticGriddedThrusters_Description = We don't need no education to create thrusters this awesome.zzz</v>
      </c>
    </row>
    <row r="282" spans="1:20" x14ac:dyDescent="0.35">
      <c r="A282" s="20" t="s">
        <v>232</v>
      </c>
      <c r="B282">
        <f>VLOOKUP(primary[[#This Row],[id]],TreeDesign!$A$3:$C$500,2,FALSE)</f>
        <v>12</v>
      </c>
      <c r="C282">
        <f>VLOOKUP(primary[[#This Row],[id]],TreeDesign!$A$3:$C$500,3,FALSE)</f>
        <v>10</v>
      </c>
      <c r="D282" t="s">
        <v>895</v>
      </c>
      <c r="E282" t="s">
        <v>1284</v>
      </c>
      <c r="F282" t="s">
        <v>896</v>
      </c>
      <c r="G282" s="19" t="s">
        <v>332</v>
      </c>
      <c r="H282" t="s">
        <v>897</v>
      </c>
      <c r="I282" t="s">
        <v>216</v>
      </c>
      <c r="J282" t="s">
        <v>267</v>
      </c>
      <c r="K282" t="s">
        <v>266</v>
      </c>
      <c r="P282">
        <v>1.2</v>
      </c>
      <c r="Q28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3646</v>
      </c>
      <c r="R282" t="s">
        <v>369</v>
      </c>
      <c r="S28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specializedPlasmaGeneration
    tier = 12
    title = #LOC_CTT_specializedPlasmaGeneration_title
    description = #LOC_CTT_specializedPlasmaGeneration_description
    cost = 3646
    hideEmpty = False
    nodeName = ktt_specializedPlasmaGeneration
    anyToUnlock = False
    icon = CommunityTechTree/UI/ctt_icon_specializedPlasmaPropulsion
    pos = -870,1864,0
    scale = 0.7
    Parent
    {
        parentID = advEMSystems
        lineFrom = RIGHT
        lineTo = LEFT
    }
}</v>
      </c>
      <c r="T282" t="str">
        <f>_xlfn.CONCAT(IF(LEFT(primary[[#This Row],[title]],1)&lt;&gt;"#",_xlfn.CONCAT("#LOC_KTT_",primary[[#This Row],[id]],"_Title = ",primary[[#This Row],[title]],"zzz"),""),IF(LEFT(primary[[#This Row],[description]],1)&lt;&gt;"#",_xlfn.CONCAT(CHAR(10),"#LOC_KTT_",primary[[#This Row],[id]],"_Description = ",primary[[#This Row],[description]],"zzz"),""))</f>
        <v/>
      </c>
    </row>
    <row r="283" spans="1:20" x14ac:dyDescent="0.35">
      <c r="A283" s="20" t="s">
        <v>235</v>
      </c>
      <c r="B283">
        <f>VLOOKUP(primary[[#This Row],[id]],TreeDesign!$A$3:$C$500,2,FALSE)</f>
        <v>12</v>
      </c>
      <c r="C283">
        <f>VLOOKUP(primary[[#This Row],[id]],TreeDesign!$A$3:$C$500,3,FALSE)</f>
        <v>32</v>
      </c>
      <c r="D283" t="s">
        <v>938</v>
      </c>
      <c r="E283" t="s">
        <v>1285</v>
      </c>
      <c r="F283" t="s">
        <v>939</v>
      </c>
      <c r="G283" s="19" t="s">
        <v>332</v>
      </c>
      <c r="I283" t="s">
        <v>1304</v>
      </c>
      <c r="J283" t="s">
        <v>267</v>
      </c>
      <c r="K283" t="s">
        <v>266</v>
      </c>
      <c r="Q28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83" t="s">
        <v>369</v>
      </c>
      <c r="S28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exoticRadiators
    tier = 12
    title = #LOC_CTT_exoticRadiators_title
    description = #LOC_CTT_exoticRadiators_description
    cost = 3038
    hideEmpty = False
    nodeName = ktt_exoticRadiators
    anyToUnlock = False
    icon = KiwiTechTree/Icons/ktt_icon_exoticRadiators
    pos = -870,896,0
    scale = 0.7
    Parent
    {
        parentID = advancedRadiators
        lineFrom = RIGHT
        lineTo = LEFT
    }
}</v>
      </c>
      <c r="T283" t="str">
        <f>_xlfn.CONCAT(IF(LEFT(primary[[#This Row],[title]],1)&lt;&gt;"#",_xlfn.CONCAT("#LOC_KTT_",primary[[#This Row],[id]],"_Title = ",primary[[#This Row],[title]],"zzz"),""),IF(LEFT(primary[[#This Row],[description]],1)&lt;&gt;"#",_xlfn.CONCAT(CHAR(10),"#LOC_KTT_",primary[[#This Row],[id]],"_Description = ",primary[[#This Row],[description]],"zzz"),""))</f>
        <v/>
      </c>
    </row>
    <row r="284" spans="1:20" x14ac:dyDescent="0.35">
      <c r="A284" s="20" t="s">
        <v>224</v>
      </c>
      <c r="B284">
        <f>VLOOKUP(primary[[#This Row],[id]],TreeDesign!$A$3:$C$500,2,FALSE)</f>
        <v>12</v>
      </c>
      <c r="C284">
        <f>VLOOKUP(primary[[#This Row],[id]],TreeDesign!$A$3:$C$500,3,FALSE)</f>
        <v>39</v>
      </c>
      <c r="D284" t="s">
        <v>957</v>
      </c>
      <c r="E284" t="s">
        <v>1286</v>
      </c>
      <c r="F284" t="s">
        <v>958</v>
      </c>
      <c r="G284" s="19" t="s">
        <v>332</v>
      </c>
      <c r="H284" t="s">
        <v>987</v>
      </c>
      <c r="I284" t="s">
        <v>223</v>
      </c>
      <c r="J284" t="s">
        <v>267</v>
      </c>
      <c r="K284" t="s">
        <v>266</v>
      </c>
      <c r="Q28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84" t="s">
        <v>369</v>
      </c>
      <c r="S28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appliedHighEnergyPhysics
    tier = 12
    title = #LOC_CTT_appliedHighEnergyPhysics_title
    description = #LOC_CTT_appliedHighEnergyPhysics_description
    cost = 3038
    hideEmpty = False
    nodeName = ktt_appliedHighEnergyPhysics
    anyToUnlock = False
    icon = KiwiTechTree/Icons/ktt_icon_appliedHighEnergyPhysics
    pos = -870,588,0
    scale = 0.7
    Parent
    {
        parentID = highEnergyScience
        lineFrom = RIGHT
        lineTo = LEFT
    }
}</v>
      </c>
      <c r="T284" t="str">
        <f>_xlfn.CONCAT(IF(LEFT(primary[[#This Row],[title]],1)&lt;&gt;"#",_xlfn.CONCAT("#LOC_KTT_",primary[[#This Row],[id]],"_Title = ",primary[[#This Row],[title]],"zzz"),""),IF(LEFT(primary[[#This Row],[description]],1)&lt;&gt;"#",_xlfn.CONCAT(CHAR(10),"#LOC_KTT_",primary[[#This Row],[id]],"_Description = ",primary[[#This Row],[description]],"zzz"),""))</f>
        <v/>
      </c>
    </row>
    <row r="285" spans="1:20" x14ac:dyDescent="0.35">
      <c r="A285" s="20" t="s">
        <v>234</v>
      </c>
      <c r="B285">
        <f>VLOOKUP(primary[[#This Row],[id]],TreeDesign!$A$3:$C$500,2,FALSE)</f>
        <v>12</v>
      </c>
      <c r="C285">
        <f>VLOOKUP(primary[[#This Row],[id]],TreeDesign!$A$3:$C$500,3,FALSE)</f>
        <v>41</v>
      </c>
      <c r="D285" t="s">
        <v>907</v>
      </c>
      <c r="E285" t="s">
        <v>907</v>
      </c>
      <c r="F285" t="s">
        <v>961</v>
      </c>
      <c r="G285" s="19" t="s">
        <v>332</v>
      </c>
      <c r="I285" t="s">
        <v>226</v>
      </c>
      <c r="J285" t="s">
        <v>267</v>
      </c>
      <c r="K285" t="s">
        <v>266</v>
      </c>
      <c r="Q28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85" t="s">
        <v>296</v>
      </c>
      <c r="S28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quantumCommunications
    tier = 12
    title = #LOC_KTT_quantumCommunications_Title // Quantum Communications
    description = #LOC_KTT_quantumCommunications_Description // Quantum communication entails the transfer of quantum states from one place to another via a quantum channel (Citation needed).
    cost = 3038
    hideEmpty = False
    nodeName = ktt_quantumCommunications
    anyToUnlock = False
    icon = KiwiTechTree/Icons/ktt_icon_quantumCommunications
    pos = -870,500,0
    scale = 0.7
    Parent
    {
        parentID = deepSpaceOpticalCommunications
        lineFrom = RIGHT
        lineTo = LEFT
    }
}</v>
      </c>
      <c r="T285" t="str">
        <f>_xlfn.CONCAT(IF(LEFT(primary[[#This Row],[title]],1)&lt;&gt;"#",_xlfn.CONCAT("#LOC_KTT_",primary[[#This Row],[id]],"_Title = ",primary[[#This Row],[title]],"zzz"),""),IF(LEFT(primary[[#This Row],[description]],1)&lt;&gt;"#",_xlfn.CONCAT(CHAR(10),"#LOC_KTT_",primary[[#This Row],[id]],"_Description = ",primary[[#This Row],[description]],"zzz"),""))</f>
        <v>#LOC_KTT_quantumCommunications_Title = Quantum Communicationszzz
#LOC_KTT_quantumCommunications_Description = Quantum communication entails the transfer of quantum states from one place to another via a quantum channel (Citation needed).zzz</v>
      </c>
    </row>
    <row r="286" spans="1:20" x14ac:dyDescent="0.35">
      <c r="A286" s="20" t="s">
        <v>1402</v>
      </c>
      <c r="B286" s="17">
        <f>VLOOKUP(primary[[#This Row],[id]],TreeDesign!$A$3:$C$500,2,FALSE)</f>
        <v>12</v>
      </c>
      <c r="C286" s="17">
        <f>VLOOKUP(primary[[#This Row],[id]],TreeDesign!$A$3:$C$500,3,FALSE)</f>
        <v>44</v>
      </c>
      <c r="D286" t="s">
        <v>1407</v>
      </c>
      <c r="E286" t="s">
        <v>1407</v>
      </c>
      <c r="F286" t="s">
        <v>1408</v>
      </c>
      <c r="G286" s="18" t="s">
        <v>332</v>
      </c>
      <c r="I286" t="s">
        <v>1401</v>
      </c>
      <c r="J286" t="s">
        <v>267</v>
      </c>
      <c r="K286" t="s">
        <v>266</v>
      </c>
      <c r="Q28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86" t="s">
        <v>1456</v>
      </c>
      <c r="S28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expPVMaterials
    tier = 12
    title = #LOC_KTT_expPVMaterials_Title // Experimental Photovoltaic Materials
    description = #LOC_KTT_expPVMaterials_Description // Highly experimental photovoltaic cells!
    cost = 3038
    hideEmpty = False
    nodeName = ktt_expPVMaterials
    anyToUnlock = False
    icon = KiwiTechTree/Icons/ktt_icon_expPVMaterials
    pos = -870,368,0
    scale = 0.7
    Parent
    {
        parentID = specializedPVMaterials
        lineFrom = RIGHT
        lineTo = LEFT
    }
}</v>
      </c>
      <c r="T286" s="17" t="str">
        <f>_xlfn.CONCAT(IF(LEFT(primary[[#This Row],[title]],1)&lt;&gt;"#",_xlfn.CONCAT("#LOC_KTT_",primary[[#This Row],[id]],"_Title = ",primary[[#This Row],[title]],"zzz"),""),IF(LEFT(primary[[#This Row],[description]],1)&lt;&gt;"#",_xlfn.CONCAT(CHAR(10),"#LOC_KTT_",primary[[#This Row],[id]],"_Description = ",primary[[#This Row],[description]],"zzz"),""))</f>
        <v>#LOC_KTT_expPVMaterials_Title = Experimental Photovoltaic Materialszzz
#LOC_KTT_expPVMaterials_Description = Highly experimental photovoltaic cells!zzz</v>
      </c>
    </row>
    <row r="287" spans="1:20" x14ac:dyDescent="0.35">
      <c r="A287" s="20" t="s">
        <v>239</v>
      </c>
      <c r="B287">
        <f>VLOOKUP(primary[[#This Row],[id]],TreeDesign!$A$3:$C$500,2,FALSE)</f>
        <v>12</v>
      </c>
      <c r="C287">
        <f>VLOOKUP(primary[[#This Row],[id]],TreeDesign!$A$3:$C$500,3,FALSE)</f>
        <v>45</v>
      </c>
      <c r="D287" t="s">
        <v>908</v>
      </c>
      <c r="E287" t="s">
        <v>908</v>
      </c>
      <c r="F287" t="s">
        <v>962</v>
      </c>
      <c r="G287" s="19" t="s">
        <v>332</v>
      </c>
      <c r="I287" t="s">
        <v>227</v>
      </c>
      <c r="J287" t="s">
        <v>267</v>
      </c>
      <c r="K287" t="s">
        <v>266</v>
      </c>
      <c r="Q28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87" t="s">
        <v>296</v>
      </c>
      <c r="S28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quantumSolarTech
    tier = 12
    title = #LOC_KTT_quantumSolarTech_Title // Quantum Solar Tech
    description = #LOC_KTT_quantumSolarTech_Description // We have placed Schrödinger's cat in a sealed box with radioactive source and a poison that is triggered by a geiger counter. Before placing it in the box, we informed it that if it did not invent a better solar panel, we will observe it and decompose it's superposition.
    cost = 3038
    hideEmpty = False
    nodeName = ktt_quantumSolarTech
    anyToUnlock = False
    icon = KiwiTechTree/Icons/ktt_icon_quantumSolarTech
    pos = -870,324,0
    scale = 0.7
    Parent
    {
        parentID = omegaSolarTech
        lineFrom = RIGHT
        lineTo = LEFT
    }
}</v>
      </c>
      <c r="T287" t="str">
        <f>_xlfn.CONCAT(IF(LEFT(primary[[#This Row],[title]],1)&lt;&gt;"#",_xlfn.CONCAT("#LOC_KTT_",primary[[#This Row],[id]],"_Title = ",primary[[#This Row],[title]],"zzz"),""),IF(LEFT(primary[[#This Row],[description]],1)&lt;&gt;"#",_xlfn.CONCAT(CHAR(10),"#LOC_KTT_",primary[[#This Row],[id]],"_Description = ",primary[[#This Row],[description]],"zzz"),""))</f>
        <v>#LOC_KTT_quantumSolarTech_Title = Quantum Solar Techzzz
#LOC_KTT_quantumSolarTech_Description = We have placed Schrödinger's cat in a sealed box with radioactive source and a poison that is triggered by a geiger counter. Before placing it in the box, we informed it that if it did not invent a better solar panel, we will observe it and decompose it's superposition.zzz</v>
      </c>
    </row>
    <row r="288" spans="1:20" x14ac:dyDescent="0.35">
      <c r="A288" s="20" t="s">
        <v>179</v>
      </c>
      <c r="B288">
        <f>VLOOKUP(primary[[#This Row],[id]],TreeDesign!$A$3:$C$500,2,FALSE)</f>
        <v>12</v>
      </c>
      <c r="C288">
        <f>VLOOKUP(primary[[#This Row],[id]],TreeDesign!$A$3:$C$500,3,FALSE)</f>
        <v>46</v>
      </c>
      <c r="D288" t="s">
        <v>926</v>
      </c>
      <c r="E288" t="s">
        <v>1287</v>
      </c>
      <c r="F288" t="s">
        <v>928</v>
      </c>
      <c r="G288" s="19" t="s">
        <v>332</v>
      </c>
      <c r="H288" t="s">
        <v>927</v>
      </c>
      <c r="I288" t="s">
        <v>178</v>
      </c>
      <c r="J288" t="s">
        <v>267</v>
      </c>
      <c r="K288" t="s">
        <v>266</v>
      </c>
      <c r="Q28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88" t="s">
        <v>369</v>
      </c>
      <c r="S28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experimentalElectricalSystems
    tier = 12
    title = #LOC_CTT_experimentalElectricalSystems_title
    description = #LOC_CTT_experimentalElectricalSystems_description
    cost = 3038
    hideEmpty = False
    nodeName = ktt_experimentalElectricalSystems
    anyToUnlock = False
    icon = CommunityTechTree/UI/ctt_icon_expElectricalSystems
    pos = -870,280,0
    scale = 0.7
    Parent
    {
        parentID = highPowerElectricalSystems
        lineFrom = RIGHT
        lineTo = LEFT
    }
}</v>
      </c>
      <c r="T288" t="str">
        <f>_xlfn.CONCAT(IF(LEFT(primary[[#This Row],[title]],1)&lt;&gt;"#",_xlfn.CONCAT("#LOC_KTT_",primary[[#This Row],[id]],"_Title = ",primary[[#This Row],[title]],"zzz"),""),IF(LEFT(primary[[#This Row],[description]],1)&lt;&gt;"#",_xlfn.CONCAT(CHAR(10),"#LOC_KTT_",primary[[#This Row],[id]],"_Description = ",primary[[#This Row],[description]],"zzz"),""))</f>
        <v/>
      </c>
    </row>
    <row r="289" spans="1:20" x14ac:dyDescent="0.35">
      <c r="A289" s="20" t="s">
        <v>188</v>
      </c>
      <c r="B289">
        <f>VLOOKUP(primary[[#This Row],[id]],TreeDesign!$A$3:$C$500,2,FALSE)</f>
        <v>12</v>
      </c>
      <c r="C289">
        <f>VLOOKUP(primary[[#This Row],[id]],TreeDesign!$A$3:$C$500,3,FALSE)</f>
        <v>48</v>
      </c>
      <c r="D289" t="s">
        <v>953</v>
      </c>
      <c r="E289" t="s">
        <v>1288</v>
      </c>
      <c r="F289" t="s">
        <v>954</v>
      </c>
      <c r="G289" s="19" t="s">
        <v>332</v>
      </c>
      <c r="H289" t="s">
        <v>952</v>
      </c>
      <c r="I289" t="s">
        <v>187</v>
      </c>
      <c r="J289" t="s">
        <v>267</v>
      </c>
      <c r="K289" t="s">
        <v>266</v>
      </c>
      <c r="L289" t="s">
        <v>228</v>
      </c>
      <c r="M289" t="s">
        <v>267</v>
      </c>
      <c r="N289" t="s">
        <v>266</v>
      </c>
      <c r="Q28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89" t="s">
        <v>369</v>
      </c>
      <c r="S28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advColonization
    tier = 12
    title = #LOC_CTT_advColonization_title
    description = #LOC_CTT_advColonization_description
    cost = 3038
    hideEmpty = False
    nodeName = ktt_advColonization
    anyToUnlock = False
    icon = KiwiTechTree/Icons/ktt_icon_advancedColonization
    pos = -870,192,0
    scale = 0.7
    Parent
    {
        parentID = colonization
        lineFrom = RIGHT
        lineTo = LEFT
    }
    Parent
    {
        parentID = resourceExploitation
        lineFrom = RIGHT
        lineTo = LEFT
    }
}</v>
      </c>
      <c r="T289" t="str">
        <f>_xlfn.CONCAT(IF(LEFT(primary[[#This Row],[title]],1)&lt;&gt;"#",_xlfn.CONCAT("#LOC_KTT_",primary[[#This Row],[id]],"_Title = ",primary[[#This Row],[title]],"zzz"),""),IF(LEFT(primary[[#This Row],[description]],1)&lt;&gt;"#",_xlfn.CONCAT(CHAR(10),"#LOC_KTT_",primary[[#This Row],[id]],"_Description = ",primary[[#This Row],[description]],"zzz"),""))</f>
        <v/>
      </c>
    </row>
    <row r="290" spans="1:20" x14ac:dyDescent="0.35">
      <c r="A290" s="20" t="s">
        <v>1350</v>
      </c>
      <c r="B290" s="17">
        <f>VLOOKUP(primary[[#This Row],[id]],TreeDesign!$A$3:$C$500,2,FALSE)</f>
        <v>12</v>
      </c>
      <c r="C290" s="17">
        <f>VLOOKUP(primary[[#This Row],[id]],TreeDesign!$A$3:$C$500,3,FALSE)</f>
        <v>51</v>
      </c>
      <c r="D290" t="s">
        <v>1365</v>
      </c>
      <c r="E290" t="s">
        <v>1334</v>
      </c>
      <c r="F290" t="s">
        <v>1380</v>
      </c>
      <c r="G290" s="18" t="s">
        <v>332</v>
      </c>
      <c r="H290" t="s">
        <v>1395</v>
      </c>
      <c r="P290">
        <v>0</v>
      </c>
      <c r="Q29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90" t="s">
        <v>296</v>
      </c>
      <c r="S29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tier12_bottom
    tier = 12
    title = #LOC_KTT_tier12_Title
    description = #LOC_KTT_tier12_Description
    cost = 0
    hideEmpty = False
    nodeName = ktt_tier12_bottom
    anyToUnlock = False
    icon = KiwiTechTree/Icons/ktt_icon_tier12
    pos = -870,60,0
    scale = 0.7
}</v>
      </c>
      <c r="T290" s="17" t="str">
        <f>_xlfn.CONCAT(IF(LEFT(primary[[#This Row],[title]],1)&lt;&gt;"#",_xlfn.CONCAT("#LOC_KTT_",primary[[#This Row],[id]],"_Title = ",primary[[#This Row],[title]],"zzz"),""),IF(LEFT(primary[[#This Row],[description]],1)&lt;&gt;"#",_xlfn.CONCAT(CHAR(10),"#LOC_KTT_",primary[[#This Row],[id]],"_Description = ",primary[[#This Row],[description]],"zzz"),""))</f>
        <v/>
      </c>
    </row>
    <row r="291" spans="1:20" x14ac:dyDescent="0.35">
      <c r="A291" s="20" t="s">
        <v>1320</v>
      </c>
      <c r="B291" s="17">
        <f>VLOOKUP(primary[[#This Row],[id]],TreeDesign!$A$3:$C$500,2,FALSE)</f>
        <v>13</v>
      </c>
      <c r="C291" s="17">
        <f>VLOOKUP(primary[[#This Row],[id]],TreeDesign!$A$3:$C$500,3,FALSE)</f>
        <v>1</v>
      </c>
      <c r="D291" s="22" t="s">
        <v>1335</v>
      </c>
      <c r="E291" s="22" t="s">
        <v>1335</v>
      </c>
      <c r="F291" s="22" t="s">
        <v>1335</v>
      </c>
      <c r="G291" s="18" t="s">
        <v>332</v>
      </c>
      <c r="P291">
        <v>0</v>
      </c>
      <c r="Q29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91" t="s">
        <v>296</v>
      </c>
      <c r="S29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tier13
    tier = 13
    title = #LOC_KTT_tier13_Title // Tier 13
    description = #LOC_KTT_tier13_Description // Tier 13
    cost = 0
    hideEmpty = False
    nodeName = ktt_tier13
    anyToUnlock = False
    icon = KiwiTechTree/Icons/ktt_icon_tier13
    pos = -650,2260,0
    scale = 0.7
}</v>
      </c>
      <c r="T291" s="17" t="str">
        <f>_xlfn.CONCAT(IF(LEFT(primary[[#This Row],[title]],1)&lt;&gt;"#",_xlfn.CONCAT("#LOC_KTT_",primary[[#This Row],[id]],"_Title = ",primary[[#This Row],[title]],"zzz"),""),IF(LEFT(primary[[#This Row],[description]],1)&lt;&gt;"#",_xlfn.CONCAT(CHAR(10),"#LOC_KTT_",primary[[#This Row],[id]],"_Description = ",primary[[#This Row],[description]],"zzz"),""))</f>
        <v>#LOC_KTT_tier13_Title = Tier 13zzz
#LOC_KTT_tier13_Description = Tier 13zzz</v>
      </c>
    </row>
    <row r="292" spans="1:20" x14ac:dyDescent="0.35">
      <c r="A292" s="20" t="s">
        <v>236</v>
      </c>
      <c r="B292">
        <f>VLOOKUP(primary[[#This Row],[id]],TreeDesign!$A$3:$C$500,2,FALSE)</f>
        <v>13</v>
      </c>
      <c r="C292">
        <f>VLOOKUP(primary[[#This Row],[id]],TreeDesign!$A$3:$C$500,3,FALSE)</f>
        <v>4</v>
      </c>
      <c r="D292" t="s">
        <v>700</v>
      </c>
      <c r="E292" t="s">
        <v>1289</v>
      </c>
      <c r="F292" t="s">
        <v>701</v>
      </c>
      <c r="G292" s="19" t="s">
        <v>332</v>
      </c>
      <c r="H292" t="s">
        <v>702</v>
      </c>
      <c r="I292" t="s">
        <v>229</v>
      </c>
      <c r="J292" t="s">
        <v>267</v>
      </c>
      <c r="K292" t="s">
        <v>266</v>
      </c>
      <c r="L292" t="s">
        <v>231</v>
      </c>
      <c r="M292" t="s">
        <v>267</v>
      </c>
      <c r="N292" t="s">
        <v>266</v>
      </c>
      <c r="P292">
        <v>1.35</v>
      </c>
      <c r="Q29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6152</v>
      </c>
      <c r="R292" t="s">
        <v>369</v>
      </c>
      <c r="S29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unifiedFieldTheory
    tier = 13
    title = #LOC_CTT_unifiedFieldTheory_title
    description = #LOC_CTT_unifiedFieldTheory_description
    cost = 6152
    hideEmpty = False
    nodeName = ktt_unifiedFieldTheory
    anyToUnlock = False
    icon = CommunityTechTree/UI/ctt_icon_unifiedFieldTheory
    pos = -650,2128,0
    scale = 0.7
    Parent
    {
        parentID = antimatterPower
        lineFrom = RIGHT
        lineTo = LEFT
    }
    Parent
    {
        parentID = highPowerExoticNuclearPropulsion
        lineFrom = RIGHT
        lineTo = LEFT
    }
}</v>
      </c>
      <c r="T292" t="str">
        <f>_xlfn.CONCAT(IF(LEFT(primary[[#This Row],[title]],1)&lt;&gt;"#",_xlfn.CONCAT("#LOC_KTT_",primary[[#This Row],[id]],"_Title = ",primary[[#This Row],[title]],"zzz"),""),IF(LEFT(primary[[#This Row],[description]],1)&lt;&gt;"#",_xlfn.CONCAT(CHAR(10),"#LOC_KTT_",primary[[#This Row],[id]],"_Description = ",primary[[#This Row],[description]],"zzz"),""))</f>
        <v/>
      </c>
    </row>
    <row r="293" spans="1:20" x14ac:dyDescent="0.35">
      <c r="A293" s="20" t="s">
        <v>1415</v>
      </c>
      <c r="B293" s="17">
        <f>VLOOKUP(primary[[#This Row],[id]],TreeDesign!$A$3:$C$500,2,FALSE)</f>
        <v>13</v>
      </c>
      <c r="C293" s="17">
        <f>VLOOKUP(primary[[#This Row],[id]],TreeDesign!$A$3:$C$500,3,FALSE)</f>
        <v>5</v>
      </c>
      <c r="D293" t="s">
        <v>1433</v>
      </c>
      <c r="E293" t="s">
        <v>1433</v>
      </c>
      <c r="F293" t="s">
        <v>1434</v>
      </c>
      <c r="G293" s="18" t="s">
        <v>332</v>
      </c>
      <c r="I293" t="s">
        <v>231</v>
      </c>
      <c r="J293" t="s">
        <v>267</v>
      </c>
      <c r="K293" t="s">
        <v>266</v>
      </c>
      <c r="P293">
        <v>1.35</v>
      </c>
      <c r="Q29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6152</v>
      </c>
      <c r="R293" t="s">
        <v>1456</v>
      </c>
      <c r="S29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extremeNuclearPropulsion
    tier = 13
    title = #LOC_KTT_extremeNuclearPropulsion_Title // Extreme Nuclear Propulsion
    description = #LOC_KTT_extremeNuclearPropulsion_Description // Research into the strangest, weirdest, all all-out extreme forms of nuclear propulsion.
    cost = 6152
    hideEmpty = False
    nodeName = ktt_extremeNuclearPropulsion
    anyToUnlock = False
    icon = KiwiTechTree/Icons/ktt_icon_extremeNuclearPropulsion
    pos = -650,2084,0
    scale = 0.7
    Parent
    {
        parentID = highPowerExoticNuclearPropulsion
        lineFrom = RIGHT
        lineTo = LEFT
    }
}</v>
      </c>
      <c r="T293" s="17" t="str">
        <f>_xlfn.CONCAT(IF(LEFT(primary[[#This Row],[title]],1)&lt;&gt;"#",_xlfn.CONCAT("#LOC_KTT_",primary[[#This Row],[id]],"_Title = ",primary[[#This Row],[title]],"zzz"),""),IF(LEFT(primary[[#This Row],[description]],1)&lt;&gt;"#",_xlfn.CONCAT(CHAR(10),"#LOC_KTT_",primary[[#This Row],[id]],"_Description = ",primary[[#This Row],[description]],"zzz"),""))</f>
        <v>#LOC_KTT_extremeNuclearPropulsion_Title = Extreme Nuclear Propulsionzzz
#LOC_KTT_extremeNuclearPropulsion_Description = Research into the strangest, weirdest, all all-out extreme forms of nuclear propulsion.zzz</v>
      </c>
    </row>
    <row r="294" spans="1:20" x14ac:dyDescent="0.35">
      <c r="A294" s="20" t="s">
        <v>1416</v>
      </c>
      <c r="B294" s="17">
        <f>VLOOKUP(primary[[#This Row],[id]],TreeDesign!$A$3:$C$500,2,FALSE)</f>
        <v>13</v>
      </c>
      <c r="C294" s="17">
        <f>VLOOKUP(primary[[#This Row],[id]],TreeDesign!$A$3:$C$500,3,FALSE)</f>
        <v>7</v>
      </c>
      <c r="D294" t="s">
        <v>1435</v>
      </c>
      <c r="E294" t="s">
        <v>1435</v>
      </c>
      <c r="F294" t="s">
        <v>1431</v>
      </c>
      <c r="G294" s="18" t="s">
        <v>332</v>
      </c>
      <c r="I294" t="s">
        <v>1414</v>
      </c>
      <c r="J294" t="s">
        <v>267</v>
      </c>
      <c r="K294" t="s">
        <v>266</v>
      </c>
      <c r="P294">
        <v>1.5</v>
      </c>
      <c r="Q29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294" t="s">
        <v>1456</v>
      </c>
      <c r="S29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exoticFusionRockets
    tier = 13
    title = #LOC_KTT_exoticFusionRockets_Title // Exotic Fusion Rockets
    description = #LOC_KTT_exoticFusionRockets_Description // These rockets are going to do their best to make everything else obsolete.
    cost = 6836
    hideEmpty = False
    nodeName = ktt_exoticFusionRockets
    anyToUnlock = False
    icon = KiwiTechTree/Icons/ktt_icon_exoticFusionRockets
    pos = -650,1996,0
    scale = 0.7
    Parent
    {
        parentID = specializedFusionRockets
        lineFrom = RIGHT
        lineTo = LEFT
    }
}</v>
      </c>
      <c r="T294" s="17" t="str">
        <f>_xlfn.CONCAT(IF(LEFT(primary[[#This Row],[title]],1)&lt;&gt;"#",_xlfn.CONCAT("#LOC_KTT_",primary[[#This Row],[id]],"_Title = ",primary[[#This Row],[title]],"zzz"),""),IF(LEFT(primary[[#This Row],[description]],1)&lt;&gt;"#",_xlfn.CONCAT(CHAR(10),"#LOC_KTT_",primary[[#This Row],[id]],"_Description = ",primary[[#This Row],[description]],"zzz"),""))</f>
        <v>#LOC_KTT_exoticFusionRockets_Title = Exotic Fusion Rocketszzz
#LOC_KTT_exoticFusionRockets_Description = These rockets are going to do their best to make everything else obsolete.zzz</v>
      </c>
    </row>
    <row r="295" spans="1:20" x14ac:dyDescent="0.35">
      <c r="A295" s="20" t="s">
        <v>237</v>
      </c>
      <c r="B295">
        <f>VLOOKUP(primary[[#This Row],[id]],TreeDesign!$A$3:$C$500,2,FALSE)</f>
        <v>13</v>
      </c>
      <c r="C295">
        <f>VLOOKUP(primary[[#This Row],[id]],TreeDesign!$A$3:$C$500,3,FALSE)</f>
        <v>6</v>
      </c>
      <c r="D295" t="s">
        <v>695</v>
      </c>
      <c r="E295" t="s">
        <v>1457</v>
      </c>
      <c r="F295" t="s">
        <v>696</v>
      </c>
      <c r="G295" s="19" t="s">
        <v>332</v>
      </c>
      <c r="I295" t="s">
        <v>230</v>
      </c>
      <c r="J295" t="s">
        <v>267</v>
      </c>
      <c r="K295" t="s">
        <v>266</v>
      </c>
      <c r="P295">
        <v>1.35</v>
      </c>
      <c r="Q29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6152</v>
      </c>
      <c r="R295" t="s">
        <v>369</v>
      </c>
      <c r="S29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quantumReactions
    tier = 13
    title = #LOC_CTT_quantumReactions_title
    description = #LOC_CTT_quantumReactions_description
    cost = 6152
    hideEmpty = False
    nodeName = ktt_quantumReactions
    anyToUnlock = False
    icon = KiwiTechTree/Icons/ktt_icon_quantumReactions
    pos = -650,2040,0
    scale = 0.7
    Parent
    {
        parentID = exoticReactions
        lineFrom = RIGHT
        lineTo = LEFT
    }
}</v>
      </c>
      <c r="T295" t="str">
        <f>_xlfn.CONCAT(IF(LEFT(primary[[#This Row],[title]],1)&lt;&gt;"#",_xlfn.CONCAT("#LOC_KTT_",primary[[#This Row],[id]],"_Title = ",primary[[#This Row],[title]],"zzz"),""),IF(LEFT(primary[[#This Row],[description]],1)&lt;&gt;"#",_xlfn.CONCAT(CHAR(10),"#LOC_KTT_",primary[[#This Row],[id]],"_Description = ",primary[[#This Row],[description]],"zzz"),""))</f>
        <v/>
      </c>
    </row>
    <row r="296" spans="1:20" x14ac:dyDescent="0.35">
      <c r="A296" s="20" t="s">
        <v>238</v>
      </c>
      <c r="B296">
        <f>VLOOKUP(primary[[#This Row],[id]],TreeDesign!$A$3:$C$500,2,FALSE)</f>
        <v>13</v>
      </c>
      <c r="C296">
        <f>VLOOKUP(primary[[#This Row],[id]],TreeDesign!$A$3:$C$500,3,FALSE)</f>
        <v>10</v>
      </c>
      <c r="D296" t="s">
        <v>898</v>
      </c>
      <c r="E296" t="s">
        <v>1290</v>
      </c>
      <c r="F296" t="s">
        <v>899</v>
      </c>
      <c r="G296" s="17" t="s">
        <v>332</v>
      </c>
      <c r="I296" t="s">
        <v>232</v>
      </c>
      <c r="J296" t="s">
        <v>267</v>
      </c>
      <c r="K296" t="s">
        <v>266</v>
      </c>
      <c r="P296">
        <v>1.2</v>
      </c>
      <c r="Q29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5468</v>
      </c>
      <c r="R296" t="s">
        <v>369</v>
      </c>
      <c r="S29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exoticPlasmaPropulsion
    tier = 13
    title = #LOC_CTT_exoticPlasmaPropulsion_title
    description = #LOC_CTT_exoticPlasmaPropulsion_description
    cost = 5468
    hideEmpty = False
    nodeName = ktt_exoticPlasmaPropulsion
    anyToUnlock = False
    icon = KiwiTechTree/Icons/ktt_icon_exoticPlasmaPropulsion
    pos = -650,1864,0
    scale = 0.7
    Parent
    {
        parentID = specializedPlasmaGeneration
        lineFrom = RIGHT
        lineTo = LEFT
    }
}</v>
      </c>
      <c r="T296" t="str">
        <f>_xlfn.CONCAT(IF(LEFT(primary[[#This Row],[title]],1)&lt;&gt;"#",_xlfn.CONCAT("#LOC_KTT_",primary[[#This Row],[id]],"_Title = ",primary[[#This Row],[title]],"zzz"),""),IF(LEFT(primary[[#This Row],[description]],1)&lt;&gt;"#",_xlfn.CONCAT(CHAR(10),"#LOC_KTT_",primary[[#This Row],[id]],"_Description = ",primary[[#This Row],[description]],"zzz"),""))</f>
        <v/>
      </c>
    </row>
    <row r="297" spans="1:20" x14ac:dyDescent="0.35">
      <c r="A297" s="20" t="s">
        <v>1417</v>
      </c>
      <c r="B297" s="17">
        <f>VLOOKUP(primary[[#This Row],[id]],TreeDesign!$A$3:$C$500,2,FALSE)</f>
        <v>13</v>
      </c>
      <c r="C297" s="17">
        <f>VLOOKUP(primary[[#This Row],[id]],TreeDesign!$A$3:$C$500,3,FALSE)</f>
        <v>32</v>
      </c>
      <c r="D297" t="s">
        <v>1455</v>
      </c>
      <c r="E297" t="s">
        <v>1455</v>
      </c>
      <c r="F297" t="s">
        <v>1436</v>
      </c>
      <c r="G297" s="18" t="s">
        <v>332</v>
      </c>
      <c r="I297" t="s">
        <v>235</v>
      </c>
      <c r="J297" t="s">
        <v>267</v>
      </c>
      <c r="K297" t="s">
        <v>266</v>
      </c>
      <c r="Q297"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297" t="s">
        <v>1456</v>
      </c>
      <c r="S29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extremeRadiators
    tier = 13
    title = #LOC_KTT_extremeRadiators_Title // Extreme Heat Management
    description = #LOC_KTT_extremeRadiators_Description // Research into extreme high temperature materials and techniques for heat rejection.
    cost = 4557
    hideEmpty = False
    nodeName = ktt_extremeRadiators
    anyToUnlock = False
    icon = KiwiTechTree/Icons/ktt_icon_extremeRadiators
    pos = -650,896,0
    scale = 0.7
    Parent
    {
        parentID = exoticRadiators
        lineFrom = RIGHT
        lineTo = LEFT
    }
}</v>
      </c>
      <c r="T297" s="17" t="str">
        <f>_xlfn.CONCAT(IF(LEFT(primary[[#This Row],[title]],1)&lt;&gt;"#",_xlfn.CONCAT("#LOC_KTT_",primary[[#This Row],[id]],"_Title = ",primary[[#This Row],[title]],"zzz"),""),IF(LEFT(primary[[#This Row],[description]],1)&lt;&gt;"#",_xlfn.CONCAT(CHAR(10),"#LOC_KTT_",primary[[#This Row],[id]],"_Description = ",primary[[#This Row],[description]],"zzz"),""))</f>
        <v>#LOC_KTT_extremeRadiators_Title = Extreme Heat Managementzzz
#LOC_KTT_extremeRadiators_Description = Research into extreme high temperature materials and techniques for heat rejection.zzz</v>
      </c>
    </row>
    <row r="298" spans="1:20" x14ac:dyDescent="0.35">
      <c r="A298" s="20" t="s">
        <v>225</v>
      </c>
      <c r="B298">
        <f>VLOOKUP(primary[[#This Row],[id]],TreeDesign!$A$3:$C$500,2,FALSE)</f>
        <v>13</v>
      </c>
      <c r="C298">
        <f>VLOOKUP(primary[[#This Row],[id]],TreeDesign!$A$3:$C$500,3,FALSE)</f>
        <v>39</v>
      </c>
      <c r="D298" t="s">
        <v>959</v>
      </c>
      <c r="E298" t="s">
        <v>1291</v>
      </c>
      <c r="F298" t="s">
        <v>960</v>
      </c>
      <c r="G298" s="19" t="s">
        <v>332</v>
      </c>
      <c r="H298" t="s">
        <v>988</v>
      </c>
      <c r="I298" t="s">
        <v>224</v>
      </c>
      <c r="J298" t="s">
        <v>267</v>
      </c>
      <c r="K298" t="s">
        <v>266</v>
      </c>
      <c r="Q29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298" t="s">
        <v>369</v>
      </c>
      <c r="S29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ultraHighEnergyPhysics
    tier = 13
    title = #LOC_CTT_ultraHighEnergyPhysics_title
    description = #LOC_CTT_ultraHighEnergyPhysics_description
    cost = 4557
    hideEmpty = False
    nodeName = ktt_ultraHighEnergyPhysics
    anyToUnlock = False
    icon = KiwiTechTree/Icons/ktt_icon_ultraHighEnergyPhysics
    pos = -650,588,0
    scale = 0.7
    Parent
    {
        parentID = appliedHighEnergyPhysics
        lineFrom = RIGHT
        lineTo = LEFT
    }
}</v>
      </c>
      <c r="T298" t="str">
        <f>_xlfn.CONCAT(IF(LEFT(primary[[#This Row],[title]],1)&lt;&gt;"#",_xlfn.CONCAT("#LOC_KTT_",primary[[#This Row],[id]],"_Title = ",primary[[#This Row],[title]],"zzz"),""),IF(LEFT(primary[[#This Row],[description]],1)&lt;&gt;"#",_xlfn.CONCAT(CHAR(10),"#LOC_KTT_",primary[[#This Row],[id]],"_Description = ",primary[[#This Row],[description]],"zzz"),""))</f>
        <v/>
      </c>
    </row>
    <row r="299" spans="1:20" x14ac:dyDescent="0.35">
      <c r="A299" s="20" t="s">
        <v>1403</v>
      </c>
      <c r="B299" s="17">
        <f>VLOOKUP(primary[[#This Row],[id]],TreeDesign!$A$3:$C$500,2,FALSE)</f>
        <v>13</v>
      </c>
      <c r="C299" s="17">
        <f>VLOOKUP(primary[[#This Row],[id]],TreeDesign!$A$3:$C$500,3,FALSE)</f>
        <v>44</v>
      </c>
      <c r="D299" t="s">
        <v>1409</v>
      </c>
      <c r="E299" t="s">
        <v>1409</v>
      </c>
      <c r="F299" t="s">
        <v>1410</v>
      </c>
      <c r="G299" s="18" t="s">
        <v>332</v>
      </c>
      <c r="I299" t="s">
        <v>1402</v>
      </c>
      <c r="J299" t="s">
        <v>267</v>
      </c>
      <c r="K299" t="s">
        <v>266</v>
      </c>
      <c r="Q299"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299" t="s">
        <v>1456</v>
      </c>
      <c r="S29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exoticPVMaterials
    tier = 13
    title = #LOC_KTT_exoticPVMaterials_Title // Exotic Photovoltaic Materials
    description = #LOC_KTT_exoticPVMaterials_Description // Who doesn't want exotic photovoltaic cells!
    cost = 4557
    hideEmpty = False
    nodeName = ktt_exoticPVMaterials
    anyToUnlock = False
    icon = KiwiTechTree/Icons/ktt_icon_exoticPVMaterials
    pos = -650,368,0
    scale = 0.7
    Parent
    {
        parentID = expPVMaterials
        lineFrom = RIGHT
        lineTo = LEFT
    }
}</v>
      </c>
      <c r="T299" s="17" t="str">
        <f>_xlfn.CONCAT(IF(LEFT(primary[[#This Row],[title]],1)&lt;&gt;"#",_xlfn.CONCAT("#LOC_KTT_",primary[[#This Row],[id]],"_Title = ",primary[[#This Row],[title]],"zzz"),""),IF(LEFT(primary[[#This Row],[description]],1)&lt;&gt;"#",_xlfn.CONCAT(CHAR(10),"#LOC_KTT_",primary[[#This Row],[id]],"_Description = ",primary[[#This Row],[description]],"zzz"),""))</f>
        <v>#LOC_KTT_exoticPVMaterials_Title = Exotic Photovoltaic Materialszzz
#LOC_KTT_exoticPVMaterials_Description = Who doesn't want exotic photovoltaic cells!zzz</v>
      </c>
    </row>
    <row r="300" spans="1:20" x14ac:dyDescent="0.35">
      <c r="A300" s="20" t="s">
        <v>180</v>
      </c>
      <c r="B300">
        <f>VLOOKUP(primary[[#This Row],[id]],TreeDesign!$A$3:$C$500,2,FALSE)</f>
        <v>13</v>
      </c>
      <c r="C300">
        <f>VLOOKUP(primary[[#This Row],[id]],TreeDesign!$A$3:$C$500,3,FALSE)</f>
        <v>46</v>
      </c>
      <c r="D300" t="s">
        <v>929</v>
      </c>
      <c r="E300" t="s">
        <v>1292</v>
      </c>
      <c r="F300" t="s">
        <v>930</v>
      </c>
      <c r="G300" s="19" t="s">
        <v>332</v>
      </c>
      <c r="H300" t="s">
        <v>931</v>
      </c>
      <c r="I300" t="s">
        <v>179</v>
      </c>
      <c r="J300" t="s">
        <v>267</v>
      </c>
      <c r="K300" t="s">
        <v>266</v>
      </c>
      <c r="Q30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00" t="s">
        <v>369</v>
      </c>
      <c r="S30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exoticElectricalSystems
    tier = 13
    title = #LOC_CTT_exoticElectricalSystems_title
    description = #LOC_CTT_exoticElectricalSystems_description
    cost = 4557
    hideEmpty = False
    nodeName = ktt_exoticElectricalSystems
    anyToUnlock = False
    icon = CommunityTechTree/UI/ctt_icon_exoticElectricalSystems
    pos = -650,280,0
    scale = 0.7
    Parent
    {
        parentID = experimentalElectricalSystems
        lineFrom = RIGHT
        lineTo = LEFT
    }
}</v>
      </c>
      <c r="T300" t="str">
        <f>_xlfn.CONCAT(IF(LEFT(primary[[#This Row],[title]],1)&lt;&gt;"#",_xlfn.CONCAT("#LOC_KTT_",primary[[#This Row],[id]],"_Title = ",primary[[#This Row],[title]],"zzz"),""),IF(LEFT(primary[[#This Row],[description]],1)&lt;&gt;"#",_xlfn.CONCAT(CHAR(10),"#LOC_KTT_",primary[[#This Row],[id]],"_Description = ",primary[[#This Row],[description]],"zzz"),""))</f>
        <v/>
      </c>
    </row>
    <row r="301" spans="1:20" x14ac:dyDescent="0.35">
      <c r="A301" s="20" t="s">
        <v>1351</v>
      </c>
      <c r="B301" s="17">
        <f>VLOOKUP(primary[[#This Row],[id]],TreeDesign!$A$3:$C$500,2,FALSE)</f>
        <v>13</v>
      </c>
      <c r="C301" s="17">
        <f>VLOOKUP(primary[[#This Row],[id]],TreeDesign!$A$3:$C$500,3,FALSE)</f>
        <v>51</v>
      </c>
      <c r="D301" t="s">
        <v>1366</v>
      </c>
      <c r="E301" t="s">
        <v>1335</v>
      </c>
      <c r="F301" t="s">
        <v>1381</v>
      </c>
      <c r="G301" s="18" t="s">
        <v>332</v>
      </c>
      <c r="H301" t="s">
        <v>1396</v>
      </c>
      <c r="P301">
        <v>0</v>
      </c>
      <c r="Q30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01" t="s">
        <v>296</v>
      </c>
      <c r="S30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tier13_bottom
    tier = 13
    title = #LOC_KTT_tier13_Title
    description = #LOC_KTT_tier13_Description
    cost = 0
    hideEmpty = False
    nodeName = ktt_tier13_bottom
    anyToUnlock = False
    icon = KiwiTechTree/Icons/ktt_icon_tier13
    pos = -650,60,0
    scale = 0.7
}</v>
      </c>
      <c r="T301" s="17" t="str">
        <f>_xlfn.CONCAT(IF(LEFT(primary[[#This Row],[title]],1)&lt;&gt;"#",_xlfn.CONCAT("#LOC_KTT_",primary[[#This Row],[id]],"_Title = ",primary[[#This Row],[title]],"zzz"),""),IF(LEFT(primary[[#This Row],[description]],1)&lt;&gt;"#",_xlfn.CONCAT(CHAR(10),"#LOC_KTT_",primary[[#This Row],[id]],"_Description = ",primary[[#This Row],[description]],"zzz"),""))</f>
        <v/>
      </c>
    </row>
    <row r="302" spans="1:20" x14ac:dyDescent="0.35">
      <c r="A302" s="20" t="s">
        <v>1321</v>
      </c>
      <c r="B302" s="17">
        <f>VLOOKUP(primary[[#This Row],[id]],TreeDesign!$A$3:$C$500,2,FALSE)</f>
        <v>14</v>
      </c>
      <c r="C302" s="17">
        <f>VLOOKUP(primary[[#This Row],[id]],TreeDesign!$A$3:$C$500,3,FALSE)</f>
        <v>1</v>
      </c>
      <c r="D302" s="22" t="s">
        <v>1336</v>
      </c>
      <c r="E302" s="22" t="s">
        <v>1336</v>
      </c>
      <c r="F302" s="22" t="s">
        <v>1336</v>
      </c>
      <c r="G302" s="18" t="s">
        <v>332</v>
      </c>
      <c r="P302">
        <v>0</v>
      </c>
      <c r="Q30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02" t="s">
        <v>296</v>
      </c>
      <c r="S30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tier14
    tier = 14
    title = #LOC_KTT_tier14_Title // Tier 14
    description = #LOC_KTT_tier14_Description // Tier 14
    cost = 0
    hideEmpty = False
    nodeName = ktt_tier14
    anyToUnlock = False
    icon = KiwiTechTree/Icons/ktt_icon_tier14
    pos = -430,2260,0
    scale = 0.7
}</v>
      </c>
      <c r="T302" s="17" t="str">
        <f>_xlfn.CONCAT(IF(LEFT(primary[[#This Row],[title]],1)&lt;&gt;"#",_xlfn.CONCAT("#LOC_KTT_",primary[[#This Row],[id]],"_Title = ",primary[[#This Row],[title]],"zzz"),""),IF(LEFT(primary[[#This Row],[description]],1)&lt;&gt;"#",_xlfn.CONCAT(CHAR(10),"#LOC_KTT_",primary[[#This Row],[id]],"_Description = ",primary[[#This Row],[description]],"zzz"),""))</f>
        <v>#LOC_KTT_tier14_Title = Tier 14zzz
#LOC_KTT_tier14_Description = Tier 14zzz</v>
      </c>
    </row>
    <row r="303" spans="1:20" x14ac:dyDescent="0.35">
      <c r="A303" s="20" t="s">
        <v>1418</v>
      </c>
      <c r="B303" s="17">
        <f>VLOOKUP(primary[[#This Row],[id]],TreeDesign!$A$3:$C$500,2,FALSE)</f>
        <v>14</v>
      </c>
      <c r="C303" s="17">
        <f>VLOOKUP(primary[[#This Row],[id]],TreeDesign!$A$3:$C$500,3,FALSE)</f>
        <v>4</v>
      </c>
      <c r="D303" t="s">
        <v>1437</v>
      </c>
      <c r="E303" t="s">
        <v>1437</v>
      </c>
      <c r="F303" t="s">
        <v>1438</v>
      </c>
      <c r="G303" s="18" t="s">
        <v>332</v>
      </c>
      <c r="I303" t="s">
        <v>236</v>
      </c>
      <c r="J303" t="s">
        <v>267</v>
      </c>
      <c r="K303" t="s">
        <v>266</v>
      </c>
      <c r="P303">
        <v>1.5</v>
      </c>
      <c r="Q30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10254</v>
      </c>
      <c r="R303" t="s">
        <v>1456</v>
      </c>
      <c r="S30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quantumGravity
    tier = 14
    title = #LOC_KTT_quantumGravity_Title // Quantum Gravity
    description = #LOC_KTT_quantumGravity_Description // Quantum gravity is a field of theoretical physics that seeks to describe gravity according to the principles of quantum mechanics, and where quantum effects cannot be ignored.
    cost = 10254
    hideEmpty = False
    nodeName = ktt_quantumGravity
    anyToUnlock = False
    icon = KiwiTechTree/Icons/ktt_icon_quantumGravity
    pos = -430,2128,0
    scale = 0.7
    Parent
    {
        parentID = unifiedFieldTheory
        lineFrom = RIGHT
        lineTo = LEFT
    }
}</v>
      </c>
      <c r="T303" s="17" t="str">
        <f>_xlfn.CONCAT(IF(LEFT(primary[[#This Row],[title]],1)&lt;&gt;"#",_xlfn.CONCAT("#LOC_KTT_",primary[[#This Row],[id]],"_Title = ",primary[[#This Row],[title]],"zzz"),""),IF(LEFT(primary[[#This Row],[description]],1)&lt;&gt;"#",_xlfn.CONCAT(CHAR(10),"#LOC_KTT_",primary[[#This Row],[id]],"_Description = ",primary[[#This Row],[description]],"zzz"),""))</f>
        <v>#LOC_KTT_quantumGravity_Title = Quantum Gravityzzz
#LOC_KTT_quantumGravity_Description = Quantum gravity is a field of theoretical physics that seeks to describe gravity according to the principles of quantum mechanics, and where quantum effects cannot be ignored.zzz</v>
      </c>
    </row>
    <row r="304" spans="1:20" x14ac:dyDescent="0.35">
      <c r="A304" s="20" t="s">
        <v>1429</v>
      </c>
      <c r="B304" s="17">
        <f>VLOOKUP(primary[[#This Row],[id]],TreeDesign!$A$3:$C$500,2,FALSE)</f>
        <v>14</v>
      </c>
      <c r="C304" s="17">
        <f>VLOOKUP(primary[[#This Row],[id]],TreeDesign!$A$3:$C$500,3,FALSE)</f>
        <v>5</v>
      </c>
      <c r="D304" t="s">
        <v>1454</v>
      </c>
      <c r="E304" t="s">
        <v>1454</v>
      </c>
      <c r="F304" t="s">
        <v>1434</v>
      </c>
      <c r="G304" s="18" t="s">
        <v>332</v>
      </c>
      <c r="I304" t="s">
        <v>1415</v>
      </c>
      <c r="J304" t="s">
        <v>267</v>
      </c>
      <c r="K304" t="s">
        <v>266</v>
      </c>
      <c r="P304">
        <v>1.35</v>
      </c>
      <c r="Q30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9229</v>
      </c>
      <c r="R304" t="s">
        <v>1456</v>
      </c>
      <c r="S30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insaneNuclearPropulsion
    tier = 14
    title = #LOC_KTT_insaneNuclearPropulsion_Title // Insane Nuclear Propulsion
    description = #LOC_KTT_insaneNuclearPropulsion_Description // Research into the strangest, weirdest, all all-out extreme forms of nuclear propulsion.
    cost = 9229
    hideEmpty = False
    nodeName = ktt_insaneNuclearPropulsion
    anyToUnlock = False
    icon = KiwiTechTree/Icons/ktt_icon_insaneNuclearPropulsion
    pos = -430,2084,0
    scale = 0.7
    Parent
    {
        parentID = extremeNuclearPropulsion
        lineFrom = RIGHT
        lineTo = LEFT
    }
}</v>
      </c>
      <c r="T304" s="17" t="str">
        <f>_xlfn.CONCAT(IF(LEFT(primary[[#This Row],[title]],1)&lt;&gt;"#",_xlfn.CONCAT("#LOC_KTT_",primary[[#This Row],[id]],"_Title = ",primary[[#This Row],[title]],"zzz"),""),IF(LEFT(primary[[#This Row],[description]],1)&lt;&gt;"#",_xlfn.CONCAT(CHAR(10),"#LOC_KTT_",primary[[#This Row],[id]],"_Description = ",primary[[#This Row],[description]],"zzz"),""))</f>
        <v>#LOC_KTT_insaneNuclearPropulsion_Title = Insane Nuclear Propulsionzzz
#LOC_KTT_insaneNuclearPropulsion_Description = Research into the strangest, weirdest, all all-out extreme forms of nuclear propulsion.zzz</v>
      </c>
    </row>
    <row r="305" spans="1:20" x14ac:dyDescent="0.35">
      <c r="A305" s="20" t="s">
        <v>1420</v>
      </c>
      <c r="B305" s="17">
        <f>VLOOKUP(primary[[#This Row],[id]],TreeDesign!$A$3:$C$500,2,FALSE)</f>
        <v>14</v>
      </c>
      <c r="C305" s="17">
        <f>VLOOKUP(primary[[#This Row],[id]],TreeDesign!$A$3:$C$500,3,FALSE)</f>
        <v>7</v>
      </c>
      <c r="D305" t="s">
        <v>1445</v>
      </c>
      <c r="E305" t="s">
        <v>1445</v>
      </c>
      <c r="F305" t="s">
        <v>1431</v>
      </c>
      <c r="G305" s="18" t="s">
        <v>332</v>
      </c>
      <c r="I305" t="s">
        <v>1416</v>
      </c>
      <c r="J305" t="s">
        <v>267</v>
      </c>
      <c r="K305" t="s">
        <v>266</v>
      </c>
      <c r="P305">
        <v>1.5</v>
      </c>
      <c r="Q305"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10254</v>
      </c>
      <c r="R305" t="s">
        <v>1456</v>
      </c>
      <c r="S30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extremeFusionRockets
    tier = 14
    title = #LOC_KTT_extremeFusionRockets_Title // Extreme Fusion Rockets
    description = #LOC_KTT_extremeFusionRockets_Description // These rockets are going to do their best to make everything else obsolete.
    cost = 10254
    hideEmpty = False
    nodeName = ktt_extremeFusionRockets
    anyToUnlock = False
    icon = KiwiTechTree/Icons/ktt_icon_extremeFusionRockets
    pos = -430,1996,0
    scale = 0.7
    Parent
    {
        parentID = exoticFusionRockets
        lineFrom = RIGHT
        lineTo = LEFT
    }
}</v>
      </c>
      <c r="T305" s="17" t="str">
        <f>_xlfn.CONCAT(IF(LEFT(primary[[#This Row],[title]],1)&lt;&gt;"#",_xlfn.CONCAT("#LOC_KTT_",primary[[#This Row],[id]],"_Title = ",primary[[#This Row],[title]],"zzz"),""),IF(LEFT(primary[[#This Row],[description]],1)&lt;&gt;"#",_xlfn.CONCAT(CHAR(10),"#LOC_KTT_",primary[[#This Row],[id]],"_Description = ",primary[[#This Row],[description]],"zzz"),""))</f>
        <v>#LOC_KTT_extremeFusionRockets_Title = Extreme Fusion Rocketszzz
#LOC_KTT_extremeFusionRockets_Description = These rockets are going to do their best to make everything else obsolete.zzz</v>
      </c>
    </row>
    <row r="306" spans="1:20" x14ac:dyDescent="0.35">
      <c r="A306" s="20" t="s">
        <v>1419</v>
      </c>
      <c r="B306" s="17">
        <f>VLOOKUP(primary[[#This Row],[id]],TreeDesign!$A$3:$C$500,2,FALSE)</f>
        <v>14</v>
      </c>
      <c r="C306" s="17">
        <f>VLOOKUP(primary[[#This Row],[id]],TreeDesign!$A$3:$C$500,3,FALSE)</f>
        <v>6</v>
      </c>
      <c r="D306" t="s">
        <v>1439</v>
      </c>
      <c r="E306" t="s">
        <v>1439</v>
      </c>
      <c r="F306" t="s">
        <v>1440</v>
      </c>
      <c r="G306" s="18" t="s">
        <v>332</v>
      </c>
      <c r="I306" t="s">
        <v>237</v>
      </c>
      <c r="J306" t="s">
        <v>267</v>
      </c>
      <c r="K306" t="s">
        <v>266</v>
      </c>
      <c r="P306">
        <v>1.35</v>
      </c>
      <c r="Q30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9229</v>
      </c>
      <c r="R306" t="s">
        <v>1456</v>
      </c>
      <c r="S30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extremeReactions
    tier = 14
    title = #LOC_KTT_extremeReactions_Title // Extreme Density Fusion Reactions
    description = #LOC_KTT_extremeReactions_Description // Measuring and applying the most extreme fusion reactions out there.
    cost = 9229
    hideEmpty = False
    nodeName = ktt_extremeReactions
    anyToUnlock = False
    icon = KiwiTechTree/Icons/ktt_icon_extremeReactions
    pos = -430,2040,0
    scale = 0.7
    Parent
    {
        parentID = quantumReactions
        lineFrom = RIGHT
        lineTo = LEFT
    }
}</v>
      </c>
      <c r="T306" s="17" t="str">
        <f>_xlfn.CONCAT(IF(LEFT(primary[[#This Row],[title]],1)&lt;&gt;"#",_xlfn.CONCAT("#LOC_KTT_",primary[[#This Row],[id]],"_Title = ",primary[[#This Row],[title]],"zzz"),""),IF(LEFT(primary[[#This Row],[description]],1)&lt;&gt;"#",_xlfn.CONCAT(CHAR(10),"#LOC_KTT_",primary[[#This Row],[id]],"_Description = ",primary[[#This Row],[description]],"zzz"),""))</f>
        <v>#LOC_KTT_extremeReactions_Title = Extreme Density Fusion Reactionszzz
#LOC_KTT_extremeReactions_Description = Measuring and applying the most extreme fusion reactions out there.zzz</v>
      </c>
    </row>
    <row r="307" spans="1:20" x14ac:dyDescent="0.35">
      <c r="A307" s="20" t="s">
        <v>1427</v>
      </c>
      <c r="B307" s="17">
        <f>VLOOKUP(primary[[#This Row],[id]],TreeDesign!$A$3:$C$500,2,FALSE)</f>
        <v>14</v>
      </c>
      <c r="C307" s="17">
        <f>VLOOKUP(primary[[#This Row],[id]],TreeDesign!$A$3:$C$500,3,FALSE)</f>
        <v>10</v>
      </c>
      <c r="D307" t="s">
        <v>1450</v>
      </c>
      <c r="E307" t="s">
        <v>1450</v>
      </c>
      <c r="F307" t="s">
        <v>1451</v>
      </c>
      <c r="G307" s="18" t="s">
        <v>332</v>
      </c>
      <c r="I307" t="s">
        <v>238</v>
      </c>
      <c r="J307" t="s">
        <v>267</v>
      </c>
      <c r="K307" t="s">
        <v>266</v>
      </c>
      <c r="P307">
        <v>1.35</v>
      </c>
      <c r="Q307"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9229</v>
      </c>
      <c r="R307" t="s">
        <v>1456</v>
      </c>
      <c r="S30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extremePlasmaPropulsion
    tier = 14
    title = #LOC_KTT_extremePlasmaPropulsion_Title // Extreme Plasma Propulsion
    description = #LOC_KTT_extremePlasmaPropulsion_Description // Pushing plasma propulsion to the extreme.
    cost = 9229
    hideEmpty = False
    nodeName = ktt_extremePlasmaPropulsion
    anyToUnlock = False
    icon = KiwiTechTree/Icons/ktt_icon_extremePlasmaPropulsion
    pos = -430,1864,0
    scale = 0.7
    Parent
    {
        parentID = exoticPlasmaPropulsion
        lineFrom = RIGHT
        lineTo = LEFT
    }
}</v>
      </c>
      <c r="T307" s="17" t="str">
        <f>_xlfn.CONCAT(IF(LEFT(primary[[#This Row],[title]],1)&lt;&gt;"#",_xlfn.CONCAT("#LOC_KTT_",primary[[#This Row],[id]],"_Title = ",primary[[#This Row],[title]],"zzz"),""),IF(LEFT(primary[[#This Row],[description]],1)&lt;&gt;"#",_xlfn.CONCAT(CHAR(10),"#LOC_KTT_",primary[[#This Row],[id]],"_Description = ",primary[[#This Row],[description]],"zzz"),""))</f>
        <v>#LOC_KTT_extremePlasmaPropulsion_Title = Extreme Plasma Propulsionzzz
#LOC_KTT_extremePlasmaPropulsion_Description = Pushing plasma propulsion to the extreme.zzz</v>
      </c>
    </row>
    <row r="308" spans="1:20" x14ac:dyDescent="0.35">
      <c r="A308" s="20" t="s">
        <v>1421</v>
      </c>
      <c r="B308" s="17">
        <f>VLOOKUP(primary[[#This Row],[id]],TreeDesign!$A$3:$C$500,2,FALSE)</f>
        <v>14</v>
      </c>
      <c r="C308" s="17">
        <f>VLOOKUP(primary[[#This Row],[id]],TreeDesign!$A$3:$C$500,3,FALSE)</f>
        <v>39</v>
      </c>
      <c r="D308" t="s">
        <v>1446</v>
      </c>
      <c r="E308" t="s">
        <v>1446</v>
      </c>
      <c r="F308" t="s">
        <v>1447</v>
      </c>
      <c r="G308" s="18" t="s">
        <v>332</v>
      </c>
      <c r="I308" t="s">
        <v>225</v>
      </c>
      <c r="J308" t="s">
        <v>267</v>
      </c>
      <c r="K308" t="s">
        <v>266</v>
      </c>
      <c r="Q30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08" t="s">
        <v>1456</v>
      </c>
      <c r="S30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extremeHighEnergyPhysics
    tier = 14
    title = #LOC_KTT_extremeHighEnergyPhysics_Title // Extreme High Energy Physics
    description = #LOC_KTT_extremeHighEnergyPhysics_Description // Pushing physics to the extreme!
    cost = 6836
    hideEmpty = False
    nodeName = ktt_extremeHighEnergyPhysics
    anyToUnlock = False
    icon = KiwiTechTree/Icons/ktt_icon_extremeHighEnergyPhysics
    pos = -430,588,0
    scale = 0.7
    Parent
    {
        parentID = ultraHighEnergyPhysics
        lineFrom = RIGHT
        lineTo = LEFT
    }
}</v>
      </c>
      <c r="T308" s="17" t="str">
        <f>_xlfn.CONCAT(IF(LEFT(primary[[#This Row],[title]],1)&lt;&gt;"#",_xlfn.CONCAT("#LOC_KTT_",primary[[#This Row],[id]],"_Title = ",primary[[#This Row],[title]],"zzz"),""),IF(LEFT(primary[[#This Row],[description]],1)&lt;&gt;"#",_xlfn.CONCAT(CHAR(10),"#LOC_KTT_",primary[[#This Row],[id]],"_Description = ",primary[[#This Row],[description]],"zzz"),""))</f>
        <v>#LOC_KTT_extremeHighEnergyPhysics_Title = Extreme High Energy Physicszzz
#LOC_KTT_extremeHighEnergyPhysics_Description = Pushing physics to the extreme!zzz</v>
      </c>
    </row>
    <row r="309" spans="1:20" x14ac:dyDescent="0.35">
      <c r="A309" s="20" t="s">
        <v>1404</v>
      </c>
      <c r="B309" s="17">
        <f>VLOOKUP(primary[[#This Row],[id]],TreeDesign!$A$3:$C$500,2,FALSE)</f>
        <v>14</v>
      </c>
      <c r="C309" s="17">
        <f>VLOOKUP(primary[[#This Row],[id]],TreeDesign!$A$3:$C$500,3,FALSE)</f>
        <v>44</v>
      </c>
      <c r="D309" t="s">
        <v>1411</v>
      </c>
      <c r="E309" t="s">
        <v>1411</v>
      </c>
      <c r="F309" t="s">
        <v>1412</v>
      </c>
      <c r="G309" s="18" t="s">
        <v>332</v>
      </c>
      <c r="I309" t="s">
        <v>1403</v>
      </c>
      <c r="J309" t="s">
        <v>267</v>
      </c>
      <c r="K309" t="s">
        <v>266</v>
      </c>
      <c r="Q309"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09" t="s">
        <v>1456</v>
      </c>
      <c r="S30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extremePVMaterials
    tier = 14
    title = #LOC_KTT_extremePVMaterials_Title // Extreme Photovoltaic Materials
    description = #LOC_KTT_extremePVMaterials_Description // The ultimate in photovoltaic cells!
    cost = 6836
    hideEmpty = False
    nodeName = ktt_extremePVMaterials
    anyToUnlock = False
    icon = KiwiTechTree/Icons/ktt_icon_extremePVMaterials
    pos = -430,368,0
    scale = 0.7
    Parent
    {
        parentID = exoticPVMaterials
        lineFrom = RIGHT
        lineTo = LEFT
    }
}</v>
      </c>
      <c r="T309" s="17" t="str">
        <f>_xlfn.CONCAT(IF(LEFT(primary[[#This Row],[title]],1)&lt;&gt;"#",_xlfn.CONCAT("#LOC_KTT_",primary[[#This Row],[id]],"_Title = ",primary[[#This Row],[title]],"zzz"),""),IF(LEFT(primary[[#This Row],[description]],1)&lt;&gt;"#",_xlfn.CONCAT(CHAR(10),"#LOC_KTT_",primary[[#This Row],[id]],"_Description = ",primary[[#This Row],[description]],"zzz"),""))</f>
        <v>#LOC_KTT_extremePVMaterials_Title = Extreme Photovoltaic Materialszzz
#LOC_KTT_extremePVMaterials_Description = The ultimate in photovoltaic cells!zzz</v>
      </c>
    </row>
    <row r="310" spans="1:20" x14ac:dyDescent="0.35">
      <c r="A310" s="20" t="s">
        <v>1428</v>
      </c>
      <c r="B310" s="17">
        <f>VLOOKUP(primary[[#This Row],[id]],TreeDesign!$A$3:$C$500,2,FALSE)</f>
        <v>14</v>
      </c>
      <c r="C310" s="17">
        <f>VLOOKUP(primary[[#This Row],[id]],TreeDesign!$A$3:$C$500,3,FALSE)</f>
        <v>46</v>
      </c>
      <c r="D310" t="s">
        <v>1452</v>
      </c>
      <c r="E310" t="s">
        <v>1452</v>
      </c>
      <c r="F310" t="s">
        <v>1453</v>
      </c>
      <c r="G310" s="18" t="s">
        <v>332</v>
      </c>
      <c r="I310" t="s">
        <v>180</v>
      </c>
      <c r="J310" t="s">
        <v>267</v>
      </c>
      <c r="K310" t="s">
        <v>266</v>
      </c>
      <c r="Q31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10" t="s">
        <v>1456</v>
      </c>
      <c r="S31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extremeElectricalSystems
    tier = 14
    title = #LOC_KTT_extremeElectricalSystems_Title // Extreme Electrical Systems
    description = #LOC_KTT_extremeElectricalSystems_Description // Extremely high tech transmission and distribution systems for the most advanced spacecraft.
    cost = 6836
    hideEmpty = False
    nodeName = ktt_extremeElectricalSystems
    anyToUnlock = False
    icon = KiwiTechTree/Icons/ktt_icon_extremeElectricalSystems
    pos = -430,280,0
    scale = 0.7
    Parent
    {
        parentID = exoticElectricalSystems
        lineFrom = RIGHT
        lineTo = LEFT
    }
}</v>
      </c>
      <c r="T310" s="17" t="str">
        <f>_xlfn.CONCAT(IF(LEFT(primary[[#This Row],[title]],1)&lt;&gt;"#",_xlfn.CONCAT("#LOC_KTT_",primary[[#This Row],[id]],"_Title = ",primary[[#This Row],[title]],"zzz"),""),IF(LEFT(primary[[#This Row],[description]],1)&lt;&gt;"#",_xlfn.CONCAT(CHAR(10),"#LOC_KTT_",primary[[#This Row],[id]],"_Description = ",primary[[#This Row],[description]],"zzz"),""))</f>
        <v>#LOC_KTT_extremeElectricalSystems_Title = Extreme Electrical Systemszzz
#LOC_KTT_extremeElectricalSystems_Description = Extremely high tech transmission and distribution systems for the most advanced spacecraft.zzz</v>
      </c>
    </row>
    <row r="311" spans="1:20" x14ac:dyDescent="0.35">
      <c r="A311" s="20" t="s">
        <v>1352</v>
      </c>
      <c r="B311" s="17">
        <f>VLOOKUP(primary[[#This Row],[id]],TreeDesign!$A$3:$C$500,2,FALSE)</f>
        <v>14</v>
      </c>
      <c r="C311" s="17">
        <f>VLOOKUP(primary[[#This Row],[id]],TreeDesign!$A$3:$C$500,3,FALSE)</f>
        <v>51</v>
      </c>
      <c r="D311" t="s">
        <v>1367</v>
      </c>
      <c r="E311" t="s">
        <v>1336</v>
      </c>
      <c r="F311" t="s">
        <v>1382</v>
      </c>
      <c r="G311" s="18" t="s">
        <v>332</v>
      </c>
      <c r="H311" t="s">
        <v>1397</v>
      </c>
      <c r="P311">
        <v>0</v>
      </c>
      <c r="Q31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11" t="s">
        <v>296</v>
      </c>
      <c r="S31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tier14_bottom
    tier = 14
    title = #LOC_KTT_tier14_Title
    description = #LOC_KTT_tier14_Description
    cost = 0
    hideEmpty = False
    nodeName = ktt_tier14_bottom
    anyToUnlock = False
    icon = KiwiTechTree/Icons/ktt_icon_tier14
    pos = -430,60,0
    scale = 0.7
}</v>
      </c>
      <c r="T311" s="17" t="str">
        <f>_xlfn.CONCAT(IF(LEFT(primary[[#This Row],[title]],1)&lt;&gt;"#",_xlfn.CONCAT("#LOC_KTT_",primary[[#This Row],[id]],"_Title = ",primary[[#This Row],[title]],"zzz"),""),IF(LEFT(primary[[#This Row],[description]],1)&lt;&gt;"#",_xlfn.CONCAT(CHAR(10),"#LOC_KTT_",primary[[#This Row],[id]],"_Description = ",primary[[#This Row],[description]],"zzz"),""))</f>
        <v/>
      </c>
    </row>
    <row r="312" spans="1:20" x14ac:dyDescent="0.35">
      <c r="A312" s="20" t="s">
        <v>1424</v>
      </c>
      <c r="B312" s="17">
        <f>VLOOKUP(primary[[#This Row],[id]],TreeDesign!$A$3:$C$500,2,FALSE)</f>
        <v>15</v>
      </c>
      <c r="C312" s="17">
        <f>VLOOKUP(primary[[#This Row],[id]],TreeDesign!$A$3:$C$500,3,FALSE)</f>
        <v>1</v>
      </c>
      <c r="D312" t="s">
        <v>1442</v>
      </c>
      <c r="E312" t="s">
        <v>1442</v>
      </c>
      <c r="F312" t="s">
        <v>1442</v>
      </c>
      <c r="G312" s="18" t="s">
        <v>332</v>
      </c>
      <c r="P312">
        <v>0</v>
      </c>
      <c r="Q31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12" t="s">
        <v>296</v>
      </c>
      <c r="S31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tier15
    tier = 15
    title = #LOC_KTT_tier15_Title // Tier 15
    description = #LOC_KTT_tier15_Description // Tier 15
    cost = 0
    hideEmpty = False
    nodeName = ktt_tier15
    anyToUnlock = False
    icon = KiwiTechTree/Icons/ktt_icon_tier15
    pos = -210,2260,0
    scale = 0.7
}</v>
      </c>
      <c r="T312" s="17" t="str">
        <f>_xlfn.CONCAT(IF(LEFT(primary[[#This Row],[title]],1)&lt;&gt;"#",_xlfn.CONCAT("#LOC_KTT_",primary[[#This Row],[id]],"_Title = ",primary[[#This Row],[title]],"zzz"),""),IF(LEFT(primary[[#This Row],[description]],1)&lt;&gt;"#",_xlfn.CONCAT(CHAR(10),"#LOC_KTT_",primary[[#This Row],[id]],"_Description = ",primary[[#This Row],[description]],"zzz"),""))</f>
        <v>#LOC_KTT_tier15_Title = Tier 15zzz
#LOC_KTT_tier15_Description = Tier 15zzz</v>
      </c>
    </row>
    <row r="313" spans="1:20" x14ac:dyDescent="0.35">
      <c r="A313" s="20" t="s">
        <v>1426</v>
      </c>
      <c r="B313" s="17">
        <f>VLOOKUP(primary[[#This Row],[id]],TreeDesign!$A$3:$C$500,2,FALSE)</f>
        <v>15</v>
      </c>
      <c r="C313" s="17">
        <f>VLOOKUP(primary[[#This Row],[id]],TreeDesign!$A$3:$C$500,3,FALSE)</f>
        <v>22</v>
      </c>
      <c r="D313" t="s">
        <v>1448</v>
      </c>
      <c r="E313" t="s">
        <v>1448</v>
      </c>
      <c r="F313" t="s">
        <v>1449</v>
      </c>
      <c r="G313" s="18" t="s">
        <v>332</v>
      </c>
      <c r="I313" t="s">
        <v>1418</v>
      </c>
      <c r="J313" t="s">
        <v>267</v>
      </c>
      <c r="K313" t="s">
        <v>266</v>
      </c>
      <c r="L313" t="s">
        <v>1421</v>
      </c>
      <c r="M313" t="s">
        <v>267</v>
      </c>
      <c r="N313" t="s">
        <v>266</v>
      </c>
      <c r="P313">
        <v>2</v>
      </c>
      <c r="Q31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20508</v>
      </c>
      <c r="R313" t="s">
        <v>1456</v>
      </c>
      <c r="S31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fasterThanLightTech
    tier = 15
    title = #LOC_KTT_fasterThanLightTech_Title // Faster Than Light Technologies
    description = #LOC_KTT_fasterThanLightTech_Description // Boldly go where no Kerbal has gone before.
    cost = 20508
    hideEmpty = False
    nodeName = ktt_fasterThanLightTech
    anyToUnlock = False
    icon = KiwiTechTree/Icons/ktt_icon_fasterThanLightTech
    pos = -210,1336,0
    scale = 0.7
    Parent
    {
        parentID = quantumGravity
        lineFrom = RIGHT
        lineTo = LEFT
    }
    Parent
    {
        parentID = extremeHighEnergyPhysics
        lineFrom = RIGHT
        lineTo = LEFT
    }
}</v>
      </c>
      <c r="T313" s="17" t="str">
        <f>_xlfn.CONCAT(IF(LEFT(primary[[#This Row],[title]],1)&lt;&gt;"#",_xlfn.CONCAT("#LOC_KTT_",primary[[#This Row],[id]],"_Title = ",primary[[#This Row],[title]],"zzz"),""),IF(LEFT(primary[[#This Row],[description]],1)&lt;&gt;"#",_xlfn.CONCAT(CHAR(10),"#LOC_KTT_",primary[[#This Row],[id]],"_Description = ",primary[[#This Row],[description]],"zzz"),""))</f>
        <v>#LOC_KTT_fasterThanLightTech_Title = Faster Than Light Technologieszzz
#LOC_KTT_fasterThanLightTech_Description = Boldly go where no Kerbal has gone before.zzz</v>
      </c>
    </row>
    <row r="314" spans="1:20" x14ac:dyDescent="0.35">
      <c r="A314" s="20" t="s">
        <v>1425</v>
      </c>
      <c r="B314" s="17">
        <f>VLOOKUP(primary[[#This Row],[id]],TreeDesign!$A$3:$C$500,2,FALSE)</f>
        <v>15</v>
      </c>
      <c r="C314" s="17">
        <f>VLOOKUP(primary[[#This Row],[id]],TreeDesign!$A$3:$C$500,3,FALSE)</f>
        <v>51</v>
      </c>
      <c r="D314" t="s">
        <v>1441</v>
      </c>
      <c r="E314" t="s">
        <v>1442</v>
      </c>
      <c r="F314" t="s">
        <v>1443</v>
      </c>
      <c r="G314" s="18" t="s">
        <v>332</v>
      </c>
      <c r="H314" t="s">
        <v>1444</v>
      </c>
      <c r="P314">
        <v>0</v>
      </c>
      <c r="Q31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14" t="s">
        <v>296</v>
      </c>
      <c r="S31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tier15_bottom
    tier = 15
    title = #LOC_KTT_tier15_Title
    description = #LOC_KTT_tier15_Description
    cost = 0
    hideEmpty = False
    nodeName = ktt_tier15_bottom
    anyToUnlock = False
    icon = KiwiTechTree/Icons/ktt_icon_tier15
    pos = -210,60,0
    scale = 0.7
}</v>
      </c>
      <c r="T314" s="17" t="str">
        <f>_xlfn.CONCAT(IF(LEFT(primary[[#This Row],[title]],1)&lt;&gt;"#",_xlfn.CONCAT("#LOC_KTT_",primary[[#This Row],[id]],"_Title = ",primary[[#This Row],[title]],"zzz"),""),IF(LEFT(primary[[#This Row],[description]],1)&lt;&gt;"#",_xlfn.CONCAT(CHAR(10),"#LOC_KTT_",primary[[#This Row],[id]],"_Description = ",primary[[#This Row],[description]],"zzz"),""))</f>
        <v/>
      </c>
    </row>
  </sheetData>
  <mergeCells count="3">
    <mergeCell ref="H1:J1"/>
    <mergeCell ref="K1:M1"/>
    <mergeCell ref="B1:C1"/>
  </mergeCells>
  <phoneticPr fontId="4" type="noConversion"/>
  <dataValidations count="2">
    <dataValidation type="list" allowBlank="1" showInputMessage="1" showErrorMessage="1" sqref="O3:O314" xr:uid="{FE56D2A6-9FB2-4E5A-97A3-517CB5AED9D3}">
      <formula1>"Yes,No"</formula1>
    </dataValidation>
    <dataValidation type="decimal" allowBlank="1" showInputMessage="1" showErrorMessage="1" sqref="P3:P314" xr:uid="{70ECF207-8AD3-485D-9F6D-8D75A04401EC}">
      <formula1>0</formula1>
      <formula2>10</formula2>
    </dataValidation>
  </dataValidations>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r:uid="{C13E8F79-DE22-4357-B6F5-EC523D78ECD3}">
          <x14:formula1>
            <xm:f>_xlfn.ANCHORARRAY(Background!$A$2)</xm:f>
          </x14:formula1>
          <xm:sqref>I3:I314 L3:L314</xm:sqref>
        </x14:dataValidation>
        <x14:dataValidation type="list" allowBlank="1" showInputMessage="1" showErrorMessage="1" xr:uid="{E3E59A34-F520-4485-8C29-24069C2A7CCD}">
          <x14:formula1>
            <xm:f>Background!$D$2:$D$5</xm:f>
          </x14:formula1>
          <xm:sqref>M3:N314 J3:K314</xm:sqref>
        </x14:dataValidation>
        <x14:dataValidation type="list" allowBlank="1" showInputMessage="1" xr:uid="{4FFC668E-6115-42F5-AB6B-318FAEBC35C2}">
          <x14:formula1>
            <xm:f>Background!$F$2:$F$3</xm:f>
          </x14:formula1>
          <xm:sqref>G3:G314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DADB6-0E29-4E30-A18F-E0D4D3FA1EEE}">
  <dimension ref="A1:N1279"/>
  <sheetViews>
    <sheetView zoomScale="90" zoomScaleNormal="90" workbookViewId="0">
      <pane ySplit="2" topLeftCell="A3" activePane="bottomLeft" state="frozen"/>
      <selection pane="bottomLeft" activeCell="A20" sqref="A20"/>
    </sheetView>
  </sheetViews>
  <sheetFormatPr defaultRowHeight="14.5" x14ac:dyDescent="0.35"/>
  <cols>
    <col min="1" max="1" width="33.90625" bestFit="1" customWidth="1"/>
    <col min="2" max="2" width="6.6328125" bestFit="1" customWidth="1"/>
    <col min="3" max="3" width="25.54296875" bestFit="1" customWidth="1"/>
    <col min="4" max="4" width="32.08984375" bestFit="1" customWidth="1"/>
    <col min="5" max="5" width="30.08984375" bestFit="1" customWidth="1"/>
    <col min="6" max="6" width="3.90625" customWidth="1"/>
    <col min="7" max="7" width="27.54296875" bestFit="1" customWidth="1"/>
    <col min="8" max="9" width="54.6328125" customWidth="1"/>
    <col min="11" max="11" width="28.453125" bestFit="1" customWidth="1"/>
    <col min="12" max="12" width="12.453125" customWidth="1"/>
    <col min="13" max="13" width="129.81640625" bestFit="1" customWidth="1"/>
    <col min="15" max="15" width="30.1796875" customWidth="1"/>
  </cols>
  <sheetData>
    <row r="1" spans="1:14" x14ac:dyDescent="0.35">
      <c r="A1" t="s">
        <v>271</v>
      </c>
      <c r="B1" t="s">
        <v>247</v>
      </c>
      <c r="C1" t="s">
        <v>1090</v>
      </c>
      <c r="G1" t="str">
        <f>_xlfn.CONCAT(C1,B1)</f>
        <v>TitleTier</v>
      </c>
      <c r="K1" t="s">
        <v>1013</v>
      </c>
      <c r="L1" s="43"/>
      <c r="N1" t="str">
        <f>IF(AND(EXACT(LEFT(A1,1),UPPER(LEFT(A1,1)))=TRUE,A1&lt;&gt;""),_xlfn.CONCAT(REPT("/",4)," ",REPT("*",10)," ",A1," ",REPT("*",10)," ",REPT("\",4),CHAR(10)),IF(A1&lt;&gt;"",_xlfn.CONCAT(REPT("/",2)," Tier ",B1," - ",VLOOKUP(A1,primary[[id]:[realTitle]],5,FALSE)," ",REPT("\",2),CHAR(10)),""))</f>
        <v xml:space="preserve">//// ********** Deprecated ********** \\\\
</v>
      </c>
    </row>
    <row r="2" spans="1:14" x14ac:dyDescent="0.35">
      <c r="A2" s="18" t="s">
        <v>2</v>
      </c>
      <c r="B2">
        <f>_xlfn.FLOOR.MATH(VLOOKUP(Tbl_Deprecated[[#This Row],[Deprecated]],primary[[id]:[tier]],2,FALSE),1)</f>
        <v>-2</v>
      </c>
      <c r="C2" t="s">
        <v>271</v>
      </c>
      <c r="G2" t="str">
        <f t="shared" ref="G2:G65" si="0">_xlfn.CONCAT(C2,B2)</f>
        <v>Deprecated-2</v>
      </c>
      <c r="M2" s="14" t="str">
        <f>IF(ISNUMBER(B2)=TRUE,_xlfn.CONCAT("@PART[*]:HAS[#kiwiBranch[",C2,"],#kiwiTier[",B2,"]]:FOR[zKiwiTechTree]",CHAR(10),"{",CHAR(10),"    @TechRequired = ",A2,CHAR(10),"}"),"")</f>
        <v>@PART[*]:HAS[#kiwiBranch[Deprecated],#kiwiTier[-2]]:FOR[zKiwiTechTree]
{
    @TechRequired = deprecated
}</v>
      </c>
      <c r="N2" t="str">
        <f>IF(AND(EXACT(LEFT(A2,1),UPPER(LEFT(A2,1)))=TRUE,A2&lt;&gt;""),_xlfn.CONCAT(REPT("/",4)," ",REPT("*",10)," ",A2," ",REPT("*",10)," ",REPT("\",4),CHAR(10)),IF(A2&lt;&gt;"",_xlfn.CONCAT(REPT("/",2)," Tier ",B2," - ",VLOOKUP(A2,primary[[id]:[realTitle]],5,FALSE)," ",REPT("\",2),CHAR(10)),""))</f>
        <v xml:space="preserve">// Tier -2 - Deprecated \\
</v>
      </c>
    </row>
    <row r="3" spans="1:14" x14ac:dyDescent="0.35">
      <c r="G3" t="str">
        <f t="shared" si="0"/>
        <v/>
      </c>
      <c r="K3" t="s">
        <v>1087</v>
      </c>
      <c r="M3" s="14" t="str">
        <f t="shared" ref="M3:M56" si="1">IF(ISNUMBER(B3)=TRUE,_xlfn.CONCAT("@PART[*]:HAS[#kiwiBranch[",C3,"],#kiwiTier[",B3,"]]:FOR[zKiwiTechTree]",CHAR(10),"{",CHAR(10),"    @TechRequired = ",A3,CHAR(10),"}"),"")</f>
        <v/>
      </c>
      <c r="N3" t="str">
        <f>IF(AND(EXACT(LEFT(A3,1),UPPER(LEFT(A3,1)))=TRUE,A3&lt;&gt;""),_xlfn.CONCAT(REPT("/",4)," ",REPT("*",10)," ",A3," ",REPT("*",10)," ",REPT("\",4),CHAR(10)),IF(A3&lt;&gt;"",_xlfn.CONCAT(REPT("/",2)," Tier ",B3," - ",VLOOKUP(A3,primary[[id]:[realTitle]],5,FALSE)," ",REPT("\",2),CHAR(10)),""))</f>
        <v/>
      </c>
    </row>
    <row r="4" spans="1:14" x14ac:dyDescent="0.35">
      <c r="G4" t="str">
        <f t="shared" si="0"/>
        <v/>
      </c>
      <c r="H4" s="14" t="str">
        <f>_xlfn.CONCAT("@PART[*]:HAS[#kiwiBranch[",K4,"]]:FOR[zKiwiTechTree]",CHAR(10),"{",CHAR(10),CHAR(9),"multiplierExist = yes",CHAR(10),CHAR(9),"costMultiplier = #$@KIWI_COST_MULTIPLIERS/",UPPER(K4),"/COST_MULTIPLIER$",CHAR(10),CHAR(9),"entryCostMultiplier = #$@KIWI_COST_MULTIPLIERS/",UPPER(K4),"/ENTRYCOST_MULTIPLIER$",CHAR(10),"}")</f>
        <v>@PART[*]:HAS[#kiwiBranch[Actuators]]:FOR[zKiwiTechTree]
{
	multiplierExist = yes
	costMultiplier = #$@KIWI_COST_MULTIPLIERS/ACTUATORS/COST_MULTIPLIER$
	entryCostMultiplier = #$@KIWI_COST_MULTIPLIERS/ACTUATORS/ENTRYCOST_MULTIPLIER$
}</v>
      </c>
      <c r="I4" s="14" t="str">
        <f>_xlfn.CONCAT(CHAR(9),UPPER(K4),CHAR(10),CHAR(9),"{",CHAR(10),CHAR(9),CHAR(9),"COST_MULTIPLIER = 1.0",CHAR(10),CHAR(9),CHAR(9),"ENTRYCOST_MULTIPLIER = 1.0",CHAR(10),CHAR(9),"}")</f>
        <v xml:space="preserve">	ACTUATORS
	{
		COST_MULTIPLIER = 1.0
		ENTRYCOST_MULTIPLIER = 1.0
	}</v>
      </c>
      <c r="K4" t="s">
        <v>1007</v>
      </c>
      <c r="L4" s="14" t="str">
        <f t="shared" ref="L4" si="2">IF(ISNUMBER(A4)=TRUE,_xlfn.CONCAT("@PART[*]:HAS[#kiwiBranch[",B4,"],#kiwiTier[",A4,"]]:FOR[zKiwiTechTree]",CHAR(10),"{",CHAR(10),"    @TechRequired = ",#REF!,CHAR(10),"}"),"")</f>
        <v/>
      </c>
      <c r="M4" s="14" t="str">
        <f t="shared" si="1"/>
        <v/>
      </c>
      <c r="N4" t="str">
        <f>IF(AND(EXACT(LEFT(A4,1),UPPER(LEFT(A4,1)))=TRUE,A4&lt;&gt;""),_xlfn.CONCAT(REPT("/",4)," ",REPT("*",10)," ",A4," ",REPT("*",10)," ",REPT("\",4),CHAR(10)),IF(A4&lt;&gt;"",_xlfn.CONCAT(REPT("/",2)," Tier ",B4," - ",VLOOKUP(A4,primary[[id]:[realTitle]],5,FALSE)," ",REPT("\",2),CHAR(10)),""))</f>
        <v/>
      </c>
    </row>
    <row r="5" spans="1:14" x14ac:dyDescent="0.35">
      <c r="A5" t="s">
        <v>1007</v>
      </c>
      <c r="B5" t="s">
        <v>247</v>
      </c>
      <c r="C5" t="s">
        <v>1090</v>
      </c>
      <c r="G5" t="str">
        <f t="shared" si="0"/>
        <v>TitleTier</v>
      </c>
      <c r="H5" s="14" t="str">
        <f t="shared" ref="H5:H61" si="3">_xlfn.CONCAT("@PART[*]:HAS[#kiwiBranch[",K5,"]]:FOR[zKiwiTechTree]",CHAR(10),"{",CHAR(10),CHAR(9),"multiplierExist = yes",CHAR(10),CHAR(9),"costMultiplier = #$@KIWI_COST_MULTIPLIERS/",UPPER(K5),"/COST_MULTIPLIER$",CHAR(10),CHAR(9),"entryCostMultiplier = #$@KIWI_COST_MULTIPLIERS/",UPPER(K5),"/ENTRYCOST_MULTIPLIER$",CHAR(10),"}")</f>
        <v>@PART[*]:HAS[#kiwiBranch[AirIntakes]]:FOR[zKiwiTechTree]
{
	multiplierExist = yes
	costMultiplier = #$@KIWI_COST_MULTIPLIERS/AIRINTAKES/COST_MULTIPLIER$
	entryCostMultiplier = #$@KIWI_COST_MULTIPLIERS/AIRINTAKES/ENTRYCOST_MULTIPLIER$
}</v>
      </c>
      <c r="I5" s="14" t="str">
        <f t="shared" ref="I5:I61" si="4">_xlfn.CONCAT(CHAR(9),UPPER(K5),CHAR(10),CHAR(9),"{",CHAR(10),CHAR(9),CHAR(9),"COST_MULTIPLIER = 1.0",CHAR(10),CHAR(9),CHAR(9),"ENTRYCOST_MULTIPLIER = 1.0",CHAR(10),CHAR(9),"}")</f>
        <v xml:space="preserve">	AIRINTAKES
	{
		COST_MULTIPLIER = 1.0
		ENTRYCOST_MULTIPLIER = 1.0
	}</v>
      </c>
      <c r="K5" t="s">
        <v>1009</v>
      </c>
      <c r="M5" s="14" t="str">
        <f t="shared" si="1"/>
        <v/>
      </c>
      <c r="N5" t="str">
        <f>IF(AND(EXACT(LEFT(A5,1),UPPER(LEFT(A5,1)))=TRUE,A5&lt;&gt;""),_xlfn.CONCAT(REPT("/",4)," ",REPT("*",10)," ",A5," ",REPT("*",10)," ",REPT("\",4),CHAR(10)),IF(A5&lt;&gt;"",_xlfn.CONCAT(REPT("/",2)," Tier ",B5," - ",VLOOKUP(A5,primary[[id]:[realTitle]],5,FALSE)," ",REPT("\",2),CHAR(10)),""))</f>
        <v xml:space="preserve">//// ********** Actuators ********** \\\\
</v>
      </c>
    </row>
    <row r="6" spans="1:14" x14ac:dyDescent="0.35">
      <c r="A6" s="18" t="s">
        <v>0</v>
      </c>
      <c r="B6">
        <f>VLOOKUP(Tbl_Actuators[[#This Row],[Actuators]],primary[[id]:[tier]],2,FALSE)</f>
        <v>0</v>
      </c>
      <c r="C6" t="s">
        <v>1007</v>
      </c>
      <c r="G6" t="str">
        <f t="shared" si="0"/>
        <v>Actuators0</v>
      </c>
      <c r="H6" s="14" t="str">
        <f t="shared" si="3"/>
        <v>@PART[*]:HAS[#kiwiBranch[Antenna]]:FOR[zKiwiTechTree]
{
	multiplierExist = yes
	costMultiplier = #$@KIWI_COST_MULTIPLIERS/ANTENNA/COST_MULTIPLIER$
	entryCostMultiplier = #$@KIWI_COST_MULTIPLIERS/ANTENNA/ENTRYCOST_MULTIPLIER$
}</v>
      </c>
      <c r="I6" s="14" t="str">
        <f t="shared" si="4"/>
        <v xml:space="preserve">	ANTENNA
	{
		COST_MULTIPLIER = 1.0
		ENTRYCOST_MULTIPLIER = 1.0
	}</v>
      </c>
      <c r="K6" t="s">
        <v>1073</v>
      </c>
      <c r="M6" s="14" t="str">
        <f t="shared" si="1"/>
        <v>@PART[*]:HAS[#kiwiBranch[Actuators],#kiwiTier[0]]:FOR[zKiwiTechTree]
{
    @TechRequired = start
}</v>
      </c>
      <c r="N6" t="str">
        <f>IF(AND(EXACT(LEFT(A6,1),UPPER(LEFT(A6,1)))=TRUE,A6&lt;&gt;""),_xlfn.CONCAT(REPT("/",4)," ",REPT("*",10)," ",A6," ",REPT("*",10)," ",REPT("\",4),CHAR(10)),IF(A6&lt;&gt;"",_xlfn.CONCAT(REPT("/",2)," Tier ",B6," - ",VLOOKUP(A6,primary[[id]:[realTitle]],5,FALSE)," ",REPT("\",2),CHAR(10)),""))</f>
        <v xml:space="preserve">// Tier 0 - Start \\
</v>
      </c>
    </row>
    <row r="7" spans="1:14" x14ac:dyDescent="0.35">
      <c r="A7" t="s">
        <v>976</v>
      </c>
      <c r="B7">
        <f>VLOOKUP(Tbl_Actuators[[#This Row],[Actuators]],primary[[id]:[tier]],2,FALSE)</f>
        <v>1</v>
      </c>
      <c r="C7" t="s">
        <v>1007</v>
      </c>
      <c r="G7" t="str">
        <f t="shared" si="0"/>
        <v>Actuators1</v>
      </c>
      <c r="H7" s="14" t="str">
        <f t="shared" si="3"/>
        <v>@PART[*]:HAS[#kiwiBranch[BatteriesFuelCells]]:FOR[zKiwiTechTree]
{
	multiplierExist = yes
	costMultiplier = #$@KIWI_COST_MULTIPLIERS/BATTERIESFUELCELLS/COST_MULTIPLIER$
	entryCostMultiplier = #$@KIWI_COST_MULTIPLIERS/BATTERIESFUELCELLS/ENTRYCOST_MULTIPLIER$
}</v>
      </c>
      <c r="I7" s="14" t="str">
        <f t="shared" si="4"/>
        <v xml:space="preserve">	BATTERIESFUELCELLS
	{
		COST_MULTIPLIER = 1.0
		ENTRYCOST_MULTIPLIER = 1.0
	}</v>
      </c>
      <c r="K7" t="s">
        <v>1021</v>
      </c>
      <c r="M7" s="14" t="str">
        <f t="shared" si="1"/>
        <v>@PART[*]:HAS[#kiwiBranch[Actuators],#kiwiTier[1]]:FOR[zKiwiTechTree]
{
    @TechRequired = primitiveConstruction
}</v>
      </c>
      <c r="N7" t="str">
        <f>IF(AND(EXACT(LEFT(A7,1),UPPER(LEFT(A7,1)))=TRUE,A7&lt;&gt;""),_xlfn.CONCAT(REPT("/",4)," ",REPT("*",10)," ",A7," ",REPT("*",10)," ",REPT("\",4),CHAR(10)),IF(A7&lt;&gt;"",_xlfn.CONCAT(REPT("/",2)," Tier ",B7," - ",VLOOKUP(A7,primary[[id]:[realTitle]],5,FALSE)," ",REPT("\",2),CHAR(10)),""))</f>
        <v xml:space="preserve">// Tier 1 - Primitive Construction \\
</v>
      </c>
    </row>
    <row r="8" spans="1:14" x14ac:dyDescent="0.35">
      <c r="A8" t="s">
        <v>116</v>
      </c>
      <c r="B8">
        <f>VLOOKUP(Tbl_Actuators[[#This Row],[Actuators]],primary[[id]:[tier]],2,FALSE)</f>
        <v>2</v>
      </c>
      <c r="C8" t="s">
        <v>1007</v>
      </c>
      <c r="G8" t="str">
        <f t="shared" si="0"/>
        <v>Actuators2</v>
      </c>
      <c r="H8" s="14" t="str">
        <f t="shared" si="3"/>
        <v>@PART[*]:HAS[#kiwiBranch[CockpitsCommercial]]:FOR[zKiwiTechTree]
{
	multiplierExist = yes
	costMultiplier = #$@KIWI_COST_MULTIPLIERS/COCKPITSCOMMERCIAL/COST_MULTIPLIER$
	entryCostMultiplier = #$@KIWI_COST_MULTIPLIERS/COCKPITSCOMMERCIAL/ENTRYCOST_MULTIPLIER$
}</v>
      </c>
      <c r="I8" s="14" t="str">
        <f t="shared" si="4"/>
        <v xml:space="preserve">	COCKPITSCOMMERCIAL
	{
		COST_MULTIPLIER = 1.0
		ENTRYCOST_MULTIPLIER = 1.0
	}</v>
      </c>
      <c r="K8" t="s">
        <v>1089</v>
      </c>
      <c r="M8" s="14" t="str">
        <f t="shared" si="1"/>
        <v>@PART[*]:HAS[#kiwiBranch[Actuators],#kiwiTier[2]]:FOR[zKiwiTechTree]
{
    @TechRequired = earlyConstruction
}</v>
      </c>
      <c r="N8" t="str">
        <f>IF(AND(EXACT(LEFT(A8,1),UPPER(LEFT(A8,1)))=TRUE,A8&lt;&gt;""),_xlfn.CONCAT(REPT("/",4)," ",REPT("*",10)," ",A8," ",REPT("*",10)," ",REPT("\",4),CHAR(10)),IF(A8&lt;&gt;"",_xlfn.CONCAT(REPT("/",2)," Tier ",B8," - ",VLOOKUP(A8,primary[[id]:[realTitle]],5,FALSE)," ",REPT("\",2),CHAR(10)),""))</f>
        <v xml:space="preserve">// Tier 2 - Early Construction \\
</v>
      </c>
    </row>
    <row r="9" spans="1:14" x14ac:dyDescent="0.35">
      <c r="A9" t="s">
        <v>13</v>
      </c>
      <c r="B9">
        <f>VLOOKUP(Tbl_Actuators[[#This Row],[Actuators]],primary[[id]:[tier]],2,FALSE)</f>
        <v>3</v>
      </c>
      <c r="C9" t="s">
        <v>1007</v>
      </c>
      <c r="G9" t="str">
        <f t="shared" si="0"/>
        <v>Actuators3</v>
      </c>
      <c r="H9" s="14" t="str">
        <f t="shared" si="3"/>
        <v>@PART[*]:HAS[#kiwiBranch[CockpitsNonCommercial]]:FOR[zKiwiTechTree]
{
	multiplierExist = yes
	costMultiplier = #$@KIWI_COST_MULTIPLIERS/COCKPITSNONCOMMERCIAL/COST_MULTIPLIER$
	entryCostMultiplier = #$@KIWI_COST_MULTIPLIERS/COCKPITSNONCOMMERCIAL/ENTRYCOST_MULTIPLIER$
}</v>
      </c>
      <c r="I9" s="14" t="str">
        <f t="shared" si="4"/>
        <v xml:space="preserve">	COCKPITSNONCOMMERCIAL
	{
		COST_MULTIPLIER = 1.0
		ENTRYCOST_MULTIPLIER = 1.0
	}</v>
      </c>
      <c r="K9" t="s">
        <v>1088</v>
      </c>
      <c r="M9" s="14" t="str">
        <f t="shared" si="1"/>
        <v>@PART[*]:HAS[#kiwiBranch[Actuators],#kiwiTier[3]]:FOR[zKiwiTechTree]
{
    @TechRequired = basicConstruction
}</v>
      </c>
      <c r="N9" t="str">
        <f>IF(AND(EXACT(LEFT(A9,1),UPPER(LEFT(A9,1)))=TRUE,A9&lt;&gt;""),_xlfn.CONCAT(REPT("/",4)," ",REPT("*",10)," ",A9," ",REPT("*",10)," ",REPT("\",4),CHAR(10)),IF(A9&lt;&gt;"",_xlfn.CONCAT(REPT("/",2)," Tier ",B9," - ",VLOOKUP(A9,primary[[id]:[realTitle]],5,FALSE)," ",REPT("\",2),CHAR(10)),""))</f>
        <v xml:space="preserve">// Tier 3 - Basic Construction \\
</v>
      </c>
    </row>
    <row r="10" spans="1:14" x14ac:dyDescent="0.35">
      <c r="A10" t="s">
        <v>25</v>
      </c>
      <c r="B10">
        <f>VLOOKUP(Tbl_Actuators[[#This Row],[Actuators]],primary[[id]:[tier]],2,FALSE)</f>
        <v>4</v>
      </c>
      <c r="C10" t="s">
        <v>1007</v>
      </c>
      <c r="G10" t="str">
        <f t="shared" si="0"/>
        <v>Actuators4</v>
      </c>
      <c r="H10" s="14" t="str">
        <f t="shared" si="3"/>
        <v>@PART[*]:HAS[#kiwiBranch[Colonization]]:FOR[zKiwiTechTree]
{
	multiplierExist = yes
	costMultiplier = #$@KIWI_COST_MULTIPLIERS/COLONIZATION/COST_MULTIPLIER$
	entryCostMultiplier = #$@KIWI_COST_MULTIPLIERS/COLONIZATION/ENTRYCOST_MULTIPLIER$
}</v>
      </c>
      <c r="I10" s="14" t="str">
        <f t="shared" si="4"/>
        <v xml:space="preserve">	COLONIZATION
	{
		COST_MULTIPLIER = 1.0
		ENTRYCOST_MULTIPLIER = 1.0
	}</v>
      </c>
      <c r="K10" t="s">
        <v>1083</v>
      </c>
      <c r="M10" s="14" t="str">
        <f t="shared" si="1"/>
        <v>@PART[*]:HAS[#kiwiBranch[Actuators],#kiwiTier[4]]:FOR[zKiwiTechTree]
{
    @TechRequired = generalConstruction
}</v>
      </c>
      <c r="N10" t="str">
        <f>IF(AND(EXACT(LEFT(A10,1),UPPER(LEFT(A10,1)))=TRUE,A10&lt;&gt;""),_xlfn.CONCAT(REPT("/",4)," ",REPT("*",10)," ",A10," ",REPT("*",10)," ",REPT("\",4),CHAR(10)),IF(A10&lt;&gt;"",_xlfn.CONCAT(REPT("/",2)," Tier ",B10," - ",VLOOKUP(A10,primary[[id]:[realTitle]],5,FALSE)," ",REPT("\",2),CHAR(10)),""))</f>
        <v xml:space="preserve">// Tier 4 - General Construction \\
</v>
      </c>
    </row>
    <row r="11" spans="1:14" x14ac:dyDescent="0.35">
      <c r="A11" t="s">
        <v>41</v>
      </c>
      <c r="B11">
        <f>VLOOKUP(Tbl_Actuators[[#This Row],[Actuators]],primary[[id]:[tier]],2,FALSE)</f>
        <v>5</v>
      </c>
      <c r="C11" t="s">
        <v>1007</v>
      </c>
      <c r="G11" t="str">
        <f t="shared" si="0"/>
        <v>Actuators5</v>
      </c>
      <c r="H11" s="14" t="str">
        <f t="shared" si="3"/>
        <v>@PART[*]:HAS[#kiwiBranch[CommandModules]]:FOR[zKiwiTechTree]
{
	multiplierExist = yes
	costMultiplier = #$@KIWI_COST_MULTIPLIERS/COMMANDMODULES/COST_MULTIPLIER$
	entryCostMultiplier = #$@KIWI_COST_MULTIPLIERS/COMMANDMODULES/ENTRYCOST_MULTIPLIER$
}</v>
      </c>
      <c r="I11" s="14" t="str">
        <f t="shared" si="4"/>
        <v xml:space="preserve">	COMMANDMODULES
	{
		COST_MULTIPLIER = 1.0
		ENTRYCOST_MULTIPLIER = 1.0
	}</v>
      </c>
      <c r="K11" t="s">
        <v>1011</v>
      </c>
      <c r="M11" s="14" t="str">
        <f t="shared" si="1"/>
        <v>@PART[*]:HAS[#kiwiBranch[Actuators],#kiwiTier[5]]:FOR[zKiwiTechTree]
{
    @TechRequired = earlyActuators
}</v>
      </c>
      <c r="N11" t="str">
        <f>IF(AND(EXACT(LEFT(A11,1),UPPER(LEFT(A11,1)))=TRUE,A11&lt;&gt;""),_xlfn.CONCAT(REPT("/",4)," ",REPT("*",10)," ",A11," ",REPT("*",10)," ",REPT("\",4),CHAR(10)),IF(A11&lt;&gt;"",_xlfn.CONCAT(REPT("/",2)," Tier ",B11," - ",VLOOKUP(A11,primary[[id]:[realTitle]],5,FALSE)," ",REPT("\",2),CHAR(10)),""))</f>
        <v xml:space="preserve">// Tier 5 - Early Actuators \\
</v>
      </c>
    </row>
    <row r="12" spans="1:14" x14ac:dyDescent="0.35">
      <c r="A12" t="s">
        <v>64</v>
      </c>
      <c r="B12">
        <f>VLOOKUP(Tbl_Actuators[[#This Row],[Actuators]],primary[[id]:[tier]],2,FALSE)</f>
        <v>6</v>
      </c>
      <c r="C12" t="s">
        <v>1007</v>
      </c>
      <c r="G12" t="str">
        <f t="shared" si="0"/>
        <v>Actuators6</v>
      </c>
      <c r="H12" s="14" t="str">
        <f t="shared" si="3"/>
        <v>@PART[*]:HAS[#kiwiBranch[DecouplersSeparators]]:FOR[zKiwiTechTree]
{
	multiplierExist = yes
	costMultiplier = #$@KIWI_COST_MULTIPLIERS/DECOUPLERSSEPARATORS/COST_MULTIPLIER$
	entryCostMultiplier = #$@KIWI_COST_MULTIPLIERS/DECOUPLERSSEPARATORS/ENTRYCOST_MULTIPLIER$
}</v>
      </c>
      <c r="I12" s="14" t="str">
        <f t="shared" si="4"/>
        <v xml:space="preserve">	DECOUPLERSSEPARATORS
	{
		COST_MULTIPLIER = 1.0
		ENTRYCOST_MULTIPLIER = 1.0
	}</v>
      </c>
      <c r="K12" t="s">
        <v>1017</v>
      </c>
      <c r="M12" s="14" t="str">
        <f t="shared" si="1"/>
        <v>@PART[*]:HAS[#kiwiBranch[Actuators],#kiwiTier[6]]:FOR[zKiwiTechTree]
{
    @TechRequired = actuators
}</v>
      </c>
      <c r="N12" t="str">
        <f>IF(AND(EXACT(LEFT(A12,1),UPPER(LEFT(A12,1)))=TRUE,A12&lt;&gt;""),_xlfn.CONCAT(REPT("/",4)," ",REPT("*",10)," ",A12," ",REPT("*",10)," ",REPT("\",4),CHAR(10)),IF(A12&lt;&gt;"",_xlfn.CONCAT(REPT("/",2)," Tier ",B12," - ",VLOOKUP(A12,primary[[id]:[realTitle]],5,FALSE)," ",REPT("\",2),CHAR(10)),""))</f>
        <v xml:space="preserve">// Tier 6 - Actuators \\
</v>
      </c>
    </row>
    <row r="13" spans="1:14" x14ac:dyDescent="0.35">
      <c r="A13" t="s">
        <v>90</v>
      </c>
      <c r="B13">
        <f>VLOOKUP(Tbl_Actuators[[#This Row],[Actuators]],primary[[id]:[tier]],2,FALSE)</f>
        <v>7</v>
      </c>
      <c r="C13" t="s">
        <v>1007</v>
      </c>
      <c r="G13" t="str">
        <f t="shared" si="0"/>
        <v>Actuators7</v>
      </c>
      <c r="H13" s="14" t="str">
        <f t="shared" si="3"/>
        <v>@PART[*]:HAS[#kiwiBranch[Deprecated]]:FOR[zKiwiTechTree]
{
	multiplierExist = yes
	costMultiplier = #$@KIWI_COST_MULTIPLIERS/DEPRECATED/COST_MULTIPLIER$
	entryCostMultiplier = #$@KIWI_COST_MULTIPLIERS/DEPRECATED/ENTRYCOST_MULTIPLIER$
}</v>
      </c>
      <c r="I13" s="14" t="str">
        <f t="shared" si="4"/>
        <v xml:space="preserve">	DEPRECATED
	{
		COST_MULTIPLIER = 1.0
		ENTRYCOST_MULTIPLIER = 1.0
	}</v>
      </c>
      <c r="K13" t="s">
        <v>271</v>
      </c>
      <c r="M13" s="14" t="str">
        <f t="shared" si="1"/>
        <v>@PART[*]:HAS[#kiwiBranch[Actuators],#kiwiTier[7]]:FOR[zKiwiTechTree]
{
    @TechRequired = advActuators
}</v>
      </c>
      <c r="N13" t="str">
        <f>IF(AND(EXACT(LEFT(A13,1),UPPER(LEFT(A13,1)))=TRUE,A13&lt;&gt;""),_xlfn.CONCAT(REPT("/",4)," ",REPT("*",10)," ",A13," ",REPT("*",10)," ",REPT("\",4),CHAR(10)),IF(A13&lt;&gt;"",_xlfn.CONCAT(REPT("/",2)," Tier ",B13," - ",VLOOKUP(A13,primary[[id]:[realTitle]],5,FALSE)," ",REPT("\",2),CHAR(10)),""))</f>
        <v xml:space="preserve">// Tier 7 - Advanced Actuators \\
</v>
      </c>
    </row>
    <row r="14" spans="1:14" x14ac:dyDescent="0.35">
      <c r="A14" t="s">
        <v>130</v>
      </c>
      <c r="B14">
        <f>VLOOKUP(Tbl_Actuators[[#This Row],[Actuators]],primary[[id]:[tier]],2,FALSE)</f>
        <v>8</v>
      </c>
      <c r="C14" t="s">
        <v>1007</v>
      </c>
      <c r="G14" t="str">
        <f t="shared" si="0"/>
        <v>Actuators8</v>
      </c>
      <c r="H14" s="14" t="str">
        <f t="shared" si="3"/>
        <v>@PART[*]:HAS[#kiwiBranch[DockingPorts]]:FOR[zKiwiTechTree]
{
	multiplierExist = yes
	costMultiplier = #$@KIWI_COST_MULTIPLIERS/DOCKINGPORTS/COST_MULTIPLIER$
	entryCostMultiplier = #$@KIWI_COST_MULTIPLIERS/DOCKINGPORTS/ENTRYCOST_MULTIPLIER$
}</v>
      </c>
      <c r="I14" s="14" t="str">
        <f t="shared" si="4"/>
        <v xml:space="preserve">	DOCKINGPORTS
	{
		COST_MULTIPLIER = 1.0
		ENTRYCOST_MULTIPLIER = 1.0
	}</v>
      </c>
      <c r="K14" t="s">
        <v>1018</v>
      </c>
      <c r="M14" s="14" t="str">
        <f t="shared" si="1"/>
        <v>@PART[*]:HAS[#kiwiBranch[Actuators],#kiwiTier[8]]:FOR[zKiwiTechTree]
{
    @TechRequired = experimentalActuators
}</v>
      </c>
      <c r="N14" t="str">
        <f>IF(AND(EXACT(LEFT(A14,1),UPPER(LEFT(A14,1)))=TRUE,A14&lt;&gt;""),_xlfn.CONCAT(REPT("/",4)," ",REPT("*",10)," ",A14," ",REPT("*",10)," ",REPT("\",4),CHAR(10)),IF(A14&lt;&gt;"",_xlfn.CONCAT(REPT("/",2)," Tier ",B14," - ",VLOOKUP(A14,primary[[id]:[realTitle]],5,FALSE)," ",REPT("\",2),CHAR(10)),""))</f>
        <v xml:space="preserve">// Tier 8 - Experimental Actuators \\
</v>
      </c>
    </row>
    <row r="15" spans="1:14" x14ac:dyDescent="0.35">
      <c r="A15" t="s">
        <v>160</v>
      </c>
      <c r="B15">
        <f>VLOOKUP(Tbl_Actuators[[#This Row],[Actuators]],primary[[id]:[tier]],2,FALSE)</f>
        <v>9</v>
      </c>
      <c r="C15" t="s">
        <v>1007</v>
      </c>
      <c r="G15" t="str">
        <f t="shared" si="0"/>
        <v>Actuators9</v>
      </c>
      <c r="H15" s="14" t="str">
        <f t="shared" si="3"/>
        <v>@PART[*]:HAS[#kiwiBranch[EnginePlates]]:FOR[zKiwiTechTree]
{
	multiplierExist = yes
	costMultiplier = #$@KIWI_COST_MULTIPLIERS/ENGINEPLATES/COST_MULTIPLIER$
	entryCostMultiplier = #$@KIWI_COST_MULTIPLIERS/ENGINEPLATES/ENTRYCOST_MULTIPLIER$
}</v>
      </c>
      <c r="I15" s="14" t="str">
        <f t="shared" si="4"/>
        <v xml:space="preserve">	ENGINEPLATES
	{
		COST_MULTIPLIER = 1.0
		ENTRYCOST_MULTIPLIER = 1.0
	}</v>
      </c>
      <c r="K15" t="s">
        <v>1019</v>
      </c>
      <c r="M15" s="14" t="str">
        <f t="shared" si="1"/>
        <v>@PART[*]:HAS[#kiwiBranch[Actuators],#kiwiTier[9]]:FOR[zKiwiTechTree]
{
    @TechRequired = offworldManufacturing
}</v>
      </c>
      <c r="N15" t="str">
        <f>IF(AND(EXACT(LEFT(A15,1),UPPER(LEFT(A15,1)))=TRUE,A15&lt;&gt;""),_xlfn.CONCAT(REPT("/",4)," ",REPT("*",10)," ",A15," ",REPT("*",10)," ",REPT("\",4),CHAR(10)),IF(A15&lt;&gt;"",_xlfn.CONCAT(REPT("/",2)," Tier ",B15," - ",VLOOKUP(A15,primary[[id]:[realTitle]],5,FALSE)," ",REPT("\",2),CHAR(10)),""))</f>
        <v xml:space="preserve">// Tier 9 - Off-World Manufacturing \\
</v>
      </c>
    </row>
    <row r="16" spans="1:14" x14ac:dyDescent="0.35">
      <c r="G16" t="str">
        <f t="shared" si="0"/>
        <v/>
      </c>
      <c r="H16" s="14" t="str">
        <f t="shared" si="3"/>
        <v>@PART[*]:HAS[#kiwiBranch[Fairings]]:FOR[zKiwiTechTree]
{
	multiplierExist = yes
	costMultiplier = #$@KIWI_COST_MULTIPLIERS/FAIRINGS/COST_MULTIPLIER$
	entryCostMultiplier = #$@KIWI_COST_MULTIPLIERS/FAIRINGS/ENTRYCOST_MULTIPLIER$
}</v>
      </c>
      <c r="I16" s="14" t="str">
        <f t="shared" si="4"/>
        <v xml:space="preserve">	FAIRINGS
	{
		COST_MULTIPLIER = 1.0
		ENTRYCOST_MULTIPLIER = 1.0
	}</v>
      </c>
      <c r="K16" t="s">
        <v>444</v>
      </c>
      <c r="M16" s="14" t="str">
        <f t="shared" si="1"/>
        <v/>
      </c>
      <c r="N16" t="str">
        <f>IF(AND(EXACT(LEFT(A16,1),UPPER(LEFT(A16,1)))=TRUE,A16&lt;&gt;""),_xlfn.CONCAT(REPT("/",4)," ",REPT("*",10)," ",A16," ",REPT("*",10)," ",REPT("\",4),CHAR(10)),IF(A16&lt;&gt;"",_xlfn.CONCAT(REPT("/",2)," Tier ",B16," - ",VLOOKUP(A16,primary[[id]:[realTitle]],5,FALSE)," ",REPT("\",2),CHAR(10)),""))</f>
        <v/>
      </c>
    </row>
    <row r="17" spans="1:14" x14ac:dyDescent="0.35">
      <c r="G17" t="str">
        <f t="shared" si="0"/>
        <v/>
      </c>
      <c r="H17" s="14" t="str">
        <f t="shared" si="3"/>
        <v>@PART[*]:HAS[#kiwiBranch[FasterThanLight]]:FOR[zKiwiTechTree]
{
	multiplierExist = yes
	costMultiplier = #$@KIWI_COST_MULTIPLIERS/FASTERTHANLIGHT/COST_MULTIPLIER$
	entryCostMultiplier = #$@KIWI_COST_MULTIPLIERS/FASTERTHANLIGHT/ENTRYCOST_MULTIPLIER$
}</v>
      </c>
      <c r="I17" s="14" t="str">
        <f t="shared" si="4"/>
        <v xml:space="preserve">	FASTERTHANLIGHT
	{
		COST_MULTIPLIER = 1.0
		ENTRYCOST_MULTIPLIER = 1.0
	}</v>
      </c>
      <c r="K17" t="s">
        <v>1464</v>
      </c>
      <c r="M17" s="14" t="str">
        <f t="shared" si="1"/>
        <v/>
      </c>
      <c r="N17" t="str">
        <f>IF(AND(EXACT(LEFT(A17,1),UPPER(LEFT(A17,1)))=TRUE,A17&lt;&gt;""),_xlfn.CONCAT(REPT("/",4)," ",REPT("*",10)," ",A17," ",REPT("*",10)," ",REPT("\",4),CHAR(10)),IF(A17&lt;&gt;"",_xlfn.CONCAT(REPT("/",2)," Tier ",B17," - ",VLOOKUP(A17,primary[[id]:[realTitle]],5,FALSE)," ",REPT("\",2),CHAR(10)),""))</f>
        <v/>
      </c>
    </row>
    <row r="18" spans="1:14" x14ac:dyDescent="0.35">
      <c r="A18" t="s">
        <v>1089</v>
      </c>
      <c r="B18" t="s">
        <v>247</v>
      </c>
      <c r="C18" t="s">
        <v>1090</v>
      </c>
      <c r="G18" t="str">
        <f t="shared" si="0"/>
        <v>TitleTier</v>
      </c>
      <c r="H18" s="14" t="str">
        <f t="shared" si="3"/>
        <v>@PART[*]:HAS[#kiwiBranch[FuelTankBalloon]]:FOR[zKiwiTechTree]
{
	multiplierExist = yes
	costMultiplier = #$@KIWI_COST_MULTIPLIERS/FUELTANKBALLOON/COST_MULTIPLIER$
	entryCostMultiplier = #$@KIWI_COST_MULTIPLIERS/FUELTANKBALLOON/ENTRYCOST_MULTIPLIER$
}</v>
      </c>
      <c r="I18" s="14" t="str">
        <f t="shared" si="4"/>
        <v xml:space="preserve">	FUELTANKBALLOON
	{
		COST_MULTIPLIER = 1.0
		ENTRYCOST_MULTIPLIER = 1.0
	}</v>
      </c>
      <c r="K18" t="s">
        <v>1062</v>
      </c>
      <c r="M18" s="14" t="str">
        <f t="shared" si="1"/>
        <v/>
      </c>
      <c r="N18" t="str">
        <f>IF(AND(EXACT(LEFT(A18,1),UPPER(LEFT(A18,1)))=TRUE,A18&lt;&gt;""),_xlfn.CONCAT(REPT("/",4)," ",REPT("*",10)," ",A18," ",REPT("*",10)," ",REPT("\",4),CHAR(10)),IF(A18&lt;&gt;"",_xlfn.CONCAT(REPT("/",2)," Tier ",B18," - ",VLOOKUP(A18,primary[[id]:[realTitle]],5,FALSE)," ",REPT("\",2),CHAR(10)),""))</f>
        <v xml:space="preserve">//// ********** CockpitsCommercial ********** \\\\
</v>
      </c>
    </row>
    <row r="19" spans="1:14" x14ac:dyDescent="0.35">
      <c r="A19" s="18" t="s">
        <v>0</v>
      </c>
      <c r="B19">
        <f>VLOOKUP(Tbl_CockpitsCommercial[[#This Row],[CockpitsCommercial]],primary[[id]:[tier]],2,FALSE)</f>
        <v>0</v>
      </c>
      <c r="C19" t="s">
        <v>1089</v>
      </c>
      <c r="G19" t="str">
        <f t="shared" si="0"/>
        <v>CockpitsCommercial0</v>
      </c>
      <c r="H19" s="14" t="str">
        <f t="shared" si="3"/>
        <v>@PART[*]:HAS[#kiwiBranch[FuelTankNobleGas]]:FOR[zKiwiTechTree]
{
	multiplierExist = yes
	costMultiplier = #$@KIWI_COST_MULTIPLIERS/FUELTANKNOBLEGAS/COST_MULTIPLIER$
	entryCostMultiplier = #$@KIWI_COST_MULTIPLIERS/FUELTANKNOBLEGAS/ENTRYCOST_MULTIPLIER$
}</v>
      </c>
      <c r="I19" s="14" t="str">
        <f t="shared" si="4"/>
        <v xml:space="preserve">	FUELTANKNOBLEGAS
	{
		COST_MULTIPLIER = 1.0
		ENTRYCOST_MULTIPLIER = 1.0
	}</v>
      </c>
      <c r="K19" t="s">
        <v>1063</v>
      </c>
      <c r="M19" s="14" t="str">
        <f t="shared" si="1"/>
        <v>@PART[*]:HAS[#kiwiBranch[CockpitsCommercial],#kiwiTier[0]]:FOR[zKiwiTechTree]
{
    @TechRequired = start
}</v>
      </c>
      <c r="N19" t="str">
        <f>IF(AND(EXACT(LEFT(A19,1),UPPER(LEFT(A19,1)))=TRUE,A19&lt;&gt;""),_xlfn.CONCAT(REPT("/",4)," ",REPT("*",10)," ",A19," ",REPT("*",10)," ",REPT("\",4),CHAR(10)),IF(A19&lt;&gt;"",_xlfn.CONCAT(REPT("/",2)," Tier ",B19," - ",VLOOKUP(A19,primary[[id]:[realTitle]],5,FALSE)," ",REPT("\",2),CHAR(10)),""))</f>
        <v xml:space="preserve">// Tier 0 - Start \\
</v>
      </c>
    </row>
    <row r="20" spans="1:14" x14ac:dyDescent="0.35">
      <c r="A20" t="s">
        <v>115</v>
      </c>
      <c r="B20">
        <f>VLOOKUP(Tbl_CockpitsCommercial[[#This Row],[CockpitsCommercial]],primary[[id]:[tier]],2,FALSE)</f>
        <v>1</v>
      </c>
      <c r="C20" t="s">
        <v>1089</v>
      </c>
      <c r="G20" t="str">
        <f t="shared" si="0"/>
        <v>CockpitsCommercial1</v>
      </c>
      <c r="H20" s="14" t="str">
        <f t="shared" si="3"/>
        <v>@PART[*]:HAS[#kiwiBranch[FuelTankNuclear]]:FOR[zKiwiTechTree]
{
	multiplierExist = yes
	costMultiplier = #$@KIWI_COST_MULTIPLIERS/FUELTANKNUCLEAR/COST_MULTIPLIER$
	entryCostMultiplier = #$@KIWI_COST_MULTIPLIERS/FUELTANKNUCLEAR/ENTRYCOST_MULTIPLIER$
}</v>
      </c>
      <c r="I20" s="14" t="str">
        <f t="shared" si="4"/>
        <v xml:space="preserve">	FUELTANKNUCLEAR
	{
		COST_MULTIPLIER = 1.0
		ENTRYCOST_MULTIPLIER = 1.0
	}</v>
      </c>
      <c r="K20" t="s">
        <v>1064</v>
      </c>
      <c r="M20" s="14" t="str">
        <f t="shared" si="1"/>
        <v>@PART[*]:HAS[#kiwiBranch[CockpitsCommercial],#kiwiTier[1]]:FOR[zKiwiTechTree]
{
    @TechRequired = firstFlight
}</v>
      </c>
      <c r="N20" t="str">
        <f>IF(AND(EXACT(LEFT(A20,1),UPPER(LEFT(A20,1)))=TRUE,A20&lt;&gt;""),_xlfn.CONCAT(REPT("/",4)," ",REPT("*",10)," ",A20," ",REPT("*",10)," ",REPT("\",4),CHAR(10)),IF(A20&lt;&gt;"",_xlfn.CONCAT(REPT("/",2)," Tier ",B20," - ",VLOOKUP(A20,primary[[id]:[realTitle]],5,FALSE)," ",REPT("\",2),CHAR(10)),""))</f>
        <v xml:space="preserve">// Tier 1 - First Flight \\
</v>
      </c>
    </row>
    <row r="21" spans="1:14" x14ac:dyDescent="0.35">
      <c r="A21" t="s">
        <v>6</v>
      </c>
      <c r="B21">
        <f>VLOOKUP(Tbl_CockpitsCommercial[[#This Row],[CockpitsCommercial]],primary[[id]:[tier]],2,FALSE)</f>
        <v>2</v>
      </c>
      <c r="C21" t="s">
        <v>1089</v>
      </c>
      <c r="G21" t="str">
        <f t="shared" si="0"/>
        <v>CockpitsCommercial2</v>
      </c>
      <c r="H21" s="14" t="str">
        <f t="shared" si="3"/>
        <v>@PART[*]:HAS[#kiwiBranch[FuelTankStandard]]:FOR[zKiwiTechTree]
{
	multiplierExist = yes
	costMultiplier = #$@KIWI_COST_MULTIPLIERS/FUELTANKSTANDARD/COST_MULTIPLIER$
	entryCostMultiplier = #$@KIWI_COST_MULTIPLIERS/FUELTANKSTANDARD/ENTRYCOST_MULTIPLIER$
}</v>
      </c>
      <c r="I21" s="14" t="str">
        <f t="shared" si="4"/>
        <v xml:space="preserve">	FUELTANKSTANDARD
	{
		COST_MULTIPLIER = 1.0
		ENTRYCOST_MULTIPLIER = 1.0
	}</v>
      </c>
      <c r="K21" t="s">
        <v>1061</v>
      </c>
      <c r="M21" s="14" t="str">
        <f t="shared" si="1"/>
        <v>@PART[*]:HAS[#kiwiBranch[CockpitsCommercial],#kiwiTier[2]]:FOR[zKiwiTechTree]
{
    @TechRequired = earlyFlight
}</v>
      </c>
      <c r="N21" t="str">
        <f>IF(AND(EXACT(LEFT(A21,1),UPPER(LEFT(A21,1)))=TRUE,A21&lt;&gt;""),_xlfn.CONCAT(REPT("/",4)," ",REPT("*",10)," ",A21," ",REPT("*",10)," ",REPT("\",4),CHAR(10)),IF(A21&lt;&gt;"",_xlfn.CONCAT(REPT("/",2)," Tier ",B21," - ",VLOOKUP(A21,primary[[id]:[realTitle]],5,FALSE)," ",REPT("\",2),CHAR(10)),""))</f>
        <v xml:space="preserve">// Tier 2 - Early Flight \\
</v>
      </c>
    </row>
    <row r="22" spans="1:14" x14ac:dyDescent="0.35">
      <c r="A22" t="s">
        <v>14</v>
      </c>
      <c r="B22">
        <f>VLOOKUP(Tbl_CockpitsCommercial[[#This Row],[CockpitsCommercial]],primary[[id]:[tier]],2,FALSE)</f>
        <v>3</v>
      </c>
      <c r="C22" t="s">
        <v>1089</v>
      </c>
      <c r="G22" t="str">
        <f t="shared" si="0"/>
        <v>CockpitsCommercial3</v>
      </c>
      <c r="H22" s="14" t="str">
        <f t="shared" si="3"/>
        <v>@PART[*]:HAS[#kiwiBranch[FusionPower]]:FOR[zKiwiTechTree]
{
	multiplierExist = yes
	costMultiplier = #$@KIWI_COST_MULTIPLIERS/FUSIONPOWER/COST_MULTIPLIER$
	entryCostMultiplier = #$@KIWI_COST_MULTIPLIERS/FUSIONPOWER/ENTRYCOST_MULTIPLIER$
}</v>
      </c>
      <c r="I22" s="14" t="str">
        <f t="shared" si="4"/>
        <v xml:space="preserve">	FUSIONPOWER
	{
		COST_MULTIPLIER = 1.0
		ENTRYCOST_MULTIPLIER = 1.0
	}</v>
      </c>
      <c r="K22" t="s">
        <v>1060</v>
      </c>
      <c r="M22" s="14" t="str">
        <f t="shared" si="1"/>
        <v>@PART[*]:HAS[#kiwiBranch[CockpitsCommercial],#kiwiTier[3]]:FOR[zKiwiTechTree]
{
    @TechRequired = stability
}</v>
      </c>
      <c r="N22" t="str">
        <f>IF(AND(EXACT(LEFT(A22,1),UPPER(LEFT(A22,1)))=TRUE,A22&lt;&gt;""),_xlfn.CONCAT(REPT("/",4)," ",REPT("*",10)," ",A22," ",REPT("*",10)," ",REPT("\",4),CHAR(10)),IF(A22&lt;&gt;"",_xlfn.CONCAT(REPT("/",2)," Tier ",B22," - ",VLOOKUP(A22,primary[[id]:[realTitle]],5,FALSE)," ",REPT("\",2),CHAR(10)),""))</f>
        <v xml:space="preserve">// Tier 3 - Stability \\
</v>
      </c>
    </row>
    <row r="23" spans="1:14" x14ac:dyDescent="0.35">
      <c r="A23" t="s">
        <v>27</v>
      </c>
      <c r="B23">
        <f>VLOOKUP(Tbl_CockpitsCommercial[[#This Row],[CockpitsCommercial]],primary[[id]:[tier]],2,FALSE)</f>
        <v>4</v>
      </c>
      <c r="C23" t="s">
        <v>1089</v>
      </c>
      <c r="G23" t="str">
        <f t="shared" si="0"/>
        <v>CockpitsCommercial4</v>
      </c>
      <c r="H23" s="14" t="str">
        <f t="shared" si="3"/>
        <v>@PART[*]:HAS[#kiwiBranch[HeatShields]]:FOR[zKiwiTechTree]
{
	multiplierExist = yes
	costMultiplier = #$@KIWI_COST_MULTIPLIERS/HEATSHIELDS/COST_MULTIPLIER$
	entryCostMultiplier = #$@KIWI_COST_MULTIPLIERS/HEATSHIELDS/ENTRYCOST_MULTIPLIER$
}</v>
      </c>
      <c r="I23" s="14" t="str">
        <f t="shared" si="4"/>
        <v xml:space="preserve">	HEATSHIELDS
	{
		COST_MULTIPLIER = 1.0
		ENTRYCOST_MULTIPLIER = 1.0
	}</v>
      </c>
      <c r="K23" t="s">
        <v>1080</v>
      </c>
      <c r="M23" s="14" t="str">
        <f t="shared" si="1"/>
        <v>@PART[*]:HAS[#kiwiBranch[CockpitsCommercial],#kiwiTier[4]]:FOR[zKiwiTechTree]
{
    @TechRequired = aviation
}</v>
      </c>
      <c r="N23" t="str">
        <f>IF(AND(EXACT(LEFT(A23,1),UPPER(LEFT(A23,1)))=TRUE,A23&lt;&gt;""),_xlfn.CONCAT(REPT("/",4)," ",REPT("*",10)," ",A23," ",REPT("*",10)," ",REPT("\",4),CHAR(10)),IF(A23&lt;&gt;"",_xlfn.CONCAT(REPT("/",2)," Tier ",B23," - ",VLOOKUP(A23,primary[[id]:[realTitle]],5,FALSE)," ",REPT("\",2),CHAR(10)),""))</f>
        <v xml:space="preserve">// Tier 4 - Aviation \\
</v>
      </c>
    </row>
    <row r="24" spans="1:14" x14ac:dyDescent="0.35">
      <c r="A24" t="s">
        <v>45</v>
      </c>
      <c r="B24">
        <f>VLOOKUP(Tbl_CockpitsCommercial[[#This Row],[CockpitsCommercial]],primary[[id]:[tier]],2,FALSE)</f>
        <v>5</v>
      </c>
      <c r="C24" t="s">
        <v>1089</v>
      </c>
      <c r="G24" t="str">
        <f t="shared" si="0"/>
        <v>CockpitsCommercial5</v>
      </c>
      <c r="H24" s="14" t="str">
        <f t="shared" si="3"/>
        <v>@PART[*]:HAS[#kiwiBranch[LaddersLights]]:FOR[zKiwiTechTree]
{
	multiplierExist = yes
	costMultiplier = #$@KIWI_COST_MULTIPLIERS/LADDERSLIGHTS/COST_MULTIPLIER$
	entryCostMultiplier = #$@KIWI_COST_MULTIPLIERS/LADDERSLIGHTS/ENTRYCOST_MULTIPLIER$
}</v>
      </c>
      <c r="I24" s="14" t="str">
        <f t="shared" si="4"/>
        <v xml:space="preserve">	LADDERSLIGHTS
	{
		COST_MULTIPLIER = 1.0
		ENTRYCOST_MULTIPLIER = 1.0
	}</v>
      </c>
      <c r="K24" t="s">
        <v>1076</v>
      </c>
      <c r="M24" s="14" t="str">
        <f t="shared" si="1"/>
        <v>@PART[*]:HAS[#kiwiBranch[CockpitsCommercial],#kiwiTier[5]]:FOR[zKiwiTechTree]
{
    @TechRequired = subsonicFlight
}</v>
      </c>
      <c r="N24" t="str">
        <f>IF(AND(EXACT(LEFT(A24,1),UPPER(LEFT(A24,1)))=TRUE,A24&lt;&gt;""),_xlfn.CONCAT(REPT("/",4)," ",REPT("*",10)," ",A24," ",REPT("*",10)," ",REPT("\",4),CHAR(10)),IF(A24&lt;&gt;"",_xlfn.CONCAT(REPT("/",2)," Tier ",B24," - ",VLOOKUP(A24,primary[[id]:[realTitle]],5,FALSE)," ",REPT("\",2),CHAR(10)),""))</f>
        <v xml:space="preserve">// Tier 5 - Subsonic Flight \\
</v>
      </c>
    </row>
    <row r="25" spans="1:14" x14ac:dyDescent="0.35">
      <c r="A25" t="s">
        <v>67</v>
      </c>
      <c r="B25">
        <f>VLOOKUP(Tbl_CockpitsCommercial[[#This Row],[CockpitsCommercial]],primary[[id]:[tier]],2,FALSE)</f>
        <v>6</v>
      </c>
      <c r="C25" t="s">
        <v>1089</v>
      </c>
      <c r="G25" t="str">
        <f t="shared" si="0"/>
        <v>CockpitsCommercial6</v>
      </c>
      <c r="H25" s="14" t="str">
        <f t="shared" si="3"/>
        <v>@PART[*]:HAS[#kiwiBranch[Landers]]:FOR[zKiwiTechTree]
{
	multiplierExist = yes
	costMultiplier = #$@KIWI_COST_MULTIPLIERS/LANDERS/COST_MULTIPLIER$
	entryCostMultiplier = #$@KIWI_COST_MULTIPLIERS/LANDERS/ENTRYCOST_MULTIPLIER$
}</v>
      </c>
      <c r="I25" s="14" t="str">
        <f t="shared" si="4"/>
        <v xml:space="preserve">	LANDERS
	{
		COST_MULTIPLIER = 1.0
		ENTRYCOST_MULTIPLIER = 1.0
	}</v>
      </c>
      <c r="K25" t="s">
        <v>1012</v>
      </c>
      <c r="M25" s="14" t="str">
        <f t="shared" si="1"/>
        <v>@PART[*]:HAS[#kiwiBranch[CockpitsCommercial],#kiwiTier[6]]:FOR[zKiwiTechTree]
{
    @TechRequired = efficientFlightSystems
}</v>
      </c>
      <c r="N25" t="str">
        <f>IF(AND(EXACT(LEFT(A25,1),UPPER(LEFT(A25,1)))=TRUE,A25&lt;&gt;""),_xlfn.CONCAT(REPT("/",4)," ",REPT("*",10)," ",A25," ",REPT("*",10)," ",REPT("\",4),CHAR(10)),IF(A25&lt;&gt;"",_xlfn.CONCAT(REPT("/",2)," Tier ",B25," - ",VLOOKUP(A25,primary[[id]:[realTitle]],5,FALSE)," ",REPT("\",2),CHAR(10)),""))</f>
        <v xml:space="preserve">// Tier 6 - Efficient Flight Systems \\
</v>
      </c>
    </row>
    <row r="26" spans="1:14" x14ac:dyDescent="0.35">
      <c r="A26" t="s">
        <v>93</v>
      </c>
      <c r="B26">
        <f>VLOOKUP(Tbl_CockpitsCommercial[[#This Row],[CockpitsCommercial]],primary[[id]:[tier]],2,FALSE)</f>
        <v>7</v>
      </c>
      <c r="C26" t="s">
        <v>1089</v>
      </c>
      <c r="G26" t="str">
        <f t="shared" si="0"/>
        <v>CockpitsCommercial7</v>
      </c>
      <c r="H26" s="14" t="str">
        <f t="shared" si="3"/>
        <v>@PART[*]:HAS[#kiwiBranch[LandingGearRoverWheels]]:FOR[zKiwiTechTree]
{
	multiplierExist = yes
	costMultiplier = #$@KIWI_COST_MULTIPLIERS/LANDINGGEARROVERWHEELS/COST_MULTIPLIER$
	entryCostMultiplier = #$@KIWI_COST_MULTIPLIERS/LANDINGGEARROVERWHEELS/ENTRYCOST_MULTIPLIER$
}</v>
      </c>
      <c r="I26" s="14" t="str">
        <f t="shared" si="4"/>
        <v xml:space="preserve">	LANDINGGEARROVERWHEELS
	{
		COST_MULTIPLIER = 1.0
		ENTRYCOST_MULTIPLIER = 1.0
	}</v>
      </c>
      <c r="K26" t="s">
        <v>1074</v>
      </c>
      <c r="M26" s="14" t="str">
        <f t="shared" si="1"/>
        <v>@PART[*]:HAS[#kiwiBranch[CockpitsCommercial],#kiwiTier[7]]:FOR[zKiwiTechTree]
{
    @TechRequired = advancedFlightSystems
}</v>
      </c>
      <c r="N26" t="str">
        <f>IF(AND(EXACT(LEFT(A26,1),UPPER(LEFT(A26,1)))=TRUE,A26&lt;&gt;""),_xlfn.CONCAT(REPT("/",4)," ",REPT("*",10)," ",A26," ",REPT("*",10)," ",REPT("\",4),CHAR(10)),IF(A26&lt;&gt;"",_xlfn.CONCAT(REPT("/",2)," Tier ",B26," - ",VLOOKUP(A26,primary[[id]:[realTitle]],5,FALSE)," ",REPT("\",2),CHAR(10)),""))</f>
        <v xml:space="preserve">// Tier 7 - Advanced Flight Systems \\
</v>
      </c>
    </row>
    <row r="27" spans="1:14" x14ac:dyDescent="0.35">
      <c r="A27" t="s">
        <v>133</v>
      </c>
      <c r="B27">
        <f>VLOOKUP(Tbl_CockpitsCommercial[[#This Row],[CockpitsCommercial]],primary[[id]:[tier]],2,FALSE)</f>
        <v>8</v>
      </c>
      <c r="C27" t="s">
        <v>1089</v>
      </c>
      <c r="G27" t="str">
        <f t="shared" si="0"/>
        <v>CockpitsCommercial8</v>
      </c>
      <c r="H27" s="14" t="str">
        <f t="shared" si="3"/>
        <v>@PART[*]:HAS[#kiwiBranch[LandingSkidsBaseFrames]]:FOR[zKiwiTechTree]
{
	multiplierExist = yes
	costMultiplier = #$@KIWI_COST_MULTIPLIERS/LANDINGSKIDSBASEFRAMES/COST_MULTIPLIER$
	entryCostMultiplier = #$@KIWI_COST_MULTIPLIERS/LANDINGSKIDSBASEFRAMES/ENTRYCOST_MULTIPLIER$
}</v>
      </c>
      <c r="I27" s="14" t="str">
        <f t="shared" si="4"/>
        <v xml:space="preserve">	LANDINGSKIDSBASEFRAMES
	{
		COST_MULTIPLIER = 1.0
		ENTRYCOST_MULTIPLIER = 1.0
	}</v>
      </c>
      <c r="K27" t="s">
        <v>1075</v>
      </c>
      <c r="M27" s="14" t="str">
        <f t="shared" si="1"/>
        <v>@PART[*]:HAS[#kiwiBranch[CockpitsCommercial],#kiwiTier[8]]:FOR[zKiwiTechTree]
{
    @TechRequired = specializedFlightSystems
}</v>
      </c>
      <c r="N27" t="str">
        <f>IF(AND(EXACT(LEFT(A27,1),UPPER(LEFT(A27,1)))=TRUE,A27&lt;&gt;""),_xlfn.CONCAT(REPT("/",4)," ",REPT("*",10)," ",A27," ",REPT("*",10)," ",REPT("\",4),CHAR(10)),IF(A27&lt;&gt;"",_xlfn.CONCAT(REPT("/",2)," Tier ",B27," - ",VLOOKUP(A27,primary[[id]:[realTitle]],5,FALSE)," ",REPT("\",2),CHAR(10)),""))</f>
        <v xml:space="preserve">// Tier 8 - Specialized Flight Systems \\
</v>
      </c>
    </row>
    <row r="28" spans="1:14" x14ac:dyDescent="0.35">
      <c r="A28" t="s">
        <v>157</v>
      </c>
      <c r="B28">
        <f>VLOOKUP(Tbl_CockpitsCommercial[[#This Row],[CockpitsCommercial]],primary[[id]:[tier]],2,FALSE)</f>
        <v>9</v>
      </c>
      <c r="C28" t="s">
        <v>1089</v>
      </c>
      <c r="G28" t="str">
        <f t="shared" si="0"/>
        <v>CockpitsCommercial9</v>
      </c>
      <c r="H28" s="14" t="str">
        <f t="shared" si="3"/>
        <v>@PART[*]:HAS[#kiwiBranch[LaunchEscape]]:FOR[zKiwiTechTree]
{
	multiplierExist = yes
	costMultiplier = #$@KIWI_COST_MULTIPLIERS/LAUNCHESCAPE/COST_MULTIPLIER$
	entryCostMultiplier = #$@KIWI_COST_MULTIPLIERS/LAUNCHESCAPE/ENTRYCOST_MULTIPLIER$
}</v>
      </c>
      <c r="I28" s="14" t="str">
        <f t="shared" si="4"/>
        <v xml:space="preserve">	LAUNCHESCAPE
	{
		COST_MULTIPLIER = 1.0
		ENTRYCOST_MULTIPLIER = 1.0
	}</v>
      </c>
      <c r="K28" t="s">
        <v>1079</v>
      </c>
      <c r="M28" s="14" t="str">
        <f t="shared" si="1"/>
        <v>@PART[*]:HAS[#kiwiBranch[CockpitsCommercial],#kiwiTier[9]]:FOR[zKiwiTechTree]
{
    @TechRequired = experimentalFlightSystems
}</v>
      </c>
      <c r="N28" t="str">
        <f>IF(AND(EXACT(LEFT(A28,1),UPPER(LEFT(A28,1)))=TRUE,A28&lt;&gt;""),_xlfn.CONCAT(REPT("/",4)," ",REPT("*",10)," ",A28," ",REPT("*",10)," ",REPT("\",4),CHAR(10)),IF(A28&lt;&gt;"",_xlfn.CONCAT(REPT("/",2)," Tier ",B28," - ",VLOOKUP(A28,primary[[id]:[realTitle]],5,FALSE)," ",REPT("\",2),CHAR(10)),""))</f>
        <v xml:space="preserve">// Tier 9 - Experimental Flight Systems \\
</v>
      </c>
    </row>
    <row r="29" spans="1:14" x14ac:dyDescent="0.35">
      <c r="G29" t="str">
        <f t="shared" si="0"/>
        <v/>
      </c>
      <c r="H29" s="14" t="str">
        <f t="shared" si="3"/>
        <v>@PART[*]:HAS[#kiwiBranch[LifeSupport]]:FOR[zKiwiTechTree]
{
	multiplierExist = yes
	costMultiplier = #$@KIWI_COST_MULTIPLIERS/LIFESUPPORT/COST_MULTIPLIER$
	entryCostMultiplier = #$@KIWI_COST_MULTIPLIERS/LIFESUPPORT/ENTRYCOST_MULTIPLIER$
}</v>
      </c>
      <c r="I29" s="14" t="str">
        <f t="shared" si="4"/>
        <v xml:space="preserve">	LIFESUPPORT
	{
		COST_MULTIPLIER = 1.0
		ENTRYCOST_MULTIPLIER = 1.0
	}</v>
      </c>
      <c r="K29" t="s">
        <v>1084</v>
      </c>
      <c r="M29" s="14" t="str">
        <f t="shared" si="1"/>
        <v/>
      </c>
      <c r="N29" t="str">
        <f>IF(AND(EXACT(LEFT(A29,1),UPPER(LEFT(A29,1)))=TRUE,A29&lt;&gt;""),_xlfn.CONCAT(REPT("/",4)," ",REPT("*",10)," ",A29," ",REPT("*",10)," ",REPT("\",4),CHAR(10)),IF(A29&lt;&gt;"",_xlfn.CONCAT(REPT("/",2)," Tier ",B29," - ",VLOOKUP(A29,primary[[id]:[realTitle]],5,FALSE)," ",REPT("\",2),CHAR(10)),""))</f>
        <v/>
      </c>
    </row>
    <row r="30" spans="1:14" x14ac:dyDescent="0.35">
      <c r="G30" t="str">
        <f t="shared" si="0"/>
        <v/>
      </c>
      <c r="H30" s="14" t="str">
        <f t="shared" si="3"/>
        <v>@PART[*]:HAS[#kiwiBranch[NoseCones]]:FOR[zKiwiTechTree]
{
	multiplierExist = yes
	costMultiplier = #$@KIWI_COST_MULTIPLIERS/NOSECONES/COST_MULTIPLIER$
	entryCostMultiplier = #$@KIWI_COST_MULTIPLIERS/NOSECONES/ENTRYCOST_MULTIPLIER$
}</v>
      </c>
      <c r="I30" s="14" t="str">
        <f t="shared" si="4"/>
        <v xml:space="preserve">	NOSECONES
	{
		COST_MULTIPLIER = 1.0
		ENTRYCOST_MULTIPLIER = 1.0
	}</v>
      </c>
      <c r="K30" t="s">
        <v>1015</v>
      </c>
      <c r="M30" s="14" t="str">
        <f t="shared" si="1"/>
        <v/>
      </c>
      <c r="N30" t="str">
        <f>IF(AND(EXACT(LEFT(A30,1),UPPER(LEFT(A30,1)))=TRUE,A30&lt;&gt;""),_xlfn.CONCAT(REPT("/",4)," ",REPT("*",10)," ",A30," ",REPT("*",10)," ",REPT("\",4),CHAR(10)),IF(A30&lt;&gt;"",_xlfn.CONCAT(REPT("/",2)," Tier ",B30," - ",VLOOKUP(A30,primary[[id]:[realTitle]],5,FALSE)," ",REPT("\",2),CHAR(10)),""))</f>
        <v/>
      </c>
    </row>
    <row r="31" spans="1:14" x14ac:dyDescent="0.35">
      <c r="A31" t="s">
        <v>1088</v>
      </c>
      <c r="B31" t="s">
        <v>247</v>
      </c>
      <c r="C31" t="s">
        <v>1090</v>
      </c>
      <c r="G31" t="str">
        <f t="shared" si="0"/>
        <v>TitleTier</v>
      </c>
      <c r="H31" s="14" t="str">
        <f t="shared" si="3"/>
        <v>@PART[*]:HAS[#kiwiBranch[NuclearPower]]:FOR[zKiwiTechTree]
{
	multiplierExist = yes
	costMultiplier = #$@KIWI_COST_MULTIPLIERS/NUCLEARPOWER/COST_MULTIPLIER$
	entryCostMultiplier = #$@KIWI_COST_MULTIPLIERS/NUCLEARPOWER/ENTRYCOST_MULTIPLIER$
}</v>
      </c>
      <c r="I31" s="14" t="str">
        <f t="shared" si="4"/>
        <v xml:space="preserve">	NUCLEARPOWER
	{
		COST_MULTIPLIER = 1.0
		ENTRYCOST_MULTIPLIER = 1.0
	}</v>
      </c>
      <c r="K31" t="s">
        <v>1059</v>
      </c>
      <c r="M31" s="14" t="str">
        <f t="shared" si="1"/>
        <v/>
      </c>
      <c r="N31" t="str">
        <f>IF(AND(EXACT(LEFT(A31,1),UPPER(LEFT(A31,1)))=TRUE,A31&lt;&gt;""),_xlfn.CONCAT(REPT("/",4)," ",REPT("*",10)," ",A31," ",REPT("*",10)," ",REPT("\",4),CHAR(10)),IF(A31&lt;&gt;"",_xlfn.CONCAT(REPT("/",2)," Tier ",B31," - ",VLOOKUP(A31,primary[[id]:[realTitle]],5,FALSE)," ",REPT("\",2),CHAR(10)),""))</f>
        <v xml:space="preserve">//// ********** CockpitsNonCommercial ********** \\\\
</v>
      </c>
    </row>
    <row r="32" spans="1:14" x14ac:dyDescent="0.35">
      <c r="A32" s="18" t="s">
        <v>0</v>
      </c>
      <c r="B32">
        <f>VLOOKUP(Tbl_CockpitsNonCommercial[[#This Row],[CockpitsNonCommercial]],primary[[id]:[tier]],2,FALSE)</f>
        <v>0</v>
      </c>
      <c r="C32" t="s">
        <v>1088</v>
      </c>
      <c r="G32" t="str">
        <f t="shared" si="0"/>
        <v>CockpitsNonCommercial0</v>
      </c>
      <c r="H32" s="14" t="str">
        <f t="shared" si="3"/>
        <v>@PART[*]:HAS[#kiwiBranch[OtherParts]]:FOR[zKiwiTechTree]
{
	multiplierExist = yes
	costMultiplier = #$@KIWI_COST_MULTIPLIERS/OTHERPARTS/COST_MULTIPLIER$
	entryCostMultiplier = #$@KIWI_COST_MULTIPLIERS/OTHERPARTS/ENTRYCOST_MULTIPLIER$
}</v>
      </c>
      <c r="I32" s="14" t="str">
        <f t="shared" si="4"/>
        <v xml:space="preserve">	OTHERPARTS
	{
		COST_MULTIPLIER = 1.0
		ENTRYCOST_MULTIPLIER = 1.0
	}</v>
      </c>
      <c r="K32" t="s">
        <v>1095</v>
      </c>
      <c r="M32" s="14" t="str">
        <f t="shared" si="1"/>
        <v>@PART[*]:HAS[#kiwiBranch[CockpitsNonCommercial],#kiwiTier[0]]:FOR[zKiwiTechTree]
{
    @TechRequired = start
}</v>
      </c>
      <c r="N32" t="str">
        <f>IF(AND(EXACT(LEFT(A32,1),UPPER(LEFT(A32,1)))=TRUE,A32&lt;&gt;""),_xlfn.CONCAT(REPT("/",4)," ",REPT("*",10)," ",A32," ",REPT("*",10)," ",REPT("\",4),CHAR(10)),IF(A32&lt;&gt;"",_xlfn.CONCAT(REPT("/",2)," Tier ",B32," - ",VLOOKUP(A32,primary[[id]:[realTitle]],5,FALSE)," ",REPT("\",2),CHAR(10)),""))</f>
        <v xml:space="preserve">// Tier 0 - Start \\
</v>
      </c>
    </row>
    <row r="33" spans="1:14" x14ac:dyDescent="0.35">
      <c r="A33" t="s">
        <v>115</v>
      </c>
      <c r="B33">
        <f>VLOOKUP(Tbl_CockpitsNonCommercial[[#This Row],[CockpitsNonCommercial]],primary[[id]:[tier]],2,FALSE)</f>
        <v>1</v>
      </c>
      <c r="C33" t="s">
        <v>1088</v>
      </c>
      <c r="G33" t="str">
        <f t="shared" si="0"/>
        <v>CockpitsNonCommercial1</v>
      </c>
      <c r="H33" s="14" t="str">
        <f t="shared" si="3"/>
        <v>@PART[*]:HAS[#kiwiBranch[ProbesAvionics]]:FOR[zKiwiTechTree]
{
	multiplierExist = yes
	costMultiplier = #$@KIWI_COST_MULTIPLIERS/PROBESAVIONICS/COST_MULTIPLIER$
	entryCostMultiplier = #$@KIWI_COST_MULTIPLIERS/PROBESAVIONICS/ENTRYCOST_MULTIPLIER$
}</v>
      </c>
      <c r="I33" s="14" t="str">
        <f t="shared" si="4"/>
        <v xml:space="preserve">	PROBESAVIONICS
	{
		COST_MULTIPLIER = 1.0
		ENTRYCOST_MULTIPLIER = 1.0
	}</v>
      </c>
      <c r="K33" t="s">
        <v>1072</v>
      </c>
      <c r="M33" s="14" t="str">
        <f t="shared" si="1"/>
        <v>@PART[*]:HAS[#kiwiBranch[CockpitsNonCommercial],#kiwiTier[1]]:FOR[zKiwiTechTree]
{
    @TechRequired = firstFlight
}</v>
      </c>
      <c r="N33" t="str">
        <f>IF(AND(EXACT(LEFT(A33,1),UPPER(LEFT(A33,1)))=TRUE,A33&lt;&gt;""),_xlfn.CONCAT(REPT("/",4)," ",REPT("*",10)," ",A33," ",REPT("*",10)," ",REPT("\",4),CHAR(10)),IF(A33&lt;&gt;"",_xlfn.CONCAT(REPT("/",2)," Tier ",B33," - ",VLOOKUP(A33,primary[[id]:[realTitle]],5,FALSE)," ",REPT("\",2),CHAR(10)),""))</f>
        <v xml:space="preserve">// Tier 1 - First Flight \\
</v>
      </c>
    </row>
    <row r="34" spans="1:14" x14ac:dyDescent="0.35">
      <c r="A34" t="s">
        <v>117</v>
      </c>
      <c r="B34">
        <f>VLOOKUP(Tbl_CockpitsNonCommercial[[#This Row],[CockpitsNonCommercial]],primary[[id]:[tier]],2,FALSE)</f>
        <v>2</v>
      </c>
      <c r="C34" t="s">
        <v>1088</v>
      </c>
      <c r="G34" t="str">
        <f t="shared" si="0"/>
        <v>CockpitsNonCommercial2</v>
      </c>
      <c r="H34" s="14" t="str">
        <f t="shared" si="3"/>
        <v>@PART[*]:HAS[#kiwiBranch[ProbesSatellite]]:FOR[zKiwiTechTree]
{
	multiplierExist = yes
	costMultiplier = #$@KIWI_COST_MULTIPLIERS/PROBESSATELLITE/COST_MULTIPLIER$
	entryCostMultiplier = #$@KIWI_COST_MULTIPLIERS/PROBESSATELLITE/ENTRYCOST_MULTIPLIER$
}</v>
      </c>
      <c r="I34" s="14" t="str">
        <f t="shared" si="4"/>
        <v xml:space="preserve">	PROBESSATELLITE
	{
		COST_MULTIPLIER = 1.0
		ENTRYCOST_MULTIPLIER = 1.0
	}</v>
      </c>
      <c r="K34" t="s">
        <v>1071</v>
      </c>
      <c r="M34" s="14" t="str">
        <f t="shared" si="1"/>
        <v>@PART[*]:HAS[#kiwiBranch[CockpitsNonCommercial],#kiwiTier[2]]:FOR[zKiwiTechTree]
{
    @TechRequired = testPilots
}</v>
      </c>
      <c r="N34" t="str">
        <f>IF(AND(EXACT(LEFT(A34,1),UPPER(LEFT(A34,1)))=TRUE,A34&lt;&gt;""),_xlfn.CONCAT(REPT("/",4)," ",REPT("*",10)," ",A34," ",REPT("*",10)," ",REPT("\",4),CHAR(10)),IF(A34&lt;&gt;"",_xlfn.CONCAT(REPT("/",2)," Tier ",B34," - ",VLOOKUP(A34,primary[[id]:[realTitle]],5,FALSE)," ",REPT("\",2),CHAR(10)),""))</f>
        <v xml:space="preserve">// Tier 2 - Test Pilots \\
</v>
      </c>
    </row>
    <row r="35" spans="1:14" x14ac:dyDescent="0.35">
      <c r="A35" t="s">
        <v>1008</v>
      </c>
      <c r="B35">
        <f>VLOOKUP(Tbl_CockpitsNonCommercial[[#This Row],[CockpitsNonCommercial]],primary[[id]:[tier]],2,FALSE)</f>
        <v>3</v>
      </c>
      <c r="C35" t="s">
        <v>1088</v>
      </c>
      <c r="G35" t="str">
        <f t="shared" si="0"/>
        <v>CockpitsNonCommercial3</v>
      </c>
      <c r="H35" s="14" t="str">
        <f t="shared" si="3"/>
        <v>@PART[*]:HAS[#kiwiBranch[PropulsionFusion]]:FOR[zKiwiTechTree]
{
	multiplierExist = yes
	costMultiplier = #$@KIWI_COST_MULTIPLIERS/PROPULSIONFUSION/COST_MULTIPLIER$
	entryCostMultiplier = #$@KIWI_COST_MULTIPLIERS/PROPULSIONFUSION/ENTRYCOST_MULTIPLIER$
}</v>
      </c>
      <c r="I35" s="14" t="str">
        <f t="shared" si="4"/>
        <v xml:space="preserve">	PROPULSIONFUSION
	{
		COST_MULTIPLIER = 1.0
		ENTRYCOST_MULTIPLIER = 1.0
	}</v>
      </c>
      <c r="K35" t="s">
        <v>1070</v>
      </c>
      <c r="M35" s="14" t="str">
        <f t="shared" si="1"/>
        <v>@PART[*]:HAS[#kiwiBranch[CockpitsNonCommercial],#kiwiTier[3]]:FOR[zKiwiTechTree]
{
    @TechRequired = nonCommercialFlight
}</v>
      </c>
      <c r="N35" t="str">
        <f>IF(AND(EXACT(LEFT(A35,1),UPPER(LEFT(A35,1)))=TRUE,A35&lt;&gt;""),_xlfn.CONCAT(REPT("/",4)," ",REPT("*",10)," ",A35," ",REPT("*",10)," ",REPT("\",4),CHAR(10)),IF(A35&lt;&gt;"",_xlfn.CONCAT(REPT("/",2)," Tier ",B35," - ",VLOOKUP(A35,primary[[id]:[realTitle]],5,FALSE)," ",REPT("\",2),CHAR(10)),""))</f>
        <v xml:space="preserve">// Tier 3 - Non-Commercial Flights \\
</v>
      </c>
    </row>
    <row r="36" spans="1:14" x14ac:dyDescent="0.35">
      <c r="A36" t="s">
        <v>118</v>
      </c>
      <c r="B36">
        <f>VLOOKUP(Tbl_CockpitsNonCommercial[[#This Row],[CockpitsNonCommercial]],primary[[id]:[tier]],2,FALSE)</f>
        <v>4</v>
      </c>
      <c r="C36" t="s">
        <v>1088</v>
      </c>
      <c r="G36" t="str">
        <f t="shared" si="0"/>
        <v>CockpitsNonCommercial4</v>
      </c>
      <c r="H36" s="14" t="str">
        <f t="shared" si="3"/>
        <v>@PART[*]:HAS[#kiwiBranch[PropulsionIon]]:FOR[zKiwiTechTree]
{
	multiplierExist = yes
	costMultiplier = #$@KIWI_COST_MULTIPLIERS/PROPULSIONION/COST_MULTIPLIER$
	entryCostMultiplier = #$@KIWI_COST_MULTIPLIERS/PROPULSIONION/ENTRYCOST_MULTIPLIER$
}</v>
      </c>
      <c r="I36" s="14" t="str">
        <f t="shared" si="4"/>
        <v xml:space="preserve">	PROPULSIONION
	{
		COST_MULTIPLIER = 1.0
		ENTRYCOST_MULTIPLIER = 1.0
	}</v>
      </c>
      <c r="K36" t="s">
        <v>1068</v>
      </c>
      <c r="M36" s="14" t="str">
        <f t="shared" si="1"/>
        <v>@PART[*]:HAS[#kiwiBranch[CockpitsNonCommercial],#kiwiTier[4]]:FOR[zKiwiTechTree]
{
    @TechRequired = airLaunch
}</v>
      </c>
      <c r="N36" t="str">
        <f>IF(AND(EXACT(LEFT(A36,1),UPPER(LEFT(A36,1)))=TRUE,A36&lt;&gt;""),_xlfn.CONCAT(REPT("/",4)," ",REPT("*",10)," ",A36," ",REPT("*",10)," ",REPT("\",4),CHAR(10)),IF(A36&lt;&gt;"",_xlfn.CONCAT(REPT("/",2)," Tier ",B36," - ",VLOOKUP(A36,primary[[id]:[realTitle]],5,FALSE)," ",REPT("\",2),CHAR(10)),""))</f>
        <v xml:space="preserve">// Tier 4 - Air Launch \\
</v>
      </c>
    </row>
    <row r="37" spans="1:14" x14ac:dyDescent="0.35">
      <c r="A37" t="s">
        <v>42</v>
      </c>
      <c r="B37">
        <f>VLOOKUP(Tbl_CockpitsNonCommercial[[#This Row],[CockpitsNonCommercial]],primary[[id]:[tier]],2,FALSE)</f>
        <v>5</v>
      </c>
      <c r="C37" t="s">
        <v>1088</v>
      </c>
      <c r="G37" t="str">
        <f t="shared" si="0"/>
        <v>CockpitsNonCommercial5</v>
      </c>
      <c r="H37" s="14" t="str">
        <f t="shared" si="3"/>
        <v>@PART[*]:HAS[#kiwiBranch[PropulsionNuclear]]:FOR[zKiwiTechTree]
{
	multiplierExist = yes
	costMultiplier = #$@KIWI_COST_MULTIPLIERS/PROPULSIONNUCLEAR/COST_MULTIPLIER$
	entryCostMultiplier = #$@KIWI_COST_MULTIPLIERS/PROPULSIONNUCLEAR/ENTRYCOST_MULTIPLIER$
}</v>
      </c>
      <c r="I37" s="14" t="str">
        <f t="shared" si="4"/>
        <v xml:space="preserve">	PROPULSIONNUCLEAR
	{
		COST_MULTIPLIER = 1.0
		ENTRYCOST_MULTIPLIER = 1.0
	}</v>
      </c>
      <c r="K37" t="s">
        <v>1069</v>
      </c>
      <c r="M37" s="14" t="str">
        <f t="shared" si="1"/>
        <v>@PART[*]:HAS[#kiwiBranch[CockpitsNonCommercial],#kiwiTier[5]]:FOR[zKiwiTechTree]
{
    @TechRequired = streamlinedFlight
}</v>
      </c>
      <c r="N37" t="str">
        <f>IF(AND(EXACT(LEFT(A37,1),UPPER(LEFT(A37,1)))=TRUE,A37&lt;&gt;""),_xlfn.CONCAT(REPT("/",4)," ",REPT("*",10)," ",A37," ",REPT("*",10)," ",REPT("\",4),CHAR(10)),IF(A37&lt;&gt;"",_xlfn.CONCAT(REPT("/",2)," Tier ",B37," - ",VLOOKUP(A37,primary[[id]:[realTitle]],5,FALSE)," ",REPT("\",2),CHAR(10)),""))</f>
        <v xml:space="preserve">// Tier 5 - Streamlined Flight \\
</v>
      </c>
    </row>
    <row r="38" spans="1:14" x14ac:dyDescent="0.35">
      <c r="A38" t="s">
        <v>65</v>
      </c>
      <c r="B38">
        <f>VLOOKUP(Tbl_CockpitsNonCommercial[[#This Row],[CockpitsNonCommercial]],primary[[id]:[tier]],2,FALSE)</f>
        <v>6</v>
      </c>
      <c r="C38" t="s">
        <v>1088</v>
      </c>
      <c r="G38" t="str">
        <f t="shared" si="0"/>
        <v>CockpitsNonCommercial6</v>
      </c>
      <c r="H38" s="14" t="str">
        <f t="shared" si="3"/>
        <v>@PART[*]:HAS[#kiwiBranch[PropulsionPlasma]]:FOR[zKiwiTechTree]
{
	multiplierExist = yes
	costMultiplier = #$@KIWI_COST_MULTIPLIERS/PROPULSIONPLASMA/COST_MULTIPLIER$
	entryCostMultiplier = #$@KIWI_COST_MULTIPLIERS/PROPULSIONPLASMA/ENTRYCOST_MULTIPLIER$
}</v>
      </c>
      <c r="I38" s="14" t="str">
        <f t="shared" si="4"/>
        <v xml:space="preserve">	PROPULSIONPLASMA
	{
		COST_MULTIPLIER = 1.0
		ENTRYCOST_MULTIPLIER = 1.0
	}</v>
      </c>
      <c r="K38" t="s">
        <v>1460</v>
      </c>
      <c r="M38" s="14" t="str">
        <f t="shared" si="1"/>
        <v>@PART[*]:HAS[#kiwiBranch[CockpitsNonCommercial],#kiwiTier[6]]:FOR[zKiwiTechTree]
{
    @TechRequired = supersonicFlight
}</v>
      </c>
      <c r="N38" t="str">
        <f>IF(AND(EXACT(LEFT(A38,1),UPPER(LEFT(A38,1)))=TRUE,A38&lt;&gt;""),_xlfn.CONCAT(REPT("/",4)," ",REPT("*",10)," ",A38," ",REPT("*",10)," ",REPT("\",4),CHAR(10)),IF(A38&lt;&gt;"",_xlfn.CONCAT(REPT("/",2)," Tier ",B38," - ",VLOOKUP(A38,primary[[id]:[realTitle]],5,FALSE)," ",REPT("\",2),CHAR(10)),""))</f>
        <v xml:space="preserve">// Tier 6 - Supersonic Flight \\
</v>
      </c>
    </row>
    <row r="39" spans="1:14" x14ac:dyDescent="0.35">
      <c r="A39" t="s">
        <v>91</v>
      </c>
      <c r="B39">
        <f>VLOOKUP(Tbl_CockpitsNonCommercial[[#This Row],[CockpitsNonCommercial]],primary[[id]:[tier]],2,FALSE)</f>
        <v>7</v>
      </c>
      <c r="C39" t="s">
        <v>1088</v>
      </c>
      <c r="G39" t="str">
        <f t="shared" si="0"/>
        <v>CockpitsNonCommercial7</v>
      </c>
      <c r="H39" s="14" t="str">
        <f t="shared" si="3"/>
        <v>@PART[*]:HAS[#kiwiBranch[PropulsionTurboFan]]:FOR[zKiwiTechTree]
{
	multiplierExist = yes
	costMultiplier = #$@KIWI_COST_MULTIPLIERS/PROPULSIONTURBOFAN/COST_MULTIPLIER$
	entryCostMultiplier = #$@KIWI_COST_MULTIPLIERS/PROPULSIONTURBOFAN/ENTRYCOST_MULTIPLIER$
}</v>
      </c>
      <c r="I39" s="14" t="str">
        <f t="shared" si="4"/>
        <v xml:space="preserve">	PROPULSIONTURBOFAN
	{
		COST_MULTIPLIER = 1.0
		ENTRYCOST_MULTIPLIER = 1.0
	}</v>
      </c>
      <c r="K39" t="s">
        <v>1462</v>
      </c>
      <c r="M39" s="14" t="str">
        <f t="shared" si="1"/>
        <v>@PART[*]:HAS[#kiwiBranch[CockpitsNonCommercial],#kiwiTier[7]]:FOR[zKiwiTechTree]
{
    @TechRequired = highAltitudeFlight
}</v>
      </c>
      <c r="N39" t="str">
        <f>IF(AND(EXACT(LEFT(A39,1),UPPER(LEFT(A39,1)))=TRUE,A39&lt;&gt;""),_xlfn.CONCAT(REPT("/",4)," ",REPT("*",10)," ",A39," ",REPT("*",10)," ",REPT("\",4),CHAR(10)),IF(A39&lt;&gt;"",_xlfn.CONCAT(REPT("/",2)," Tier ",B39," - ",VLOOKUP(A39,primary[[id]:[realTitle]],5,FALSE)," ",REPT("\",2),CHAR(10)),""))</f>
        <v xml:space="preserve">// Tier 7 - High Altitude Flight \\
</v>
      </c>
    </row>
    <row r="40" spans="1:14" x14ac:dyDescent="0.35">
      <c r="A40" t="s">
        <v>131</v>
      </c>
      <c r="B40">
        <f>VLOOKUP(Tbl_CockpitsNonCommercial[[#This Row],[CockpitsNonCommercial]],primary[[id]:[tier]],2,FALSE)</f>
        <v>8</v>
      </c>
      <c r="C40" t="s">
        <v>1088</v>
      </c>
      <c r="G40" t="str">
        <f t="shared" si="0"/>
        <v>CockpitsNonCommercial8</v>
      </c>
      <c r="H40" s="14" t="str">
        <f t="shared" si="3"/>
        <v>@PART[*]:HAS[#kiwiBranch[PropulsionTurboFanAfterburner]]:FOR[zKiwiTechTree]
{
	multiplierExist = yes
	costMultiplier = #$@KIWI_COST_MULTIPLIERS/PROPULSIONTURBOFANAFTERBURNER/COST_MULTIPLIER$
	entryCostMultiplier = #$@KIWI_COST_MULTIPLIERS/PROPULSIONTURBOFANAFTERBURNER/ENTRYCOST_MULTIPLIER$
}</v>
      </c>
      <c r="I40" s="14" t="str">
        <f t="shared" si="4"/>
        <v xml:space="preserve">	PROPULSIONTURBOFANAFTERBURNER
	{
		COST_MULTIPLIER = 1.0
		ENTRYCOST_MULTIPLIER = 1.0
	}</v>
      </c>
      <c r="K40" t="s">
        <v>1474</v>
      </c>
      <c r="M40" s="14" t="str">
        <f t="shared" si="1"/>
        <v>@PART[*]:HAS[#kiwiBranch[CockpitsNonCommercial],#kiwiTier[8]]:FOR[zKiwiTechTree]
{
    @TechRequired = hypersonicFlight
}</v>
      </c>
      <c r="N40" t="str">
        <f>IF(AND(EXACT(LEFT(A40,1),UPPER(LEFT(A40,1)))=TRUE,A40&lt;&gt;""),_xlfn.CONCAT(REPT("/",4)," ",REPT("*",10)," ",A40," ",REPT("*",10)," ",REPT("\",4),CHAR(10)),IF(A40&lt;&gt;"",_xlfn.CONCAT(REPT("/",2)," Tier ",B40," - ",VLOOKUP(A40,primary[[id]:[realTitle]],5,FALSE)," ",REPT("\",2),CHAR(10)),""))</f>
        <v xml:space="preserve">// Tier 8 - Hypersonic Flight \\
</v>
      </c>
    </row>
    <row r="41" spans="1:14" x14ac:dyDescent="0.35">
      <c r="A41" t="s">
        <v>161</v>
      </c>
      <c r="B41">
        <f>VLOOKUP(Tbl_CockpitsNonCommercial[[#This Row],[CockpitsNonCommercial]],primary[[id]:[tier]],2,FALSE)</f>
        <v>9</v>
      </c>
      <c r="C41" t="s">
        <v>1088</v>
      </c>
      <c r="G41" t="str">
        <f t="shared" si="0"/>
        <v>CockpitsNonCommercial9</v>
      </c>
      <c r="H41" s="14" t="str">
        <f t="shared" si="3"/>
        <v>@PART[*]:HAS[#kiwiBranch[PropulsionTurboJet]]:FOR[zKiwiTechTree]
{
	multiplierExist = yes
	costMultiplier = #$@KIWI_COST_MULTIPLIERS/PROPULSIONTURBOJET/COST_MULTIPLIER$
	entryCostMultiplier = #$@KIWI_COST_MULTIPLIERS/PROPULSIONTURBOJET/ENTRYCOST_MULTIPLIER$
}</v>
      </c>
      <c r="I41" s="14" t="str">
        <f t="shared" si="4"/>
        <v xml:space="preserve">	PROPULSIONTURBOJET
	{
		COST_MULTIPLIER = 1.0
		ENTRYCOST_MULTIPLIER = 1.0
	}</v>
      </c>
      <c r="K41" t="s">
        <v>1461</v>
      </c>
      <c r="M41" s="14" t="str">
        <f t="shared" si="1"/>
        <v>@PART[*]:HAS[#kiwiBranch[CockpitsNonCommercial],#kiwiTier[9]]:FOR[zKiwiTechTree]
{
    @TechRequired = aerospaceTech
}</v>
      </c>
      <c r="N41" t="str">
        <f>IF(AND(EXACT(LEFT(A41,1),UPPER(LEFT(A41,1)))=TRUE,A41&lt;&gt;""),_xlfn.CONCAT(REPT("/",4)," ",REPT("*",10)," ",A41," ",REPT("*",10)," ",REPT("\",4),CHAR(10)),IF(A41&lt;&gt;"",_xlfn.CONCAT(REPT("/",2)," Tier ",B41," - ",VLOOKUP(A41,primary[[id]:[realTitle]],5,FALSE)," ",REPT("\",2),CHAR(10)),""))</f>
        <v xml:space="preserve">// Tier 9 - Aerospace Tech \\
</v>
      </c>
    </row>
    <row r="42" spans="1:14" x14ac:dyDescent="0.35">
      <c r="A42" t="s">
        <v>204</v>
      </c>
      <c r="B42">
        <f>VLOOKUP(Tbl_CockpitsNonCommercial[[#This Row],[CockpitsNonCommercial]],primary[[id]:[tier]],2,FALSE)</f>
        <v>10</v>
      </c>
      <c r="C42" t="s">
        <v>1088</v>
      </c>
      <c r="G42" t="str">
        <f t="shared" si="0"/>
        <v>CockpitsNonCommercial10</v>
      </c>
      <c r="H42" s="14" t="str">
        <f t="shared" si="3"/>
        <v>@PART[*]:HAS[#kiwiBranch[RCSThrusters]]:FOR[zKiwiTechTree]
{
	multiplierExist = yes
	costMultiplier = #$@KIWI_COST_MULTIPLIERS/RCSTHRUSTERS/COST_MULTIPLIER$
	entryCostMultiplier = #$@KIWI_COST_MULTIPLIERS/RCSTHRUSTERS/ENTRYCOST_MULTIPLIER$
}</v>
      </c>
      <c r="I42" s="14" t="str">
        <f t="shared" si="4"/>
        <v xml:space="preserve">	RCSTHRUSTERS
	{
		COST_MULTIPLIER = 1.0
		ENTRYCOST_MULTIPLIER = 1.0
	}</v>
      </c>
      <c r="K42" t="s">
        <v>1077</v>
      </c>
      <c r="M42" s="14" t="str">
        <f t="shared" si="1"/>
        <v>@PART[*]:HAS[#kiwiBranch[CockpitsNonCommercial],#kiwiTier[10]]:FOR[zKiwiTechTree]
{
    @TechRequired = experimentalAerospaceTech
}</v>
      </c>
      <c r="N42" t="str">
        <f>IF(AND(EXACT(LEFT(A42,1),UPPER(LEFT(A42,1)))=TRUE,A42&lt;&gt;""),_xlfn.CONCAT(REPT("/",4)," ",REPT("*",10)," ",A42," ",REPT("*",10)," ",REPT("\",4),CHAR(10)),IF(A42&lt;&gt;"",_xlfn.CONCAT(REPT("/",2)," Tier ",B42," - ",VLOOKUP(A42,primary[[id]:[realTitle]],5,FALSE)," ",REPT("\",2),CHAR(10)),""))</f>
        <v xml:space="preserve">// Tier 10 - Experimental Aerospace Tech \\
</v>
      </c>
    </row>
    <row r="43" spans="1:14" x14ac:dyDescent="0.35">
      <c r="G43" t="str">
        <f t="shared" si="0"/>
        <v/>
      </c>
      <c r="H43" s="14" t="str">
        <f t="shared" si="3"/>
        <v>@PART[*]:HAS[#kiwiBranch[ReEntryModules]]:FOR[zKiwiTechTree]
{
	multiplierExist = yes
	costMultiplier = #$@KIWI_COST_MULTIPLIERS/REENTRYMODULES/COST_MULTIPLIER$
	entryCostMultiplier = #$@KIWI_COST_MULTIPLIERS/REENTRYMODULES/ENTRYCOST_MULTIPLIER$
}</v>
      </c>
      <c r="I43" s="14" t="str">
        <f t="shared" si="4"/>
        <v xml:space="preserve">	REENTRYMODULES
	{
		COST_MULTIPLIER = 1.0
		ENTRYCOST_MULTIPLIER = 1.0
	}</v>
      </c>
      <c r="K43" t="s">
        <v>1057</v>
      </c>
      <c r="M43" s="14" t="str">
        <f t="shared" si="1"/>
        <v/>
      </c>
      <c r="N43" t="str">
        <f>IF(AND(EXACT(LEFT(A43,1),UPPER(LEFT(A43,1)))=TRUE,A43&lt;&gt;""),_xlfn.CONCAT(REPT("/",4)," ",REPT("*",10)," ",A43," ",REPT("*",10)," ",REPT("\",4),CHAR(10)),IF(A43&lt;&gt;"",_xlfn.CONCAT(REPT("/",2)," Tier ",B43," - ",VLOOKUP(A43,primary[[id]:[realTitle]],5,FALSE)," ",REPT("\",2),CHAR(10)),""))</f>
        <v/>
      </c>
    </row>
    <row r="44" spans="1:14" x14ac:dyDescent="0.35">
      <c r="G44" t="str">
        <f t="shared" si="0"/>
        <v/>
      </c>
      <c r="H44" s="14" t="str">
        <f t="shared" si="3"/>
        <v>@PART[*]:HAS[#kiwiBranch[Resources]]:FOR[zKiwiTechTree]
{
	multiplierExist = yes
	costMultiplier = #$@KIWI_COST_MULTIPLIERS/RESOURCES/COST_MULTIPLIER$
	entryCostMultiplier = #$@KIWI_COST_MULTIPLIERS/RESOURCES/ENTRYCOST_MULTIPLIER$
}</v>
      </c>
      <c r="I44" s="14" t="str">
        <f t="shared" si="4"/>
        <v xml:space="preserve">	RESOURCES
	{
		COST_MULTIPLIER = 1.0
		ENTRYCOST_MULTIPLIER = 1.0
	}</v>
      </c>
      <c r="K44" t="s">
        <v>1086</v>
      </c>
      <c r="M44" s="14" t="str">
        <f t="shared" si="1"/>
        <v/>
      </c>
      <c r="N44" t="str">
        <f>IF(AND(EXACT(LEFT(A44,1),UPPER(LEFT(A44,1)))=TRUE,A44&lt;&gt;""),_xlfn.CONCAT(REPT("/",4)," ",REPT("*",10)," ",A44," ",REPT("*",10)," ",REPT("\",4),CHAR(10)),IF(A44&lt;&gt;"",_xlfn.CONCAT(REPT("/",2)," Tier ",B44," - ",VLOOKUP(A44,primary[[id]:[realTitle]],5,FALSE)," ",REPT("\",2),CHAR(10)),""))</f>
        <v/>
      </c>
    </row>
    <row r="45" spans="1:14" x14ac:dyDescent="0.35">
      <c r="A45" t="s">
        <v>1461</v>
      </c>
      <c r="B45" t="s">
        <v>247</v>
      </c>
      <c r="C45" t="s">
        <v>1090</v>
      </c>
      <c r="D45" t="s">
        <v>1144</v>
      </c>
      <c r="E45" t="s">
        <v>1150</v>
      </c>
      <c r="G45" t="str">
        <f t="shared" si="0"/>
        <v>TitleTier</v>
      </c>
      <c r="H45" s="14" t="str">
        <f t="shared" si="3"/>
        <v>@PART[*]:HAS[#kiwiBranch[RocketryAdvancedPumpFed]]:FOR[zKiwiTechTree]
{
	multiplierExist = yes
	costMultiplier = #$@KIWI_COST_MULTIPLIERS/ROCKETRYADVANCEDPUMPFED/COST_MULTIPLIER$
	entryCostMultiplier = #$@KIWI_COST_MULTIPLIERS/ROCKETRYADVANCEDPUMPFED/ENTRYCOST_MULTIPLIER$
}</v>
      </c>
      <c r="I45" s="14" t="str">
        <f t="shared" si="4"/>
        <v xml:space="preserve">	ROCKETRYADVANCEDPUMPFED
	{
		COST_MULTIPLIER = 1.0
		ENTRYCOST_MULTIPLIER = 1.0
	}</v>
      </c>
      <c r="K45" t="s">
        <v>1066</v>
      </c>
      <c r="M45" s="14" t="str">
        <f t="shared" si="1"/>
        <v/>
      </c>
      <c r="N45" t="str">
        <f>IF(AND(EXACT(LEFT(A45,1),UPPER(LEFT(A45,1)))=TRUE,A45&lt;&gt;""),_xlfn.CONCAT(REPT("/",4)," ",REPT("*",10)," ",A45," ",REPT("*",10)," ",REPT("\",4),CHAR(10)),IF(A45&lt;&gt;"",_xlfn.CONCAT(REPT("/",2)," Tier ",B45," - ",VLOOKUP(A45,primary[[id]:[realTitle]],5,FALSE)," ",REPT("\",2),CHAR(10)),""))</f>
        <v xml:space="preserve">//// ********** PropulsionTurboJet ********** \\\\
</v>
      </c>
    </row>
    <row r="46" spans="1:14" x14ac:dyDescent="0.35">
      <c r="A46" s="18" t="s">
        <v>0</v>
      </c>
      <c r="B46">
        <f>VLOOKUP(Tbl_PropulsionTurboJet[[#This Row],[PropulsionTurboJet]],primary[[id]:[tier]],2,FALSE)</f>
        <v>0</v>
      </c>
      <c r="C46" t="s">
        <v>1461</v>
      </c>
      <c r="D46" s="18" t="s">
        <v>0</v>
      </c>
      <c r="E46" s="18" t="s">
        <v>0</v>
      </c>
      <c r="G46" t="str">
        <f t="shared" si="0"/>
        <v>PropulsionTurboJet0</v>
      </c>
      <c r="H46" s="14" t="str">
        <f t="shared" si="3"/>
        <v>@PART[*]:HAS[#kiwiBranch[RocketryPressureFed]]:FOR[zKiwiTechTree]
{
	multiplierExist = yes
	costMultiplier = #$@KIWI_COST_MULTIPLIERS/ROCKETRYPRESSUREFED/COST_MULTIPLIER$
	entryCostMultiplier = #$@KIWI_COST_MULTIPLIERS/ROCKETRYPRESSUREFED/ENTRYCOST_MULTIPLIER$
}</v>
      </c>
      <c r="I46" s="14" t="str">
        <f t="shared" si="4"/>
        <v xml:space="preserve">	ROCKETRYPRESSUREFED
	{
		COST_MULTIPLIER = 1.0
		ENTRYCOST_MULTIPLIER = 1.0
	}</v>
      </c>
      <c r="K46" t="s">
        <v>1067</v>
      </c>
      <c r="M46" s="14" t="str">
        <f t="shared" si="1"/>
        <v>@PART[*]:HAS[#kiwiBranch[PropulsionTurboJet],#kiwiTier[0]]:FOR[zKiwiTechTree]
{
    @TechRequired = start
}</v>
      </c>
      <c r="N46" t="str">
        <f>IF(AND(EXACT(LEFT(A46,1),UPPER(LEFT(A46,1)))=TRUE,A46&lt;&gt;""),_xlfn.CONCAT(REPT("/",4)," ",REPT("*",10)," ",A46," ",REPT("*",10)," ",REPT("\",4),CHAR(10)),IF(A46&lt;&gt;"",_xlfn.CONCAT(REPT("/",2)," Tier ",B46," - ",VLOOKUP(A46,primary[[id]:[realTitle]],5,FALSE)," ",REPT("\",2),CHAR(10)),""))</f>
        <v xml:space="preserve">// Tier 0 - Start \\
</v>
      </c>
    </row>
    <row r="47" spans="1:14" x14ac:dyDescent="0.35">
      <c r="A47" t="s">
        <v>115</v>
      </c>
      <c r="B47">
        <f>VLOOKUP(Tbl_PropulsionTurboJet[[#This Row],[PropulsionTurboJet]],primary[[id]:[tier]],2,FALSE)</f>
        <v>1</v>
      </c>
      <c r="C47" t="s">
        <v>1461</v>
      </c>
      <c r="D47" t="s">
        <v>115</v>
      </c>
      <c r="E47" t="s">
        <v>115</v>
      </c>
      <c r="G47" t="str">
        <f t="shared" si="0"/>
        <v>PropulsionTurboJet1</v>
      </c>
      <c r="H47" s="14" t="str">
        <f t="shared" si="3"/>
        <v>@PART[*]:HAS[#kiwiBranch[RocketryPumpFed]]:FOR[zKiwiTechTree]
{
	multiplierExist = yes
	costMultiplier = #$@KIWI_COST_MULTIPLIERS/ROCKETRYPUMPFED/COST_MULTIPLIER$
	entryCostMultiplier = #$@KIWI_COST_MULTIPLIERS/ROCKETRYPUMPFED/ENTRYCOST_MULTIPLIER$
}</v>
      </c>
      <c r="I47" s="14" t="str">
        <f t="shared" si="4"/>
        <v xml:space="preserve">	ROCKETRYPUMPFED
	{
		COST_MULTIPLIER = 1.0
		ENTRYCOST_MULTIPLIER = 1.0
	}</v>
      </c>
      <c r="K47" t="s">
        <v>1065</v>
      </c>
      <c r="M47" s="14" t="str">
        <f t="shared" si="1"/>
        <v>@PART[*]:HAS[#kiwiBranch[PropulsionTurboJet],#kiwiTier[1]]:FOR[zKiwiTechTree]
{
    @TechRequired = firstFlight
}</v>
      </c>
      <c r="N47" t="str">
        <f>IF(AND(EXACT(LEFT(A47,1),UPPER(LEFT(A47,1)))=TRUE,A47&lt;&gt;""),_xlfn.CONCAT(REPT("/",4)," ",REPT("*",10)," ",A47," ",REPT("*",10)," ",REPT("\",4),CHAR(10)),IF(A47&lt;&gt;"",_xlfn.CONCAT(REPT("/",2)," Tier ",B47," - ",VLOOKUP(A47,primary[[id]:[realTitle]],5,FALSE)," ",REPT("\",2),CHAR(10)),""))</f>
        <v xml:space="preserve">// Tier 1 - First Flight \\
</v>
      </c>
    </row>
    <row r="48" spans="1:14" x14ac:dyDescent="0.35">
      <c r="A48" t="s">
        <v>117</v>
      </c>
      <c r="B48">
        <f>VLOOKUP(Tbl_PropulsionTurboJet[[#This Row],[PropulsionTurboJet]],primary[[id]:[tier]],2,FALSE)</f>
        <v>2</v>
      </c>
      <c r="C48" t="s">
        <v>1461</v>
      </c>
      <c r="D48" t="s">
        <v>117</v>
      </c>
      <c r="E48" t="s">
        <v>117</v>
      </c>
      <c r="G48" t="str">
        <f t="shared" si="0"/>
        <v>PropulsionTurboJet2</v>
      </c>
      <c r="H48" s="14" t="str">
        <f t="shared" si="3"/>
        <v>@PART[*]:HAS[#kiwiBranch[RotorsVTOL]]:FOR[zKiwiTechTree]
{
	multiplierExist = yes
	costMultiplier = #$@KIWI_COST_MULTIPLIERS/ROTORSVTOL/COST_MULTIPLIER$
	entryCostMultiplier = #$@KIWI_COST_MULTIPLIERS/ROTORSVTOL/ENTRYCOST_MULTIPLIER$
}</v>
      </c>
      <c r="I48" s="14" t="str">
        <f t="shared" si="4"/>
        <v xml:space="preserve">	ROTORSVTOL
	{
		COST_MULTIPLIER = 1.0
		ENTRYCOST_MULTIPLIER = 1.0
	}</v>
      </c>
      <c r="K48" t="s">
        <v>1092</v>
      </c>
      <c r="M48" s="14" t="str">
        <f t="shared" si="1"/>
        <v>@PART[*]:HAS[#kiwiBranch[PropulsionTurboJet],#kiwiTier[2]]:FOR[zKiwiTechTree]
{
    @TechRequired = testPilots
}</v>
      </c>
      <c r="N48" t="str">
        <f>IF(AND(EXACT(LEFT(A48,1),UPPER(LEFT(A48,1)))=TRUE,A48&lt;&gt;""),_xlfn.CONCAT(REPT("/",4)," ",REPT("*",10)," ",A48," ",REPT("*",10)," ",REPT("\",4),CHAR(10)),IF(A48&lt;&gt;"",_xlfn.CONCAT(REPT("/",2)," Tier ",B48," - ",VLOOKUP(A48,primary[[id]:[realTitle]],5,FALSE)," ",REPT("\",2),CHAR(10)),""))</f>
        <v xml:space="preserve">// Tier 2 - Test Pilots \\
</v>
      </c>
    </row>
    <row r="49" spans="1:14" x14ac:dyDescent="0.35">
      <c r="A49" t="s">
        <v>1008</v>
      </c>
      <c r="B49">
        <f>VLOOKUP(Tbl_PropulsionTurboJet[[#This Row],[PropulsionTurboJet]],primary[[id]:[tier]],2,FALSE)</f>
        <v>3</v>
      </c>
      <c r="C49" t="s">
        <v>1461</v>
      </c>
      <c r="D49" t="s">
        <v>1008</v>
      </c>
      <c r="E49" t="s">
        <v>1008</v>
      </c>
      <c r="G49" t="str">
        <f t="shared" si="0"/>
        <v>PropulsionTurboJet3</v>
      </c>
      <c r="H49" s="14" t="str">
        <f t="shared" si="3"/>
        <v>@PART[*]:HAS[#kiwiBranch[SASModules]]:FOR[zKiwiTechTree]
{
	multiplierExist = yes
	costMultiplier = #$@KIWI_COST_MULTIPLIERS/SASMODULES/COST_MULTIPLIER$
	entryCostMultiplier = #$@KIWI_COST_MULTIPLIERS/SASMODULES/ENTRYCOST_MULTIPLIER$
}</v>
      </c>
      <c r="I49" s="14" t="str">
        <f t="shared" si="4"/>
        <v xml:space="preserve">	SASMODULES
	{
		COST_MULTIPLIER = 1.0
		ENTRYCOST_MULTIPLIER = 1.0
	}</v>
      </c>
      <c r="K49" t="s">
        <v>1078</v>
      </c>
      <c r="M49" s="14" t="str">
        <f t="shared" si="1"/>
        <v>@PART[*]:HAS[#kiwiBranch[PropulsionTurboJet],#kiwiTier[3]]:FOR[zKiwiTechTree]
{
    @TechRequired = nonCommercialFlight
}</v>
      </c>
      <c r="N49" t="str">
        <f>IF(AND(EXACT(LEFT(A49,1),UPPER(LEFT(A49,1)))=TRUE,A49&lt;&gt;""),_xlfn.CONCAT(REPT("/",4)," ",REPT("*",10)," ",A49," ",REPT("*",10)," ",REPT("\",4),CHAR(10)),IF(A49&lt;&gt;"",_xlfn.CONCAT(REPT("/",2)," Tier ",B49," - ",VLOOKUP(A49,primary[[id]:[realTitle]],5,FALSE)," ",REPT("\",2),CHAR(10)),""))</f>
        <v xml:space="preserve">// Tier 3 - Non-Commercial Flights \\
</v>
      </c>
    </row>
    <row r="50" spans="1:14" x14ac:dyDescent="0.35">
      <c r="A50" t="s">
        <v>118</v>
      </c>
      <c r="B50">
        <f>VLOOKUP(Tbl_PropulsionTurboJet[[#This Row],[PropulsionTurboJet]],primary[[id]:[tier]],2,FALSE)</f>
        <v>4</v>
      </c>
      <c r="C50" t="s">
        <v>1461</v>
      </c>
      <c r="D50" t="s">
        <v>118</v>
      </c>
      <c r="E50" t="s">
        <v>118</v>
      </c>
      <c r="G50" t="str">
        <f t="shared" si="0"/>
        <v>PropulsionTurboJet4</v>
      </c>
      <c r="H50" s="14" t="str">
        <f t="shared" si="3"/>
        <v>@PART[*]:HAS[#kiwiBranch[ScienceGround]]:FOR[zKiwiTechTree]
{
	multiplierExist = yes
	costMultiplier = #$@KIWI_COST_MULTIPLIERS/SCIENCEGROUND/COST_MULTIPLIER$
	entryCostMultiplier = #$@KIWI_COST_MULTIPLIERS/SCIENCEGROUND/ENTRYCOST_MULTIPLIER$
}</v>
      </c>
      <c r="I50" s="14" t="str">
        <f t="shared" si="4"/>
        <v xml:space="preserve">	SCIENCEGROUND
	{
		COST_MULTIPLIER = 1.0
		ENTRYCOST_MULTIPLIER = 1.0
	}</v>
      </c>
      <c r="K50" t="s">
        <v>1094</v>
      </c>
      <c r="M50" s="14" t="str">
        <f t="shared" si="1"/>
        <v>@PART[*]:HAS[#kiwiBranch[PropulsionTurboJet],#kiwiTier[4]]:FOR[zKiwiTechTree]
{
    @TechRequired = airLaunch
}</v>
      </c>
      <c r="N50" t="str">
        <f>IF(AND(EXACT(LEFT(A50,1),UPPER(LEFT(A50,1)))=TRUE,A50&lt;&gt;""),_xlfn.CONCAT(REPT("/",4)," ",REPT("*",10)," ",A50," ",REPT("*",10)," ",REPT("\",4),CHAR(10)),IF(A50&lt;&gt;"",_xlfn.CONCAT(REPT("/",2)," Tier ",B50," - ",VLOOKUP(A50,primary[[id]:[realTitle]],5,FALSE)," ",REPT("\",2),CHAR(10)),""))</f>
        <v xml:space="preserve">// Tier 4 - Air Launch \\
</v>
      </c>
    </row>
    <row r="51" spans="1:14" x14ac:dyDescent="0.35">
      <c r="A51" t="s">
        <v>42</v>
      </c>
      <c r="B51">
        <f>VLOOKUP(Tbl_PropulsionTurboJet[[#This Row],[PropulsionTurboJet]],primary[[id]:[tier]],2,FALSE)</f>
        <v>5</v>
      </c>
      <c r="C51" t="s">
        <v>1461</v>
      </c>
      <c r="D51" t="s">
        <v>42</v>
      </c>
      <c r="E51" t="s">
        <v>42</v>
      </c>
      <c r="G51" t="str">
        <f t="shared" si="0"/>
        <v>PropulsionTurboJet5</v>
      </c>
      <c r="H51" s="14" t="str">
        <f t="shared" si="3"/>
        <v>@PART[*]:HAS[#kiwiBranch[ScienceProbe]]:FOR[zKiwiTechTree]
{
	multiplierExist = yes
	costMultiplier = #$@KIWI_COST_MULTIPLIERS/SCIENCEPROBE/COST_MULTIPLIER$
	entryCostMultiplier = #$@KIWI_COST_MULTIPLIERS/SCIENCEPROBE/ENTRYCOST_MULTIPLIER$
}</v>
      </c>
      <c r="I51" s="14" t="str">
        <f t="shared" si="4"/>
        <v xml:space="preserve">	SCIENCEPROBE
	{
		COST_MULTIPLIER = 1.0
		ENTRYCOST_MULTIPLIER = 1.0
	}</v>
      </c>
      <c r="K51" t="s">
        <v>1093</v>
      </c>
      <c r="M51" s="14" t="str">
        <f t="shared" si="1"/>
        <v>@PART[*]:HAS[#kiwiBranch[PropulsionTurboJet],#kiwiTier[5]]:FOR[zKiwiTechTree]
{
    @TechRequired = streamlinedFlight
}</v>
      </c>
      <c r="N51" t="str">
        <f>IF(AND(EXACT(LEFT(A51,1),UPPER(LEFT(A51,1)))=TRUE,A51&lt;&gt;""),_xlfn.CONCAT(REPT("/",4)," ",REPT("*",10)," ",A51," ",REPT("*",10)," ",REPT("\",4),CHAR(10)),IF(A51&lt;&gt;"",_xlfn.CONCAT(REPT("/",2)," Tier ",B51," - ",VLOOKUP(A51,primary[[id]:[realTitle]],5,FALSE)," ",REPT("\",2),CHAR(10)),""))</f>
        <v xml:space="preserve">// Tier 5 - Streamlined Flight \\
</v>
      </c>
    </row>
    <row r="52" spans="1:14" x14ac:dyDescent="0.35">
      <c r="A52" t="s">
        <v>65</v>
      </c>
      <c r="B52">
        <f>VLOOKUP(Tbl_PropulsionTurboJet[[#This Row],[PropulsionTurboJet]],primary[[id]:[tier]],2,FALSE)</f>
        <v>6</v>
      </c>
      <c r="C52" t="s">
        <v>1461</v>
      </c>
      <c r="D52" t="s">
        <v>65</v>
      </c>
      <c r="E52" t="s">
        <v>65</v>
      </c>
      <c r="G52" t="str">
        <f t="shared" si="0"/>
        <v>PropulsionTurboJet6</v>
      </c>
      <c r="H52" s="14" t="str">
        <f t="shared" si="3"/>
        <v>@PART[*]:HAS[#kiwiBranch[SolarBeamed]]:FOR[zKiwiTechTree]
{
	multiplierExist = yes
	costMultiplier = #$@KIWI_COST_MULTIPLIERS/SOLARBEAMED/COST_MULTIPLIER$
	entryCostMultiplier = #$@KIWI_COST_MULTIPLIERS/SOLARBEAMED/ENTRYCOST_MULTIPLIER$
}</v>
      </c>
      <c r="I52" s="14" t="str">
        <f t="shared" si="4"/>
        <v xml:space="preserve">	SOLARBEAMED
	{
		COST_MULTIPLIER = 1.0
		ENTRYCOST_MULTIPLIER = 1.0
	}</v>
      </c>
      <c r="K52" t="s">
        <v>1463</v>
      </c>
      <c r="M52" s="14" t="str">
        <f t="shared" si="1"/>
        <v>@PART[*]:HAS[#kiwiBranch[PropulsionTurboJet],#kiwiTier[6]]:FOR[zKiwiTechTree]
{
    @TechRequired = supersonicFlight
}</v>
      </c>
      <c r="N52" t="str">
        <f>IF(AND(EXACT(LEFT(A52,1),UPPER(LEFT(A52,1)))=TRUE,A52&lt;&gt;""),_xlfn.CONCAT(REPT("/",4)," ",REPT("*",10)," ",A52," ",REPT("*",10)," ",REPT("\",4),CHAR(10)),IF(A52&lt;&gt;"",_xlfn.CONCAT(REPT("/",2)," Tier ",B52," - ",VLOOKUP(A52,primary[[id]:[realTitle]],5,FALSE)," ",REPT("\",2),CHAR(10)),""))</f>
        <v xml:space="preserve">// Tier 6 - Supersonic Flight \\
</v>
      </c>
    </row>
    <row r="53" spans="1:14" x14ac:dyDescent="0.35">
      <c r="A53" t="s">
        <v>91</v>
      </c>
      <c r="B53">
        <f>VLOOKUP(Tbl_PropulsionTurboJet[[#This Row],[PropulsionTurboJet]],primary[[id]:[tier]],2,FALSE)</f>
        <v>7</v>
      </c>
      <c r="C53" t="s">
        <v>1461</v>
      </c>
      <c r="D53" t="s">
        <v>91</v>
      </c>
      <c r="E53" t="s">
        <v>91</v>
      </c>
      <c r="G53" t="str">
        <f t="shared" si="0"/>
        <v>PropulsionTurboJet7</v>
      </c>
      <c r="H53" s="14" t="str">
        <f t="shared" si="3"/>
        <v>@PART[*]:HAS[#kiwiBranch[SolarPanels]]:FOR[zKiwiTechTree]
{
	multiplierExist = yes
	costMultiplier = #$@KIWI_COST_MULTIPLIERS/SOLARPANELS/COST_MULTIPLIER$
	entryCostMultiplier = #$@KIWI_COST_MULTIPLIERS/SOLARPANELS/ENTRYCOST_MULTIPLIER$
}</v>
      </c>
      <c r="I53" s="14" t="str">
        <f t="shared" si="4"/>
        <v xml:space="preserve">	SOLARPANELS
	{
		COST_MULTIPLIER = 1.0
		ENTRYCOST_MULTIPLIER = 1.0
	}</v>
      </c>
      <c r="K53" t="s">
        <v>1020</v>
      </c>
      <c r="M53" s="14" t="str">
        <f t="shared" si="1"/>
        <v>@PART[*]:HAS[#kiwiBranch[PropulsionTurboJet],#kiwiTier[7]]:FOR[zKiwiTechTree]
{
    @TechRequired = highAltitudeFlight
}</v>
      </c>
      <c r="N53" t="str">
        <f>IF(AND(EXACT(LEFT(A53,1),UPPER(LEFT(A53,1)))=TRUE,A53&lt;&gt;""),_xlfn.CONCAT(REPT("/",4)," ",REPT("*",10)," ",A53," ",REPT("*",10)," ",REPT("\",4),CHAR(10)),IF(A53&lt;&gt;"",_xlfn.CONCAT(REPT("/",2)," Tier ",B53," - ",VLOOKUP(A53,primary[[id]:[realTitle]],5,FALSE)," ",REPT("\",2),CHAR(10)),""))</f>
        <v xml:space="preserve">// Tier 7 - High Altitude Flight \\
</v>
      </c>
    </row>
    <row r="54" spans="1:14" x14ac:dyDescent="0.35">
      <c r="A54" t="s">
        <v>131</v>
      </c>
      <c r="B54">
        <f>VLOOKUP(Tbl_PropulsionTurboJet[[#This Row],[PropulsionTurboJet]],primary[[id]:[tier]],2,FALSE)</f>
        <v>8</v>
      </c>
      <c r="C54" t="s">
        <v>1461</v>
      </c>
      <c r="D54" t="s">
        <v>131</v>
      </c>
      <c r="E54" t="s">
        <v>131</v>
      </c>
      <c r="G54" t="str">
        <f t="shared" si="0"/>
        <v>PropulsionTurboJet8</v>
      </c>
      <c r="H54" s="14" t="str">
        <f t="shared" si="3"/>
        <v>@PART[*]:HAS[#kiwiBranch[SolidRocketBoosters]]:FOR[zKiwiTechTree]
{
	multiplierExist = yes
	costMultiplier = #$@KIWI_COST_MULTIPLIERS/SOLIDROCKETBOOSTERS/COST_MULTIPLIER$
	entryCostMultiplier = #$@KIWI_COST_MULTIPLIERS/SOLIDROCKETBOOSTERS/ENTRYCOST_MULTIPLIER$
}</v>
      </c>
      <c r="I54" s="14" t="str">
        <f t="shared" si="4"/>
        <v xml:space="preserve">	SOLIDROCKETBOOSTERS
	{
		COST_MULTIPLIER = 1.0
		ENTRYCOST_MULTIPLIER = 1.0
	}</v>
      </c>
      <c r="K54" t="s">
        <v>1058</v>
      </c>
      <c r="M54" s="14" t="str">
        <f t="shared" si="1"/>
        <v>@PART[*]:HAS[#kiwiBranch[PropulsionTurboJet],#kiwiTier[8]]:FOR[zKiwiTechTree]
{
    @TechRequired = hypersonicFlight
}</v>
      </c>
      <c r="N54" t="str">
        <f>IF(AND(EXACT(LEFT(A54,1),UPPER(LEFT(A54,1)))=TRUE,A54&lt;&gt;""),_xlfn.CONCAT(REPT("/",4)," ",REPT("*",10)," ",A54," ",REPT("*",10)," ",REPT("\",4),CHAR(10)),IF(A54&lt;&gt;"",_xlfn.CONCAT(REPT("/",2)," Tier ",B54," - ",VLOOKUP(A54,primary[[id]:[realTitle]],5,FALSE)," ",REPT("\",2),CHAR(10)),""))</f>
        <v xml:space="preserve">// Tier 8 - Hypersonic Flight \\
</v>
      </c>
    </row>
    <row r="55" spans="1:14" x14ac:dyDescent="0.35">
      <c r="A55" t="s">
        <v>161</v>
      </c>
      <c r="B55">
        <f>VLOOKUP(Tbl_PropulsionTurboJet[[#This Row],[PropulsionTurboJet]],primary[[id]:[tier]],2,FALSE)</f>
        <v>9</v>
      </c>
      <c r="C55" t="s">
        <v>1461</v>
      </c>
      <c r="D55" t="s">
        <v>161</v>
      </c>
      <c r="E55" t="s">
        <v>161</v>
      </c>
      <c r="G55" t="str">
        <f t="shared" si="0"/>
        <v>PropulsionTurboJet9</v>
      </c>
      <c r="H55" s="14" t="str">
        <f t="shared" si="3"/>
        <v>@PART[*]:HAS[#kiwiBranch[Stations]]:FOR[zKiwiTechTree]
{
	multiplierExist = yes
	costMultiplier = #$@KIWI_COST_MULTIPLIERS/STATIONS/COST_MULTIPLIER$
	entryCostMultiplier = #$@KIWI_COST_MULTIPLIERS/STATIONS/ENTRYCOST_MULTIPLIER$
}</v>
      </c>
      <c r="I55" s="14" t="str">
        <f t="shared" si="4"/>
        <v xml:space="preserve">	STATIONS
	{
		COST_MULTIPLIER = 1.0
		ENTRYCOST_MULTIPLIER = 1.0
	}</v>
      </c>
      <c r="K55" t="s">
        <v>1082</v>
      </c>
      <c r="M55" s="14" t="str">
        <f t="shared" si="1"/>
        <v>@PART[*]:HAS[#kiwiBranch[PropulsionTurboJet],#kiwiTier[9]]:FOR[zKiwiTechTree]
{
    @TechRequired = aerospaceTech
}</v>
      </c>
      <c r="N55" t="str">
        <f>IF(AND(EXACT(LEFT(A55,1),UPPER(LEFT(A55,1)))=TRUE,A55&lt;&gt;""),_xlfn.CONCAT(REPT("/",4)," ",REPT("*",10)," ",A55," ",REPT("*",10)," ",REPT("\",4),CHAR(10)),IF(A55&lt;&gt;"",_xlfn.CONCAT(REPT("/",2)," Tier ",B55," - ",VLOOKUP(A55,primary[[id]:[realTitle]],5,FALSE)," ",REPT("\",2),CHAR(10)),""))</f>
        <v xml:space="preserve">// Tier 9 - Aerospace Tech \\
</v>
      </c>
    </row>
    <row r="56" spans="1:14" x14ac:dyDescent="0.35">
      <c r="A56" t="s">
        <v>204</v>
      </c>
      <c r="B56">
        <f>VLOOKUP(Tbl_PropulsionTurboJet[[#This Row],[PropulsionTurboJet]],primary[[id]:[tier]],2,FALSE)</f>
        <v>10</v>
      </c>
      <c r="C56" t="s">
        <v>1461</v>
      </c>
      <c r="D56" t="s">
        <v>204</v>
      </c>
      <c r="E56" t="s">
        <v>204</v>
      </c>
      <c r="G56" t="str">
        <f t="shared" si="0"/>
        <v>PropulsionTurboJet10</v>
      </c>
      <c r="H56" s="14" t="str">
        <f t="shared" si="3"/>
        <v>@PART[*]:HAS[#kiwiBranch[Storage]]:FOR[zKiwiTechTree]
{
	multiplierExist = yes
	costMultiplier = #$@KIWI_COST_MULTIPLIERS/STORAGE/COST_MULTIPLIER$
	entryCostMultiplier = #$@KIWI_COST_MULTIPLIERS/STORAGE/ENTRYCOST_MULTIPLIER$
}</v>
      </c>
      <c r="I56" s="14" t="str">
        <f t="shared" si="4"/>
        <v xml:space="preserve">	STORAGE
	{
		COST_MULTIPLIER = 1.0
		ENTRYCOST_MULTIPLIER = 1.0
	}</v>
      </c>
      <c r="K56" t="s">
        <v>1085</v>
      </c>
      <c r="M56" s="14" t="str">
        <f t="shared" si="1"/>
        <v>@PART[*]:HAS[#kiwiBranch[PropulsionTurboJet],#kiwiTier[10]]:FOR[zKiwiTechTree]
{
    @TechRequired = experimentalAerospaceTech
}</v>
      </c>
      <c r="N56" t="str">
        <f>IF(AND(EXACT(LEFT(A56,1),UPPER(LEFT(A56,1)))=TRUE,A56&lt;&gt;""),_xlfn.CONCAT(REPT("/",4)," ",REPT("*",10)," ",A56," ",REPT("*",10)," ",REPT("\",4),CHAR(10)),IF(A56&lt;&gt;"",_xlfn.CONCAT(REPT("/",2)," Tier ",B56," - ",VLOOKUP(A56,primary[[id]:[realTitle]],5,FALSE)," ",REPT("\",2),CHAR(10)),""))</f>
        <v xml:space="preserve">// Tier 10 - Experimental Aerospace Tech \\
</v>
      </c>
    </row>
    <row r="57" spans="1:14" x14ac:dyDescent="0.35">
      <c r="G57" t="str">
        <f t="shared" si="0"/>
        <v/>
      </c>
      <c r="H57" s="14" t="str">
        <f t="shared" si="3"/>
        <v>@PART[*]:HAS[#kiwiBranch[StructuralAdapters]]:FOR[zKiwiTechTree]
{
	multiplierExist = yes
	costMultiplier = #$@KIWI_COST_MULTIPLIERS/STRUCTURALADAPTERS/COST_MULTIPLIER$
	entryCostMultiplier = #$@KIWI_COST_MULTIPLIERS/STRUCTURALADAPTERS/ENTRYCOST_MULTIPLIER$
}</v>
      </c>
      <c r="I57" s="14" t="str">
        <f t="shared" si="4"/>
        <v xml:space="preserve">	STRUCTURALADAPTERS
	{
		COST_MULTIPLIER = 1.0
		ENTRYCOST_MULTIPLIER = 1.0
	}</v>
      </c>
      <c r="K57" t="s">
        <v>1014</v>
      </c>
      <c r="M57" s="14" t="str">
        <f t="shared" ref="M57:M66" si="5">IF(ISNUMBER(B57)=TRUE,_xlfn.CONCAT("@PART[*]:HAS[#kiwiBranch[",C57,"],#kiwiTier[",B57,"]]:FOR[zKiwiTechTree]",CHAR(10),"{",CHAR(10),"    @TechRequired = ",A57,CHAR(10),"}"),"")</f>
        <v/>
      </c>
      <c r="N57" t="str">
        <f>IF(AND(EXACT(LEFT(A57,1),UPPER(LEFT(A57,1)))=TRUE,A57&lt;&gt;""),_xlfn.CONCAT(REPT("/",4)," ",REPT("*",10)," ",A57," ",REPT("*",10)," ",REPT("\",4),CHAR(10)),IF(A57&lt;&gt;"",_xlfn.CONCAT(REPT("/",2)," Tier ",B57," - ",VLOOKUP(A57,primary[[id]:[realTitle]],5,FALSE)," ",REPT("\",2),CHAR(10)),""))</f>
        <v/>
      </c>
    </row>
    <row r="58" spans="1:14" x14ac:dyDescent="0.35">
      <c r="G58" t="str">
        <f t="shared" si="0"/>
        <v/>
      </c>
      <c r="H58" s="14" t="str">
        <f t="shared" si="3"/>
        <v>@PART[*]:HAS[#kiwiBranch[StructuralPlaneParts]]:FOR[zKiwiTechTree]
{
	multiplierExist = yes
	costMultiplier = #$@KIWI_COST_MULTIPLIERS/STRUCTURALPLANEPARTS/COST_MULTIPLIER$
	entryCostMultiplier = #$@KIWI_COST_MULTIPLIERS/STRUCTURALPLANEPARTS/ENTRYCOST_MULTIPLIER$
}</v>
      </c>
      <c r="I58" s="14" t="str">
        <f t="shared" si="4"/>
        <v xml:space="preserve">	STRUCTURALPLANEPARTS
	{
		COST_MULTIPLIER = 1.0
		ENTRYCOST_MULTIPLIER = 1.0
	}</v>
      </c>
      <c r="K58" t="s">
        <v>1010</v>
      </c>
      <c r="M58" s="14" t="str">
        <f t="shared" si="5"/>
        <v/>
      </c>
      <c r="N58" t="str">
        <f>IF(AND(EXACT(LEFT(A58,1),UPPER(LEFT(A58,1)))=TRUE,A58&lt;&gt;""),_xlfn.CONCAT(REPT("/",4)," ",REPT("*",10)," ",A58," ",REPT("*",10)," ",REPT("\",4),CHAR(10)),IF(A58&lt;&gt;"",_xlfn.CONCAT(REPT("/",2)," Tier ",B58," - ",VLOOKUP(A58,primary[[id]:[realTitle]],5,FALSE)," ",REPT("\",2),CHAR(10)),""))</f>
        <v/>
      </c>
    </row>
    <row r="59" spans="1:14" x14ac:dyDescent="0.35">
      <c r="A59" t="s">
        <v>1462</v>
      </c>
      <c r="B59" t="s">
        <v>247</v>
      </c>
      <c r="C59" t="s">
        <v>1090</v>
      </c>
      <c r="D59" t="s">
        <v>1144</v>
      </c>
      <c r="E59" t="s">
        <v>1150</v>
      </c>
      <c r="G59" t="str">
        <f t="shared" si="0"/>
        <v>TitleTier</v>
      </c>
      <c r="H59" s="14" t="str">
        <f t="shared" si="3"/>
        <v>@PART[*]:HAS[#kiwiBranch[StructuralStationRocketParts]]:FOR[zKiwiTechTree]
{
	multiplierExist = yes
	costMultiplier = #$@KIWI_COST_MULTIPLIERS/STRUCTURALSTATIONROCKETPARTS/COST_MULTIPLIER$
	entryCostMultiplier = #$@KIWI_COST_MULTIPLIERS/STRUCTURALSTATIONROCKETPARTS/ENTRYCOST_MULTIPLIER$
}</v>
      </c>
      <c r="I59" s="14" t="str">
        <f t="shared" si="4"/>
        <v xml:space="preserve">	STRUCTURALSTATIONROCKETPARTS
	{
		COST_MULTIPLIER = 1.0
		ENTRYCOST_MULTIPLIER = 1.0
	}</v>
      </c>
      <c r="K59" t="s">
        <v>1016</v>
      </c>
      <c r="M59" s="14" t="str">
        <f t="shared" si="5"/>
        <v/>
      </c>
      <c r="N59" t="str">
        <f>IF(AND(EXACT(LEFT(A59,1),UPPER(LEFT(A59,1)))=TRUE,A59&lt;&gt;""),_xlfn.CONCAT(REPT("/",4)," ",REPT("*",10)," ",A59," ",REPT("*",10)," ",REPT("\",4),CHAR(10)),IF(A59&lt;&gt;"",_xlfn.CONCAT(REPT("/",2)," Tier ",B59," - ",VLOOKUP(A59,primary[[id]:[realTitle]],5,FALSE)," ",REPT("\",2),CHAR(10)),""))</f>
        <v xml:space="preserve">//// ********** PropulsionTurboFan ********** \\\\
</v>
      </c>
    </row>
    <row r="60" spans="1:14" x14ac:dyDescent="0.35">
      <c r="A60" s="18" t="s">
        <v>0</v>
      </c>
      <c r="B60">
        <f>VLOOKUP(Tbl_PropulsionTurboFan[[#This Row],[PropulsionTurboFan]],primary[[id]:[tier]],2,FALSE)</f>
        <v>0</v>
      </c>
      <c r="C60" t="s">
        <v>1462</v>
      </c>
      <c r="D60" s="18" t="s">
        <v>0</v>
      </c>
      <c r="E60" s="18" t="s">
        <v>0</v>
      </c>
      <c r="G60" t="str">
        <f t="shared" si="0"/>
        <v>PropulsionTurboFan0</v>
      </c>
      <c r="H60" s="14" t="str">
        <f t="shared" si="3"/>
        <v>@PART[*]:HAS[#kiwiBranch[Thermal]]:FOR[zKiwiTechTree]
{
	multiplierExist = yes
	costMultiplier = #$@KIWI_COST_MULTIPLIERS/THERMAL/COST_MULTIPLIER$
	entryCostMultiplier = #$@KIWI_COST_MULTIPLIERS/THERMAL/ENTRYCOST_MULTIPLIER$
}</v>
      </c>
      <c r="I60" s="14" t="str">
        <f t="shared" si="4"/>
        <v xml:space="preserve">	THERMAL
	{
		COST_MULTIPLIER = 1.0
		ENTRYCOST_MULTIPLIER = 1.0
	}</v>
      </c>
      <c r="K60" t="s">
        <v>1081</v>
      </c>
      <c r="M60" s="14" t="str">
        <f t="shared" si="5"/>
        <v>@PART[*]:HAS[#kiwiBranch[PropulsionTurboFan],#kiwiTier[0]]:FOR[zKiwiTechTree]
{
    @TechRequired = start
}</v>
      </c>
      <c r="N60" t="str">
        <f>IF(AND(EXACT(LEFT(A60,1),UPPER(LEFT(A60,1)))=TRUE,A60&lt;&gt;""),_xlfn.CONCAT(REPT("/",4)," ",REPT("*",10)," ",A60," ",REPT("*",10)," ",REPT("\",4),CHAR(10)),IF(A60&lt;&gt;"",_xlfn.CONCAT(REPT("/",2)," Tier ",B60," - ",VLOOKUP(A60,primary[[id]:[realTitle]],5,FALSE)," ",REPT("\",2),CHAR(10)),""))</f>
        <v xml:space="preserve">// Tier 0 - Start \\
</v>
      </c>
    </row>
    <row r="61" spans="1:14" x14ac:dyDescent="0.35">
      <c r="A61" t="s">
        <v>115</v>
      </c>
      <c r="B61">
        <f>VLOOKUP(Tbl_PropulsionTurboFan[[#This Row],[PropulsionTurboFan]],primary[[id]:[tier]],2,FALSE)</f>
        <v>1</v>
      </c>
      <c r="C61" t="s">
        <v>1462</v>
      </c>
      <c r="D61" t="s">
        <v>115</v>
      </c>
      <c r="E61" t="s">
        <v>115</v>
      </c>
      <c r="G61" t="str">
        <f t="shared" si="0"/>
        <v>PropulsionTurboFan1</v>
      </c>
      <c r="H61" s="14" t="str">
        <f t="shared" si="3"/>
        <v>@PART[*]:HAS[#kiwiBranch[Unresearchable]]:FOR[zKiwiTechTree]
{
	multiplierExist = yes
	costMultiplier = #$@KIWI_COST_MULTIPLIERS/UNRESEARCHABLE/COST_MULTIPLIER$
	entryCostMultiplier = #$@KIWI_COST_MULTIPLIERS/UNRESEARCHABLE/ENTRYCOST_MULTIPLIER$
}</v>
      </c>
      <c r="I61" s="14" t="str">
        <f t="shared" si="4"/>
        <v xml:space="preserve">	UNRESEARCHABLE
	{
		COST_MULTIPLIER = 1.0
		ENTRYCOST_MULTIPLIER = 1.0
	}</v>
      </c>
      <c r="K61" t="s">
        <v>1096</v>
      </c>
      <c r="M61" s="14" t="str">
        <f t="shared" si="5"/>
        <v>@PART[*]:HAS[#kiwiBranch[PropulsionTurboFan],#kiwiTier[1]]:FOR[zKiwiTechTree]
{
    @TechRequired = firstFlight
}</v>
      </c>
      <c r="N61" t="str">
        <f>IF(AND(EXACT(LEFT(A61,1),UPPER(LEFT(A61,1)))=TRUE,A61&lt;&gt;""),_xlfn.CONCAT(REPT("/",4)," ",REPT("*",10)," ",A61," ",REPT("*",10)," ",REPT("\",4),CHAR(10)),IF(A61&lt;&gt;"",_xlfn.CONCAT(REPT("/",2)," Tier ",B61," - ",VLOOKUP(A61,primary[[id]:[realTitle]],5,FALSE)," ",REPT("\",2),CHAR(10)),""))</f>
        <v xml:space="preserve">// Tier 1 - First Flight \\
</v>
      </c>
    </row>
    <row r="62" spans="1:14" x14ac:dyDescent="0.35">
      <c r="A62" t="s">
        <v>6</v>
      </c>
      <c r="B62">
        <f>VLOOKUP(Tbl_PropulsionTurboFan[[#This Row],[PropulsionTurboFan]],primary[[id]:[tier]],2,FALSE)</f>
        <v>2</v>
      </c>
      <c r="C62" t="s">
        <v>1462</v>
      </c>
      <c r="D62" t="s">
        <v>6</v>
      </c>
      <c r="E62" t="s">
        <v>6</v>
      </c>
      <c r="G62" t="str">
        <f t="shared" si="0"/>
        <v>PropulsionTurboFan2</v>
      </c>
      <c r="M62" s="14" t="str">
        <f t="shared" si="5"/>
        <v>@PART[*]:HAS[#kiwiBranch[PropulsionTurboFan],#kiwiTier[2]]:FOR[zKiwiTechTree]
{
    @TechRequired = earlyFlight
}</v>
      </c>
      <c r="N62" t="str">
        <f>IF(AND(EXACT(LEFT(A62,1),UPPER(LEFT(A62,1)))=TRUE,A62&lt;&gt;""),_xlfn.CONCAT(REPT("/",4)," ",REPT("*",10)," ",A62," ",REPT("*",10)," ",REPT("\",4),CHAR(10)),IF(A62&lt;&gt;"",_xlfn.CONCAT(REPT("/",2)," Tier ",B62," - ",VLOOKUP(A62,primary[[id]:[realTitle]],5,FALSE)," ",REPT("\",2),CHAR(10)),""))</f>
        <v xml:space="preserve">// Tier 2 - Early Flight \\
</v>
      </c>
    </row>
    <row r="63" spans="1:14" x14ac:dyDescent="0.35">
      <c r="A63" t="s">
        <v>14</v>
      </c>
      <c r="B63">
        <f>VLOOKUP(Tbl_PropulsionTurboFan[[#This Row],[PropulsionTurboFan]],primary[[id]:[tier]],2,FALSE)</f>
        <v>3</v>
      </c>
      <c r="C63" t="s">
        <v>1462</v>
      </c>
      <c r="D63" t="s">
        <v>14</v>
      </c>
      <c r="E63" t="s">
        <v>14</v>
      </c>
      <c r="G63" t="str">
        <f t="shared" si="0"/>
        <v>PropulsionTurboFan3</v>
      </c>
      <c r="M63" s="14" t="str">
        <f t="shared" si="5"/>
        <v>@PART[*]:HAS[#kiwiBranch[PropulsionTurboFan],#kiwiTier[3]]:FOR[zKiwiTechTree]
{
    @TechRequired = stability
}</v>
      </c>
      <c r="N63" t="str">
        <f>IF(AND(EXACT(LEFT(A63,1),UPPER(LEFT(A63,1)))=TRUE,A63&lt;&gt;""),_xlfn.CONCAT(REPT("/",4)," ",REPT("*",10)," ",A63," ",REPT("*",10)," ",REPT("\",4),CHAR(10)),IF(A63&lt;&gt;"",_xlfn.CONCAT(REPT("/",2)," Tier ",B63," - ",VLOOKUP(A63,primary[[id]:[realTitle]],5,FALSE)," ",REPT("\",2),CHAR(10)),""))</f>
        <v xml:space="preserve">// Tier 3 - Stability \\
</v>
      </c>
    </row>
    <row r="64" spans="1:14" x14ac:dyDescent="0.35">
      <c r="A64" t="s">
        <v>27</v>
      </c>
      <c r="B64">
        <f>VLOOKUP(Tbl_PropulsionTurboFan[[#This Row],[PropulsionTurboFan]],primary[[id]:[tier]],2,FALSE)</f>
        <v>4</v>
      </c>
      <c r="C64" t="s">
        <v>1462</v>
      </c>
      <c r="D64" t="s">
        <v>27</v>
      </c>
      <c r="E64" t="s">
        <v>27</v>
      </c>
      <c r="G64" t="str">
        <f t="shared" si="0"/>
        <v>PropulsionTurboFan4</v>
      </c>
      <c r="M64" s="14" t="str">
        <f t="shared" si="5"/>
        <v>@PART[*]:HAS[#kiwiBranch[PropulsionTurboFan],#kiwiTier[4]]:FOR[zKiwiTechTree]
{
    @TechRequired = aviation
}</v>
      </c>
      <c r="N64" t="str">
        <f>IF(AND(EXACT(LEFT(A64,1),UPPER(LEFT(A64,1)))=TRUE,A64&lt;&gt;""),_xlfn.CONCAT(REPT("/",4)," ",REPT("*",10)," ",A64," ",REPT("*",10)," ",REPT("\",4),CHAR(10)),IF(A64&lt;&gt;"",_xlfn.CONCAT(REPT("/",2)," Tier ",B64," - ",VLOOKUP(A64,primary[[id]:[realTitle]],5,FALSE)," ",REPT("\",2),CHAR(10)),""))</f>
        <v xml:space="preserve">// Tier 4 - Aviation \\
</v>
      </c>
    </row>
    <row r="65" spans="1:14" x14ac:dyDescent="0.35">
      <c r="A65" t="s">
        <v>45</v>
      </c>
      <c r="B65">
        <f>VLOOKUP(Tbl_PropulsionTurboFan[[#This Row],[PropulsionTurboFan]],primary[[id]:[tier]],2,FALSE)</f>
        <v>5</v>
      </c>
      <c r="C65" t="s">
        <v>1462</v>
      </c>
      <c r="D65" t="s">
        <v>45</v>
      </c>
      <c r="E65" t="s">
        <v>45</v>
      </c>
      <c r="G65" t="str">
        <f t="shared" si="0"/>
        <v>PropulsionTurboFan5</v>
      </c>
      <c r="M65" s="14" t="str">
        <f t="shared" si="5"/>
        <v>@PART[*]:HAS[#kiwiBranch[PropulsionTurboFan],#kiwiTier[5]]:FOR[zKiwiTechTree]
{
    @TechRequired = subsonicFlight
}</v>
      </c>
      <c r="N65" t="str">
        <f>IF(AND(EXACT(LEFT(A65,1),UPPER(LEFT(A65,1)))=TRUE,A65&lt;&gt;""),_xlfn.CONCAT(REPT("/",4)," ",REPT("*",10)," ",A65," ",REPT("*",10)," ",REPT("\",4),CHAR(10)),IF(A65&lt;&gt;"",_xlfn.CONCAT(REPT("/",2)," Tier ",B65," - ",VLOOKUP(A65,primary[[id]:[realTitle]],5,FALSE)," ",REPT("\",2),CHAR(10)),""))</f>
        <v xml:space="preserve">// Tier 5 - Subsonic Flight \\
</v>
      </c>
    </row>
    <row r="66" spans="1:14" x14ac:dyDescent="0.35">
      <c r="A66" t="s">
        <v>67</v>
      </c>
      <c r="B66">
        <f>VLOOKUP(Tbl_PropulsionTurboFan[[#This Row],[PropulsionTurboFan]],primary[[id]:[tier]],2,FALSE)</f>
        <v>6</v>
      </c>
      <c r="C66" t="s">
        <v>1462</v>
      </c>
      <c r="D66" t="s">
        <v>67</v>
      </c>
      <c r="E66" t="s">
        <v>67</v>
      </c>
      <c r="G66" t="str">
        <f t="shared" ref="G66:G69" si="6">_xlfn.CONCAT(C66,B66)</f>
        <v>PropulsionTurboFan6</v>
      </c>
      <c r="M66" s="14" t="str">
        <f t="shared" si="5"/>
        <v>@PART[*]:HAS[#kiwiBranch[PropulsionTurboFan],#kiwiTier[6]]:FOR[zKiwiTechTree]
{
    @TechRequired = efficientFlightSystems
}</v>
      </c>
      <c r="N66" t="str">
        <f>IF(AND(EXACT(LEFT(A66,1),UPPER(LEFT(A66,1)))=TRUE,A66&lt;&gt;""),_xlfn.CONCAT(REPT("/",4)," ",REPT("*",10)," ",A66," ",REPT("*",10)," ",REPT("\",4),CHAR(10)),IF(A66&lt;&gt;"",_xlfn.CONCAT(REPT("/",2)," Tier ",B66," - ",VLOOKUP(A66,primary[[id]:[realTitle]],5,FALSE)," ",REPT("\",2),CHAR(10)),""))</f>
        <v xml:space="preserve">// Tier 6 - Efficient Flight Systems \\
</v>
      </c>
    </row>
    <row r="67" spans="1:14" x14ac:dyDescent="0.35">
      <c r="A67" t="s">
        <v>93</v>
      </c>
      <c r="B67">
        <f>VLOOKUP(Tbl_PropulsionTurboFan[[#This Row],[PropulsionTurboFan]],primary[[id]:[tier]],2,FALSE)</f>
        <v>7</v>
      </c>
      <c r="C67" t="s">
        <v>1462</v>
      </c>
      <c r="D67" t="s">
        <v>93</v>
      </c>
      <c r="E67" t="s">
        <v>93</v>
      </c>
      <c r="G67" t="str">
        <f t="shared" si="6"/>
        <v>PropulsionTurboFan7</v>
      </c>
      <c r="M67" s="14" t="str">
        <f t="shared" ref="M67:M82" si="7">IF(ISNUMBER(B67)=TRUE,_xlfn.CONCAT("@PART[*]:HAS[#kiwiBranch[",C67,"],#kiwiTier[",B67,"]]:FOR[zKiwiTechTree]",CHAR(10),"{",CHAR(10),"    @TechRequired = ",A67,CHAR(10),"}"),"")</f>
        <v>@PART[*]:HAS[#kiwiBranch[PropulsionTurboFan],#kiwiTier[7]]:FOR[zKiwiTechTree]
{
    @TechRequired = advancedFlightSystems
}</v>
      </c>
      <c r="N67" t="str">
        <f>IF(AND(EXACT(LEFT(A67,1),UPPER(LEFT(A67,1)))=TRUE,A67&lt;&gt;""),_xlfn.CONCAT(REPT("/",4)," ",REPT("*",10)," ",A67," ",REPT("*",10)," ",REPT("\",4),CHAR(10)),IF(A67&lt;&gt;"",_xlfn.CONCAT(REPT("/",2)," Tier ",B67," - ",VLOOKUP(A67,primary[[id]:[realTitle]],5,FALSE)," ",REPT("\",2),CHAR(10)),""))</f>
        <v xml:space="preserve">// Tier 7 - Advanced Flight Systems \\
</v>
      </c>
    </row>
    <row r="68" spans="1:14" x14ac:dyDescent="0.35">
      <c r="A68" t="s">
        <v>133</v>
      </c>
      <c r="B68">
        <f>VLOOKUP(Tbl_PropulsionTurboFan[[#This Row],[PropulsionTurboFan]],primary[[id]:[tier]],2,FALSE)</f>
        <v>8</v>
      </c>
      <c r="C68" t="s">
        <v>1462</v>
      </c>
      <c r="D68" t="s">
        <v>133</v>
      </c>
      <c r="E68" t="s">
        <v>133</v>
      </c>
      <c r="G68" t="str">
        <f t="shared" si="6"/>
        <v>PropulsionTurboFan8</v>
      </c>
      <c r="M68" s="14" t="str">
        <f t="shared" si="7"/>
        <v>@PART[*]:HAS[#kiwiBranch[PropulsionTurboFan],#kiwiTier[8]]:FOR[zKiwiTechTree]
{
    @TechRequired = specializedFlightSystems
}</v>
      </c>
      <c r="N68" t="str">
        <f>IF(AND(EXACT(LEFT(A68,1),UPPER(LEFT(A68,1)))=TRUE,A68&lt;&gt;""),_xlfn.CONCAT(REPT("/",4)," ",REPT("*",10)," ",A68," ",REPT("*",10)," ",REPT("\",4),CHAR(10)),IF(A68&lt;&gt;"",_xlfn.CONCAT(REPT("/",2)," Tier ",B68," - ",VLOOKUP(A68,primary[[id]:[realTitle]],5,FALSE)," ",REPT("\",2),CHAR(10)),""))</f>
        <v xml:space="preserve">// Tier 8 - Specialized Flight Systems \\
</v>
      </c>
    </row>
    <row r="69" spans="1:14" x14ac:dyDescent="0.35">
      <c r="A69" t="s">
        <v>157</v>
      </c>
      <c r="B69">
        <f>VLOOKUP(Tbl_PropulsionTurboFan[[#This Row],[PropulsionTurboFan]],primary[[id]:[tier]],2,FALSE)</f>
        <v>9</v>
      </c>
      <c r="C69" t="s">
        <v>1462</v>
      </c>
      <c r="D69" t="s">
        <v>157</v>
      </c>
      <c r="E69" t="s">
        <v>157</v>
      </c>
      <c r="G69" t="str">
        <f t="shared" si="6"/>
        <v>PropulsionTurboFan9</v>
      </c>
      <c r="M69" s="14" t="str">
        <f t="shared" si="7"/>
        <v>@PART[*]:HAS[#kiwiBranch[PropulsionTurboFan],#kiwiTier[9]]:FOR[zKiwiTechTree]
{
    @TechRequired = experimentalFlightSystems
}</v>
      </c>
      <c r="N69" t="str">
        <f>IF(AND(EXACT(LEFT(A69,1),UPPER(LEFT(A69,1)))=TRUE,A69&lt;&gt;""),_xlfn.CONCAT(REPT("/",4)," ",REPT("*",10)," ",A69," ",REPT("*",10)," ",REPT("\",4),CHAR(10)),IF(A69&lt;&gt;"",_xlfn.CONCAT(REPT("/",2)," Tier ",B69," - ",VLOOKUP(A69,primary[[id]:[realTitle]],5,FALSE)," ",REPT("\",2),CHAR(10)),""))</f>
        <v xml:space="preserve">// Tier 9 - Experimental Flight Systems \\
</v>
      </c>
    </row>
    <row r="70" spans="1:14" x14ac:dyDescent="0.35">
      <c r="M70" s="14" t="str">
        <f t="shared" si="7"/>
        <v/>
      </c>
      <c r="N70" t="str">
        <f>IF(AND(EXACT(LEFT(A70,1),UPPER(LEFT(A70,1)))=TRUE,A70&lt;&gt;""),_xlfn.CONCAT(REPT("/",4)," ",REPT("*",10)," ",A70," ",REPT("*",10)," ",REPT("\",4),CHAR(10)),IF(A70&lt;&gt;"",_xlfn.CONCAT(REPT("/",2)," Tier ",B70," - ",VLOOKUP(A70,primary[[id]:[realTitle]],5,FALSE)," ",REPT("\",2),CHAR(10)),""))</f>
        <v/>
      </c>
    </row>
    <row r="71" spans="1:14" x14ac:dyDescent="0.35">
      <c r="M71" s="14" t="str">
        <f t="shared" si="7"/>
        <v/>
      </c>
      <c r="N71" t="str">
        <f>IF(AND(EXACT(LEFT(A71,1),UPPER(LEFT(A71,1)))=TRUE,A71&lt;&gt;""),_xlfn.CONCAT(REPT("/",4)," ",REPT("*",10)," ",A71," ",REPT("*",10)," ",REPT("\",4),CHAR(10)),IF(A71&lt;&gt;"",_xlfn.CONCAT(REPT("/",2)," Tier ",B71," - ",VLOOKUP(A71,primary[[id]:[realTitle]],5,FALSE)," ",REPT("\",2),CHAR(10)),""))</f>
        <v/>
      </c>
    </row>
    <row r="72" spans="1:14" x14ac:dyDescent="0.35">
      <c r="A72" t="s">
        <v>1474</v>
      </c>
      <c r="B72" t="s">
        <v>247</v>
      </c>
      <c r="C72" t="s">
        <v>1090</v>
      </c>
      <c r="D72" t="s">
        <v>1144</v>
      </c>
      <c r="E72" t="s">
        <v>1150</v>
      </c>
      <c r="G72" t="str">
        <f t="shared" ref="G72:G82" si="8">_xlfn.CONCAT(C72,B72)</f>
        <v>TitleTier</v>
      </c>
      <c r="M72" s="14" t="str">
        <f t="shared" si="7"/>
        <v/>
      </c>
      <c r="N72" t="str">
        <f>IF(AND(EXACT(LEFT(A72,1),UPPER(LEFT(A72,1)))=TRUE,A72&lt;&gt;""),_xlfn.CONCAT(REPT("/",4)," ",REPT("*",10)," ",A72," ",REPT("*",10)," ",REPT("\",4),CHAR(10)),IF(A72&lt;&gt;"",_xlfn.CONCAT(REPT("/",2)," Tier ",B72," - ",VLOOKUP(A72,primary[[id]:[realTitle]],5,FALSE)," ",REPT("\",2),CHAR(10)),""))</f>
        <v xml:space="preserve">//// ********** PropulsionTurboFanAfterburner ********** \\\\
</v>
      </c>
    </row>
    <row r="73" spans="1:14" x14ac:dyDescent="0.35">
      <c r="A73" s="18" t="s">
        <v>0</v>
      </c>
      <c r="B73">
        <f>VLOOKUP(Tbl_PropulsionTurboFanAfterburner[[#This Row],[PropulsionTurboFanAfterburner]],primary[[id]:[tier]],2,FALSE)</f>
        <v>0</v>
      </c>
      <c r="C73" t="s">
        <v>1474</v>
      </c>
      <c r="D73" s="18" t="s">
        <v>0</v>
      </c>
      <c r="E73" s="18" t="s">
        <v>0</v>
      </c>
      <c r="G73" t="str">
        <f t="shared" si="8"/>
        <v>PropulsionTurboFanAfterburner0</v>
      </c>
      <c r="M73" s="14" t="str">
        <f t="shared" si="7"/>
        <v>@PART[*]:HAS[#kiwiBranch[PropulsionTurboFanAfterburner],#kiwiTier[0]]:FOR[zKiwiTechTree]
{
    @TechRequired = start
}</v>
      </c>
      <c r="N73" t="str">
        <f>IF(AND(EXACT(LEFT(A73,1),UPPER(LEFT(A73,1)))=TRUE,A73&lt;&gt;""),_xlfn.CONCAT(REPT("/",4)," ",REPT("*",10)," ",A73," ",REPT("*",10)," ",REPT("\",4),CHAR(10)),IF(A73&lt;&gt;"",_xlfn.CONCAT(REPT("/",2)," Tier ",B73," - ",VLOOKUP(A73,primary[[id]:[realTitle]],5,FALSE)," ",REPT("\",2),CHAR(10)),""))</f>
        <v xml:space="preserve">// Tier 0 - Start \\
</v>
      </c>
    </row>
    <row r="74" spans="1:14" x14ac:dyDescent="0.35">
      <c r="A74" t="s">
        <v>115</v>
      </c>
      <c r="B74">
        <f>VLOOKUP(Tbl_PropulsionTurboFanAfterburner[[#This Row],[PropulsionTurboFanAfterburner]],primary[[id]:[tier]],2,FALSE)</f>
        <v>1</v>
      </c>
      <c r="C74" t="s">
        <v>1474</v>
      </c>
      <c r="D74" t="s">
        <v>115</v>
      </c>
      <c r="E74" t="s">
        <v>115</v>
      </c>
      <c r="G74" t="str">
        <f t="shared" si="8"/>
        <v>PropulsionTurboFanAfterburner1</v>
      </c>
      <c r="M74" s="14" t="str">
        <f t="shared" si="7"/>
        <v>@PART[*]:HAS[#kiwiBranch[PropulsionTurboFanAfterburner],#kiwiTier[1]]:FOR[zKiwiTechTree]
{
    @TechRequired = firstFlight
}</v>
      </c>
      <c r="N74" t="str">
        <f>IF(AND(EXACT(LEFT(A74,1),UPPER(LEFT(A74,1)))=TRUE,A74&lt;&gt;""),_xlfn.CONCAT(REPT("/",4)," ",REPT("*",10)," ",A74," ",REPT("*",10)," ",REPT("\",4),CHAR(10)),IF(A74&lt;&gt;"",_xlfn.CONCAT(REPT("/",2)," Tier ",B74," - ",VLOOKUP(A74,primary[[id]:[realTitle]],5,FALSE)," ",REPT("\",2),CHAR(10)),""))</f>
        <v xml:space="preserve">// Tier 1 - First Flight \\
</v>
      </c>
    </row>
    <row r="75" spans="1:14" x14ac:dyDescent="0.35">
      <c r="A75" t="s">
        <v>117</v>
      </c>
      <c r="B75">
        <f>VLOOKUP(Tbl_PropulsionTurboFanAfterburner[[#This Row],[PropulsionTurboFanAfterburner]],primary[[id]:[tier]],2,FALSE)</f>
        <v>2</v>
      </c>
      <c r="C75" t="s">
        <v>1474</v>
      </c>
      <c r="D75" t="s">
        <v>117</v>
      </c>
      <c r="E75" t="s">
        <v>117</v>
      </c>
      <c r="G75" t="str">
        <f t="shared" si="8"/>
        <v>PropulsionTurboFanAfterburner2</v>
      </c>
      <c r="M75" s="14" t="str">
        <f t="shared" si="7"/>
        <v>@PART[*]:HAS[#kiwiBranch[PropulsionTurboFanAfterburner],#kiwiTier[2]]:FOR[zKiwiTechTree]
{
    @TechRequired = testPilots
}</v>
      </c>
      <c r="N75" t="str">
        <f>IF(AND(EXACT(LEFT(A75,1),UPPER(LEFT(A75,1)))=TRUE,A75&lt;&gt;""),_xlfn.CONCAT(REPT("/",4)," ",REPT("*",10)," ",A75," ",REPT("*",10)," ",REPT("\",4),CHAR(10)),IF(A75&lt;&gt;"",_xlfn.CONCAT(REPT("/",2)," Tier ",B75," - ",VLOOKUP(A75,primary[[id]:[realTitle]],5,FALSE)," ",REPT("\",2),CHAR(10)),""))</f>
        <v xml:space="preserve">// Tier 2 - Test Pilots \\
</v>
      </c>
    </row>
    <row r="76" spans="1:14" x14ac:dyDescent="0.35">
      <c r="A76" t="s">
        <v>1008</v>
      </c>
      <c r="B76">
        <f>VLOOKUP(Tbl_PropulsionTurboFanAfterburner[[#This Row],[PropulsionTurboFanAfterburner]],primary[[id]:[tier]],2,FALSE)</f>
        <v>3</v>
      </c>
      <c r="C76" t="s">
        <v>1474</v>
      </c>
      <c r="D76" t="s">
        <v>1008</v>
      </c>
      <c r="E76" t="s">
        <v>1008</v>
      </c>
      <c r="G76" t="str">
        <f t="shared" si="8"/>
        <v>PropulsionTurboFanAfterburner3</v>
      </c>
      <c r="M76" s="14" t="str">
        <f t="shared" si="7"/>
        <v>@PART[*]:HAS[#kiwiBranch[PropulsionTurboFanAfterburner],#kiwiTier[3]]:FOR[zKiwiTechTree]
{
    @TechRequired = nonCommercialFlight
}</v>
      </c>
      <c r="N76" t="str">
        <f>IF(AND(EXACT(LEFT(A76,1),UPPER(LEFT(A76,1)))=TRUE,A76&lt;&gt;""),_xlfn.CONCAT(REPT("/",4)," ",REPT("*",10)," ",A76," ",REPT("*",10)," ",REPT("\",4),CHAR(10)),IF(A76&lt;&gt;"",_xlfn.CONCAT(REPT("/",2)," Tier ",B76," - ",VLOOKUP(A76,primary[[id]:[realTitle]],5,FALSE)," ",REPT("\",2),CHAR(10)),""))</f>
        <v xml:space="preserve">// Tier 3 - Non-Commercial Flights \\
</v>
      </c>
    </row>
    <row r="77" spans="1:14" x14ac:dyDescent="0.35">
      <c r="A77" t="s">
        <v>27</v>
      </c>
      <c r="B77">
        <f>VLOOKUP(Tbl_PropulsionTurboFanAfterburner[[#This Row],[PropulsionTurboFanAfterburner]],primary[[id]:[tier]],2,FALSE)</f>
        <v>4</v>
      </c>
      <c r="C77" t="s">
        <v>1474</v>
      </c>
      <c r="D77" t="s">
        <v>27</v>
      </c>
      <c r="E77" t="s">
        <v>27</v>
      </c>
      <c r="G77" t="str">
        <f t="shared" si="8"/>
        <v>PropulsionTurboFanAfterburner4</v>
      </c>
      <c r="M77" s="14" t="str">
        <f t="shared" si="7"/>
        <v>@PART[*]:HAS[#kiwiBranch[PropulsionTurboFanAfterburner],#kiwiTier[4]]:FOR[zKiwiTechTree]
{
    @TechRequired = aviation
}</v>
      </c>
      <c r="N77" t="str">
        <f>IF(AND(EXACT(LEFT(A77,1),UPPER(LEFT(A77,1)))=TRUE,A77&lt;&gt;""),_xlfn.CONCAT(REPT("/",4)," ",REPT("*",10)," ",A77," ",REPT("*",10)," ",REPT("\",4),CHAR(10)),IF(A77&lt;&gt;"",_xlfn.CONCAT(REPT("/",2)," Tier ",B77," - ",VLOOKUP(A77,primary[[id]:[realTitle]],5,FALSE)," ",REPT("\",2),CHAR(10)),""))</f>
        <v xml:space="preserve">// Tier 4 - Aviation \\
</v>
      </c>
    </row>
    <row r="78" spans="1:14" x14ac:dyDescent="0.35">
      <c r="A78" t="s">
        <v>45</v>
      </c>
      <c r="B78">
        <f>VLOOKUP(Tbl_PropulsionTurboFanAfterburner[[#This Row],[PropulsionTurboFanAfterburner]],primary[[id]:[tier]],2,FALSE)</f>
        <v>5</v>
      </c>
      <c r="C78" t="s">
        <v>1474</v>
      </c>
      <c r="D78" t="s">
        <v>45</v>
      </c>
      <c r="E78" t="s">
        <v>45</v>
      </c>
      <c r="G78" t="str">
        <f t="shared" si="8"/>
        <v>PropulsionTurboFanAfterburner5</v>
      </c>
      <c r="M78" s="14" t="str">
        <f t="shared" si="7"/>
        <v>@PART[*]:HAS[#kiwiBranch[PropulsionTurboFanAfterburner],#kiwiTier[5]]:FOR[zKiwiTechTree]
{
    @TechRequired = subsonicFlight
}</v>
      </c>
      <c r="N78" t="str">
        <f>IF(AND(EXACT(LEFT(A78,1),UPPER(LEFT(A78,1)))=TRUE,A78&lt;&gt;""),_xlfn.CONCAT(REPT("/",4)," ",REPT("*",10)," ",A78," ",REPT("*",10)," ",REPT("\",4),CHAR(10)),IF(A78&lt;&gt;"",_xlfn.CONCAT(REPT("/",2)," Tier ",B78," - ",VLOOKUP(A78,primary[[id]:[realTitle]],5,FALSE)," ",REPT("\",2),CHAR(10)),""))</f>
        <v xml:space="preserve">// Tier 5 - Subsonic Flight \\
</v>
      </c>
    </row>
    <row r="79" spans="1:14" x14ac:dyDescent="0.35">
      <c r="A79" t="s">
        <v>67</v>
      </c>
      <c r="B79">
        <f>VLOOKUP(Tbl_PropulsionTurboFanAfterburner[[#This Row],[PropulsionTurboFanAfterburner]],primary[[id]:[tier]],2,FALSE)</f>
        <v>6</v>
      </c>
      <c r="C79" t="s">
        <v>1474</v>
      </c>
      <c r="D79" t="s">
        <v>67</v>
      </c>
      <c r="E79" t="s">
        <v>67</v>
      </c>
      <c r="G79" t="str">
        <f t="shared" si="8"/>
        <v>PropulsionTurboFanAfterburner6</v>
      </c>
      <c r="M79" s="14" t="str">
        <f t="shared" si="7"/>
        <v>@PART[*]:HAS[#kiwiBranch[PropulsionTurboFanAfterburner],#kiwiTier[6]]:FOR[zKiwiTechTree]
{
    @TechRequired = efficientFlightSystems
}</v>
      </c>
      <c r="N79" t="str">
        <f>IF(AND(EXACT(LEFT(A79,1),UPPER(LEFT(A79,1)))=TRUE,A79&lt;&gt;""),_xlfn.CONCAT(REPT("/",4)," ",REPT("*",10)," ",A79," ",REPT("*",10)," ",REPT("\",4),CHAR(10)),IF(A79&lt;&gt;"",_xlfn.CONCAT(REPT("/",2)," Tier ",B79," - ",VLOOKUP(A79,primary[[id]:[realTitle]],5,FALSE)," ",REPT("\",2),CHAR(10)),""))</f>
        <v xml:space="preserve">// Tier 6 - Efficient Flight Systems \\
</v>
      </c>
    </row>
    <row r="80" spans="1:14" x14ac:dyDescent="0.35">
      <c r="A80" t="s">
        <v>93</v>
      </c>
      <c r="B80">
        <f>VLOOKUP(Tbl_PropulsionTurboFanAfterburner[[#This Row],[PropulsionTurboFanAfterburner]],primary[[id]:[tier]],2,FALSE)</f>
        <v>7</v>
      </c>
      <c r="C80" t="s">
        <v>1474</v>
      </c>
      <c r="D80" t="s">
        <v>93</v>
      </c>
      <c r="E80" t="s">
        <v>93</v>
      </c>
      <c r="G80" t="str">
        <f t="shared" si="8"/>
        <v>PropulsionTurboFanAfterburner7</v>
      </c>
      <c r="M80" s="14" t="str">
        <f t="shared" si="7"/>
        <v>@PART[*]:HAS[#kiwiBranch[PropulsionTurboFanAfterburner],#kiwiTier[7]]:FOR[zKiwiTechTree]
{
    @TechRequired = advancedFlightSystems
}</v>
      </c>
      <c r="N80" t="str">
        <f>IF(AND(EXACT(LEFT(A80,1),UPPER(LEFT(A80,1)))=TRUE,A80&lt;&gt;""),_xlfn.CONCAT(REPT("/",4)," ",REPT("*",10)," ",A80," ",REPT("*",10)," ",REPT("\",4),CHAR(10)),IF(A80&lt;&gt;"",_xlfn.CONCAT(REPT("/",2)," Tier ",B80," - ",VLOOKUP(A80,primary[[id]:[realTitle]],5,FALSE)," ",REPT("\",2),CHAR(10)),""))</f>
        <v xml:space="preserve">// Tier 7 - Advanced Flight Systems \\
</v>
      </c>
    </row>
    <row r="81" spans="1:14" x14ac:dyDescent="0.35">
      <c r="A81" t="s">
        <v>133</v>
      </c>
      <c r="B81">
        <f>VLOOKUP(Tbl_PropulsionTurboFanAfterburner[[#This Row],[PropulsionTurboFanAfterburner]],primary[[id]:[tier]],2,FALSE)</f>
        <v>8</v>
      </c>
      <c r="C81" t="s">
        <v>1474</v>
      </c>
      <c r="D81" t="s">
        <v>133</v>
      </c>
      <c r="E81" t="s">
        <v>133</v>
      </c>
      <c r="G81" t="str">
        <f t="shared" si="8"/>
        <v>PropulsionTurboFanAfterburner8</v>
      </c>
      <c r="M81" s="14" t="str">
        <f t="shared" si="7"/>
        <v>@PART[*]:HAS[#kiwiBranch[PropulsionTurboFanAfterburner],#kiwiTier[8]]:FOR[zKiwiTechTree]
{
    @TechRequired = specializedFlightSystems
}</v>
      </c>
      <c r="N81" t="str">
        <f>IF(AND(EXACT(LEFT(A81,1),UPPER(LEFT(A81,1)))=TRUE,A81&lt;&gt;""),_xlfn.CONCAT(REPT("/",4)," ",REPT("*",10)," ",A81," ",REPT("*",10)," ",REPT("\",4),CHAR(10)),IF(A81&lt;&gt;"",_xlfn.CONCAT(REPT("/",2)," Tier ",B81," - ",VLOOKUP(A81,primary[[id]:[realTitle]],5,FALSE)," ",REPT("\",2),CHAR(10)),""))</f>
        <v xml:space="preserve">// Tier 8 - Specialized Flight Systems \\
</v>
      </c>
    </row>
    <row r="82" spans="1:14" x14ac:dyDescent="0.35">
      <c r="A82" t="s">
        <v>157</v>
      </c>
      <c r="B82">
        <f>VLOOKUP(Tbl_PropulsionTurboFanAfterburner[[#This Row],[PropulsionTurboFanAfterburner]],primary[[id]:[tier]],2,FALSE)</f>
        <v>9</v>
      </c>
      <c r="C82" t="s">
        <v>1474</v>
      </c>
      <c r="D82" t="s">
        <v>157</v>
      </c>
      <c r="E82" t="s">
        <v>157</v>
      </c>
      <c r="G82" t="str">
        <f t="shared" si="8"/>
        <v>PropulsionTurboFanAfterburner9</v>
      </c>
      <c r="M82" s="14" t="str">
        <f t="shared" si="7"/>
        <v>@PART[*]:HAS[#kiwiBranch[PropulsionTurboFanAfterburner],#kiwiTier[9]]:FOR[zKiwiTechTree]
{
    @TechRequired = experimentalFlightSystems
}</v>
      </c>
      <c r="N82" t="str">
        <f>IF(AND(EXACT(LEFT(A82,1),UPPER(LEFT(A82,1)))=TRUE,A82&lt;&gt;""),_xlfn.CONCAT(REPT("/",4)," ",REPT("*",10)," ",A82," ",REPT("*",10)," ",REPT("\",4),CHAR(10)),IF(A82&lt;&gt;"",_xlfn.CONCAT(REPT("/",2)," Tier ",B82," - ",VLOOKUP(A82,primary[[id]:[realTitle]],5,FALSE)," ",REPT("\",2),CHAR(10)),""))</f>
        <v xml:space="preserve">// Tier 9 - Experimental Flight Systems \\
</v>
      </c>
    </row>
    <row r="83" spans="1:14" x14ac:dyDescent="0.35">
      <c r="A83" t="s">
        <v>204</v>
      </c>
      <c r="B83">
        <f>VLOOKUP(Tbl_PropulsionTurboFanAfterburner[[#This Row],[PropulsionTurboFanAfterburner]],primary[[id]:[tier]],2,FALSE)</f>
        <v>10</v>
      </c>
      <c r="C83" t="s">
        <v>1474</v>
      </c>
      <c r="D83" t="s">
        <v>204</v>
      </c>
      <c r="E83" t="s">
        <v>204</v>
      </c>
      <c r="G83" t="str">
        <f t="shared" ref="G83:G95" si="9">_xlfn.CONCAT(C83,B83)</f>
        <v>PropulsionTurboFanAfterburner10</v>
      </c>
      <c r="M83" s="14" t="str">
        <f t="shared" ref="M83:M95" si="10">IF(ISNUMBER(B83)=TRUE,_xlfn.CONCAT("@PART[*]:HAS[#kiwiBranch[",C83,"],#kiwiTier[",B83,"]]:FOR[zKiwiTechTree]",CHAR(10),"{",CHAR(10),"    @TechRequired = ",A83,CHAR(10),"}"),"")</f>
        <v>@PART[*]:HAS[#kiwiBranch[PropulsionTurboFanAfterburner],#kiwiTier[10]]:FOR[zKiwiTechTree]
{
    @TechRequired = experimentalAerospaceTech
}</v>
      </c>
      <c r="N83" t="str">
        <f>IF(AND(EXACT(LEFT(A83,1),UPPER(LEFT(A83,1)))=TRUE,A83&lt;&gt;""),_xlfn.CONCAT(REPT("/",4)," ",REPT("*",10)," ",A83," ",REPT("*",10)," ",REPT("\",4),CHAR(10)),IF(A83&lt;&gt;"",_xlfn.CONCAT(REPT("/",2)," Tier ",B83," - ",VLOOKUP(A83,primary[[id]:[realTitle]],5,FALSE)," ",REPT("\",2),CHAR(10)),""))</f>
        <v xml:space="preserve">// Tier 10 - Experimental Aerospace Tech \\
</v>
      </c>
    </row>
    <row r="84" spans="1:14" x14ac:dyDescent="0.35">
      <c r="G84" t="str">
        <f t="shared" si="9"/>
        <v/>
      </c>
      <c r="M84" s="14" t="str">
        <f t="shared" si="10"/>
        <v/>
      </c>
      <c r="N84" t="str">
        <f>IF(AND(EXACT(LEFT(A84,1),UPPER(LEFT(A84,1)))=TRUE,A84&lt;&gt;""),_xlfn.CONCAT(REPT("/",4)," ",REPT("*",10)," ",A84," ",REPT("*",10)," ",REPT("\",4),CHAR(10)),IF(A84&lt;&gt;"",_xlfn.CONCAT(REPT("/",2)," Tier ",B84," - ",VLOOKUP(A84,primary[[id]:[realTitle]],5,FALSE)," ",REPT("\",2),CHAR(10)),""))</f>
        <v/>
      </c>
    </row>
    <row r="85" spans="1:14" x14ac:dyDescent="0.35">
      <c r="G85" t="str">
        <f t="shared" si="9"/>
        <v/>
      </c>
      <c r="M85" s="14" t="str">
        <f t="shared" si="10"/>
        <v/>
      </c>
      <c r="N85" t="str">
        <f>IF(AND(EXACT(LEFT(A85,1),UPPER(LEFT(A85,1)))=TRUE,A85&lt;&gt;""),_xlfn.CONCAT(REPT("/",4)," ",REPT("*",10)," ",A85," ",REPT("*",10)," ",REPT("\",4),CHAR(10)),IF(A85&lt;&gt;"",_xlfn.CONCAT(REPT("/",2)," Tier ",B85," - ",VLOOKUP(A85,primary[[id]:[realTitle]],5,FALSE)," ",REPT("\",2),CHAR(10)),""))</f>
        <v/>
      </c>
    </row>
    <row r="86" spans="1:14" x14ac:dyDescent="0.35">
      <c r="A86" t="s">
        <v>1092</v>
      </c>
      <c r="B86" t="s">
        <v>247</v>
      </c>
      <c r="C86" t="s">
        <v>1090</v>
      </c>
      <c r="D86" t="s">
        <v>1144</v>
      </c>
      <c r="E86" t="s">
        <v>1150</v>
      </c>
      <c r="G86" t="str">
        <f t="shared" si="9"/>
        <v>TitleTier</v>
      </c>
      <c r="M86" s="14" t="str">
        <f t="shared" si="10"/>
        <v/>
      </c>
      <c r="N86" t="str">
        <f>IF(AND(EXACT(LEFT(A86,1),UPPER(LEFT(A86,1)))=TRUE,A86&lt;&gt;""),_xlfn.CONCAT(REPT("/",4)," ",REPT("*",10)," ",A86," ",REPT("*",10)," ",REPT("\",4),CHAR(10)),IF(A86&lt;&gt;"",_xlfn.CONCAT(REPT("/",2)," Tier ",B86," - ",VLOOKUP(A86,primary[[id]:[realTitle]],5,FALSE)," ",REPT("\",2),CHAR(10)),""))</f>
        <v xml:space="preserve">//// ********** RotorsVTOL ********** \\\\
</v>
      </c>
    </row>
    <row r="87" spans="1:14" x14ac:dyDescent="0.35">
      <c r="A87" s="18" t="s">
        <v>0</v>
      </c>
      <c r="B87">
        <f>VLOOKUP(Tbl_RotorsVTOL[[#This Row],[RotorsVTOL]],primary[[id]:[tier]],2,FALSE)</f>
        <v>0</v>
      </c>
      <c r="C87" t="s">
        <v>1092</v>
      </c>
      <c r="D87" s="18" t="s">
        <v>0</v>
      </c>
      <c r="E87" s="18" t="s">
        <v>0</v>
      </c>
      <c r="G87" t="str">
        <f t="shared" si="9"/>
        <v>RotorsVTOL0</v>
      </c>
      <c r="M87" s="14" t="str">
        <f t="shared" si="10"/>
        <v>@PART[*]:HAS[#kiwiBranch[RotorsVTOL],#kiwiTier[0]]:FOR[zKiwiTechTree]
{
    @TechRequired = start
}</v>
      </c>
      <c r="N87" t="str">
        <f>IF(AND(EXACT(LEFT(A87,1),UPPER(LEFT(A87,1)))=TRUE,A87&lt;&gt;""),_xlfn.CONCAT(REPT("/",4)," ",REPT("*",10)," ",A87," ",REPT("*",10)," ",REPT("\",4),CHAR(10)),IF(A87&lt;&gt;"",_xlfn.CONCAT(REPT("/",2)," Tier ",B87," - ",VLOOKUP(A87,primary[[id]:[realTitle]],5,FALSE)," ",REPT("\",2),CHAR(10)),""))</f>
        <v xml:space="preserve">// Tier 0 - Start \\
</v>
      </c>
    </row>
    <row r="88" spans="1:14" x14ac:dyDescent="0.35">
      <c r="A88" t="s">
        <v>115</v>
      </c>
      <c r="B88">
        <f>VLOOKUP(Tbl_RotorsVTOL[[#This Row],[RotorsVTOL]],primary[[id]:[tier]],2,FALSE)</f>
        <v>1</v>
      </c>
      <c r="C88" t="s">
        <v>1092</v>
      </c>
      <c r="D88" t="s">
        <v>115</v>
      </c>
      <c r="E88" t="s">
        <v>115</v>
      </c>
      <c r="G88" t="str">
        <f t="shared" si="9"/>
        <v>RotorsVTOL1</v>
      </c>
      <c r="M88" s="14" t="str">
        <f t="shared" si="10"/>
        <v>@PART[*]:HAS[#kiwiBranch[RotorsVTOL],#kiwiTier[1]]:FOR[zKiwiTechTree]
{
    @TechRequired = firstFlight
}</v>
      </c>
      <c r="N88" t="str">
        <f>IF(AND(EXACT(LEFT(A88,1),UPPER(LEFT(A88,1)))=TRUE,A88&lt;&gt;""),_xlfn.CONCAT(REPT("/",4)," ",REPT("*",10)," ",A88," ",REPT("*",10)," ",REPT("\",4),CHAR(10)),IF(A88&lt;&gt;"",_xlfn.CONCAT(REPT("/",2)," Tier ",B88," - ",VLOOKUP(A88,primary[[id]:[realTitle]],5,FALSE)," ",REPT("\",2),CHAR(10)),""))</f>
        <v xml:space="preserve">// Tier 1 - First Flight \\
</v>
      </c>
    </row>
    <row r="89" spans="1:14" x14ac:dyDescent="0.35">
      <c r="A89" t="s">
        <v>6</v>
      </c>
      <c r="B89">
        <f>VLOOKUP(Tbl_RotorsVTOL[[#This Row],[RotorsVTOL]],primary[[id]:[tier]],2,FALSE)</f>
        <v>2</v>
      </c>
      <c r="C89" t="s">
        <v>1092</v>
      </c>
      <c r="D89" t="s">
        <v>6</v>
      </c>
      <c r="E89" t="s">
        <v>6</v>
      </c>
      <c r="G89" t="str">
        <f t="shared" si="9"/>
        <v>RotorsVTOL2</v>
      </c>
      <c r="M89" s="14" t="str">
        <f t="shared" si="10"/>
        <v>@PART[*]:HAS[#kiwiBranch[RotorsVTOL],#kiwiTier[2]]:FOR[zKiwiTechTree]
{
    @TechRequired = earlyFlight
}</v>
      </c>
      <c r="N89" t="str">
        <f>IF(AND(EXACT(LEFT(A89,1),UPPER(LEFT(A89,1)))=TRUE,A89&lt;&gt;""),_xlfn.CONCAT(REPT("/",4)," ",REPT("*",10)," ",A89," ",REPT("*",10)," ",REPT("\",4),CHAR(10)),IF(A89&lt;&gt;"",_xlfn.CONCAT(REPT("/",2)," Tier ",B89," - ",VLOOKUP(A89,primary[[id]:[realTitle]],5,FALSE)," ",REPT("\",2),CHAR(10)),""))</f>
        <v xml:space="preserve">// Tier 2 - Early Flight \\
</v>
      </c>
    </row>
    <row r="90" spans="1:14" x14ac:dyDescent="0.35">
      <c r="A90" t="s">
        <v>14</v>
      </c>
      <c r="B90">
        <f>VLOOKUP(Tbl_RotorsVTOL[[#This Row],[RotorsVTOL]],primary[[id]:[tier]],2,FALSE)</f>
        <v>3</v>
      </c>
      <c r="C90" t="s">
        <v>1092</v>
      </c>
      <c r="D90" t="s">
        <v>14</v>
      </c>
      <c r="E90" t="s">
        <v>14</v>
      </c>
      <c r="G90" t="str">
        <f t="shared" si="9"/>
        <v>RotorsVTOL3</v>
      </c>
      <c r="M90" s="14" t="str">
        <f t="shared" si="10"/>
        <v>@PART[*]:HAS[#kiwiBranch[RotorsVTOL],#kiwiTier[3]]:FOR[zKiwiTechTree]
{
    @TechRequired = stability
}</v>
      </c>
      <c r="N90" t="str">
        <f>IF(AND(EXACT(LEFT(A90,1),UPPER(LEFT(A90,1)))=TRUE,A90&lt;&gt;""),_xlfn.CONCAT(REPT("/",4)," ",REPT("*",10)," ",A90," ",REPT("*",10)," ",REPT("\",4),CHAR(10)),IF(A90&lt;&gt;"",_xlfn.CONCAT(REPT("/",2)," Tier ",B90," - ",VLOOKUP(A90,primary[[id]:[realTitle]],5,FALSE)," ",REPT("\",2),CHAR(10)),""))</f>
        <v xml:space="preserve">// Tier 3 - Stability \\
</v>
      </c>
    </row>
    <row r="91" spans="1:14" x14ac:dyDescent="0.35">
      <c r="A91" t="s">
        <v>27</v>
      </c>
      <c r="B91">
        <f>VLOOKUP(Tbl_RotorsVTOL[[#This Row],[RotorsVTOL]],primary[[id]:[tier]],2,FALSE)</f>
        <v>4</v>
      </c>
      <c r="C91" t="s">
        <v>1092</v>
      </c>
      <c r="D91" t="s">
        <v>27</v>
      </c>
      <c r="E91" t="s">
        <v>27</v>
      </c>
      <c r="G91" t="str">
        <f t="shared" si="9"/>
        <v>RotorsVTOL4</v>
      </c>
      <c r="M91" s="14" t="str">
        <f t="shared" si="10"/>
        <v>@PART[*]:HAS[#kiwiBranch[RotorsVTOL],#kiwiTier[4]]:FOR[zKiwiTechTree]
{
    @TechRequired = aviation
}</v>
      </c>
      <c r="N91" t="str">
        <f>IF(AND(EXACT(LEFT(A91,1),UPPER(LEFT(A91,1)))=TRUE,A91&lt;&gt;""),_xlfn.CONCAT(REPT("/",4)," ",REPT("*",10)," ",A91," ",REPT("*",10)," ",REPT("\",4),CHAR(10)),IF(A91&lt;&gt;"",_xlfn.CONCAT(REPT("/",2)," Tier ",B91," - ",VLOOKUP(A91,primary[[id]:[realTitle]],5,FALSE)," ",REPT("\",2),CHAR(10)),""))</f>
        <v xml:space="preserve">// Tier 4 - Aviation \\
</v>
      </c>
    </row>
    <row r="92" spans="1:14" x14ac:dyDescent="0.35">
      <c r="A92" t="s">
        <v>45</v>
      </c>
      <c r="B92">
        <f>VLOOKUP(Tbl_RotorsVTOL[[#This Row],[RotorsVTOL]],primary[[id]:[tier]],2,FALSE)</f>
        <v>5</v>
      </c>
      <c r="C92" t="s">
        <v>1092</v>
      </c>
      <c r="D92" t="s">
        <v>45</v>
      </c>
      <c r="E92" t="s">
        <v>45</v>
      </c>
      <c r="G92" t="str">
        <f t="shared" si="9"/>
        <v>RotorsVTOL5</v>
      </c>
      <c r="M92" s="14" t="str">
        <f t="shared" si="10"/>
        <v>@PART[*]:HAS[#kiwiBranch[RotorsVTOL],#kiwiTier[5]]:FOR[zKiwiTechTree]
{
    @TechRequired = subsonicFlight
}</v>
      </c>
      <c r="N92" t="str">
        <f>IF(AND(EXACT(LEFT(A92,1),UPPER(LEFT(A92,1)))=TRUE,A92&lt;&gt;""),_xlfn.CONCAT(REPT("/",4)," ",REPT("*",10)," ",A92," ",REPT("*",10)," ",REPT("\",4),CHAR(10)),IF(A92&lt;&gt;"",_xlfn.CONCAT(REPT("/",2)," Tier ",B92," - ",VLOOKUP(A92,primary[[id]:[realTitle]],5,FALSE)," ",REPT("\",2),CHAR(10)),""))</f>
        <v xml:space="preserve">// Tier 5 - Subsonic Flight \\
</v>
      </c>
    </row>
    <row r="93" spans="1:14" x14ac:dyDescent="0.35">
      <c r="A93" t="s">
        <v>67</v>
      </c>
      <c r="B93">
        <f>VLOOKUP(Tbl_RotorsVTOL[[#This Row],[RotorsVTOL]],primary[[id]:[tier]],2,FALSE)</f>
        <v>6</v>
      </c>
      <c r="C93" t="s">
        <v>1092</v>
      </c>
      <c r="D93" t="s">
        <v>67</v>
      </c>
      <c r="E93" t="s">
        <v>67</v>
      </c>
      <c r="G93" t="str">
        <f t="shared" si="9"/>
        <v>RotorsVTOL6</v>
      </c>
      <c r="M93" s="14" t="str">
        <f t="shared" si="10"/>
        <v>@PART[*]:HAS[#kiwiBranch[RotorsVTOL],#kiwiTier[6]]:FOR[zKiwiTechTree]
{
    @TechRequired = efficientFlightSystems
}</v>
      </c>
      <c r="N93" t="str">
        <f>IF(AND(EXACT(LEFT(A93,1),UPPER(LEFT(A93,1)))=TRUE,A93&lt;&gt;""),_xlfn.CONCAT(REPT("/",4)," ",REPT("*",10)," ",A93," ",REPT("*",10)," ",REPT("\",4),CHAR(10)),IF(A93&lt;&gt;"",_xlfn.CONCAT(REPT("/",2)," Tier ",B93," - ",VLOOKUP(A93,primary[[id]:[realTitle]],5,FALSE)," ",REPT("\",2),CHAR(10)),""))</f>
        <v xml:space="preserve">// Tier 6 - Efficient Flight Systems \\
</v>
      </c>
    </row>
    <row r="94" spans="1:14" x14ac:dyDescent="0.35">
      <c r="A94" t="s">
        <v>93</v>
      </c>
      <c r="B94">
        <f>VLOOKUP(Tbl_RotorsVTOL[[#This Row],[RotorsVTOL]],primary[[id]:[tier]],2,FALSE)</f>
        <v>7</v>
      </c>
      <c r="C94" t="s">
        <v>1092</v>
      </c>
      <c r="D94" t="s">
        <v>93</v>
      </c>
      <c r="E94" t="s">
        <v>93</v>
      </c>
      <c r="G94" t="str">
        <f t="shared" si="9"/>
        <v>RotorsVTOL7</v>
      </c>
      <c r="M94" s="14" t="str">
        <f t="shared" si="10"/>
        <v>@PART[*]:HAS[#kiwiBranch[RotorsVTOL],#kiwiTier[7]]:FOR[zKiwiTechTree]
{
    @TechRequired = advancedFlightSystems
}</v>
      </c>
      <c r="N94" t="str">
        <f>IF(AND(EXACT(LEFT(A94,1),UPPER(LEFT(A94,1)))=TRUE,A94&lt;&gt;""),_xlfn.CONCAT(REPT("/",4)," ",REPT("*",10)," ",A94," ",REPT("*",10)," ",REPT("\",4),CHAR(10)),IF(A94&lt;&gt;"",_xlfn.CONCAT(REPT("/",2)," Tier ",B94," - ",VLOOKUP(A94,primary[[id]:[realTitle]],5,FALSE)," ",REPT("\",2),CHAR(10)),""))</f>
        <v xml:space="preserve">// Tier 7 - Advanced Flight Systems \\
</v>
      </c>
    </row>
    <row r="95" spans="1:14" x14ac:dyDescent="0.35">
      <c r="A95" t="s">
        <v>133</v>
      </c>
      <c r="B95">
        <f>VLOOKUP(Tbl_RotorsVTOL[[#This Row],[RotorsVTOL]],primary[[id]:[tier]],2,FALSE)</f>
        <v>8</v>
      </c>
      <c r="C95" t="s">
        <v>1092</v>
      </c>
      <c r="D95" t="s">
        <v>133</v>
      </c>
      <c r="E95" t="s">
        <v>133</v>
      </c>
      <c r="G95" t="str">
        <f t="shared" si="9"/>
        <v>RotorsVTOL8</v>
      </c>
      <c r="M95" s="14" t="str">
        <f t="shared" si="10"/>
        <v>@PART[*]:HAS[#kiwiBranch[RotorsVTOL],#kiwiTier[8]]:FOR[zKiwiTechTree]
{
    @TechRequired = specializedFlightSystems
}</v>
      </c>
      <c r="N95" t="str">
        <f>IF(AND(EXACT(LEFT(A95,1),UPPER(LEFT(A95,1)))=TRUE,A95&lt;&gt;""),_xlfn.CONCAT(REPT("/",4)," ",REPT("*",10)," ",A95," ",REPT("*",10)," ",REPT("\",4),CHAR(10)),IF(A95&lt;&gt;"",_xlfn.CONCAT(REPT("/",2)," Tier ",B95," - ",VLOOKUP(A95,primary[[id]:[realTitle]],5,FALSE)," ",REPT("\",2),CHAR(10)),""))</f>
        <v xml:space="preserve">// Tier 8 - Specialized Flight Systems \\
</v>
      </c>
    </row>
    <row r="96" spans="1:14" x14ac:dyDescent="0.35">
      <c r="A96" t="s">
        <v>157</v>
      </c>
      <c r="B96">
        <f>VLOOKUP(Tbl_RotorsVTOL[[#This Row],[RotorsVTOL]],primary[[id]:[tier]],2,FALSE)</f>
        <v>9</v>
      </c>
      <c r="C96" t="s">
        <v>1092</v>
      </c>
      <c r="D96" t="s">
        <v>157</v>
      </c>
      <c r="E96" t="s">
        <v>157</v>
      </c>
      <c r="G96" t="str">
        <f t="shared" ref="G96" si="11">_xlfn.CONCAT(C96,B96)</f>
        <v>RotorsVTOL9</v>
      </c>
      <c r="M96" s="14" t="str">
        <f t="shared" ref="M96:M127" si="12">IF(ISNUMBER(B96)=TRUE,_xlfn.CONCAT("@PART[*]:HAS[#kiwiBranch[",C96,"],#kiwiTier[",B96,"]]:FOR[zKiwiTechTree]",CHAR(10),"{",CHAR(10),"    @TechRequired = ",A96,CHAR(10),"}"),"")</f>
        <v>@PART[*]:HAS[#kiwiBranch[RotorsVTOL],#kiwiTier[9]]:FOR[zKiwiTechTree]
{
    @TechRequired = experimentalFlightSystems
}</v>
      </c>
      <c r="N96" t="str">
        <f>IF(AND(EXACT(LEFT(A96,1),UPPER(LEFT(A96,1)))=TRUE,A96&lt;&gt;""),_xlfn.CONCAT(REPT("/",4)," ",REPT("*",10)," ",A96," ",REPT("*",10)," ",REPT("\",4),CHAR(10)),IF(A96&lt;&gt;"",_xlfn.CONCAT(REPT("/",2)," Tier ",B96," - ",VLOOKUP(A96,primary[[id]:[realTitle]],5,FALSE)," ",REPT("\",2),CHAR(10)),""))</f>
        <v xml:space="preserve">// Tier 9 - Experimental Flight Systems \\
</v>
      </c>
    </row>
    <row r="97" spans="1:14" x14ac:dyDescent="0.35">
      <c r="M97" s="14" t="str">
        <f t="shared" si="12"/>
        <v/>
      </c>
      <c r="N97" t="str">
        <f>IF(AND(EXACT(LEFT(A97,1),UPPER(LEFT(A97,1)))=TRUE,A97&lt;&gt;""),_xlfn.CONCAT(REPT("/",4)," ",REPT("*",10)," ",A97," ",REPT("*",10)," ",REPT("\",4),CHAR(10)),IF(A97&lt;&gt;"",_xlfn.CONCAT(REPT("/",2)," Tier ",B97," - ",VLOOKUP(A97,primary[[id]:[realTitle]],5,FALSE)," ",REPT("\",2),CHAR(10)),""))</f>
        <v/>
      </c>
    </row>
    <row r="98" spans="1:14" x14ac:dyDescent="0.35">
      <c r="M98" s="14" t="str">
        <f t="shared" si="12"/>
        <v/>
      </c>
      <c r="N98" t="str">
        <f>IF(AND(EXACT(LEFT(A98,1),UPPER(LEFT(A98,1)))=TRUE,A98&lt;&gt;""),_xlfn.CONCAT(REPT("/",4)," ",REPT("*",10)," ",A98," ",REPT("*",10)," ",REPT("\",4),CHAR(10)),IF(A98&lt;&gt;"",_xlfn.CONCAT(REPT("/",2)," Tier ",B98," - ",VLOOKUP(A98,primary[[id]:[realTitle]],5,FALSE)," ",REPT("\",2),CHAR(10)),""))</f>
        <v/>
      </c>
    </row>
    <row r="99" spans="1:14" x14ac:dyDescent="0.35">
      <c r="A99" t="s">
        <v>1009</v>
      </c>
      <c r="B99" t="s">
        <v>247</v>
      </c>
      <c r="C99" t="s">
        <v>1090</v>
      </c>
      <c r="G99" t="str">
        <f t="shared" ref="G99:G130" si="13">_xlfn.CONCAT(C99,B99)</f>
        <v>TitleTier</v>
      </c>
      <c r="M99" s="14" t="str">
        <f t="shared" si="12"/>
        <v/>
      </c>
      <c r="N99" t="str">
        <f>IF(AND(EXACT(LEFT(A99,1),UPPER(LEFT(A99,1)))=TRUE,A99&lt;&gt;""),_xlfn.CONCAT(REPT("/",4)," ",REPT("*",10)," ",A99," ",REPT("*",10)," ",REPT("\",4),CHAR(10)),IF(A99&lt;&gt;"",_xlfn.CONCAT(REPT("/",2)," Tier ",B99," - ",VLOOKUP(A99,primary[[id]:[realTitle]],5,FALSE)," ",REPT("\",2),CHAR(10)),""))</f>
        <v xml:space="preserve">//// ********** AirIntakes ********** \\\\
</v>
      </c>
    </row>
    <row r="100" spans="1:14" x14ac:dyDescent="0.35">
      <c r="A100" s="18" t="s">
        <v>0</v>
      </c>
      <c r="B100">
        <f>VLOOKUP(Tbl_AirIntakes[[#This Row],[AirIntakes]],primary[[id]:[tier]],2,FALSE)</f>
        <v>0</v>
      </c>
      <c r="C100" t="s">
        <v>1009</v>
      </c>
      <c r="G100" t="str">
        <f t="shared" si="13"/>
        <v>AirIntakes0</v>
      </c>
      <c r="M100" s="14" t="str">
        <f t="shared" si="12"/>
        <v>@PART[*]:HAS[#kiwiBranch[AirIntakes],#kiwiTier[0]]:FOR[zKiwiTechTree]
{
    @TechRequired = start
}</v>
      </c>
      <c r="N100" t="str">
        <f>IF(AND(EXACT(LEFT(A100,1),UPPER(LEFT(A100,1)))=TRUE,A100&lt;&gt;""),_xlfn.CONCAT(REPT("/",4)," ",REPT("*",10)," ",A100," ",REPT("*",10)," ",REPT("\",4),CHAR(10)),IF(A100&lt;&gt;"",_xlfn.CONCAT(REPT("/",2)," Tier ",B100," - ",VLOOKUP(A100,primary[[id]:[realTitle]],5,FALSE)," ",REPT("\",2),CHAR(10)),""))</f>
        <v xml:space="preserve">// Tier 0 - Start \\
</v>
      </c>
    </row>
    <row r="101" spans="1:14" x14ac:dyDescent="0.35">
      <c r="A101" t="s">
        <v>115</v>
      </c>
      <c r="B101">
        <f>VLOOKUP(Tbl_AirIntakes[[#This Row],[AirIntakes]],primary[[id]:[tier]],2,FALSE)</f>
        <v>1</v>
      </c>
      <c r="C101" t="s">
        <v>1009</v>
      </c>
      <c r="G101" t="str">
        <f t="shared" si="13"/>
        <v>AirIntakes1</v>
      </c>
      <c r="M101" s="14" t="str">
        <f t="shared" si="12"/>
        <v>@PART[*]:HAS[#kiwiBranch[AirIntakes],#kiwiTier[1]]:FOR[zKiwiTechTree]
{
    @TechRequired = firstFlight
}</v>
      </c>
      <c r="N101" t="str">
        <f>IF(AND(EXACT(LEFT(A101,1),UPPER(LEFT(A101,1)))=TRUE,A101&lt;&gt;""),_xlfn.CONCAT(REPT("/",4)," ",REPT("*",10)," ",A101," ",REPT("*",10)," ",REPT("\",4),CHAR(10)),IF(A101&lt;&gt;"",_xlfn.CONCAT(REPT("/",2)," Tier ",B101," - ",VLOOKUP(A101,primary[[id]:[realTitle]],5,FALSE)," ",REPT("\",2),CHAR(10)),""))</f>
        <v xml:space="preserve">// Tier 1 - First Flight \\
</v>
      </c>
    </row>
    <row r="102" spans="1:14" x14ac:dyDescent="0.35">
      <c r="A102" t="s">
        <v>117</v>
      </c>
      <c r="B102">
        <f>VLOOKUP(Tbl_AirIntakes[[#This Row],[AirIntakes]],primary[[id]:[tier]],2,FALSE)</f>
        <v>2</v>
      </c>
      <c r="C102" t="s">
        <v>1009</v>
      </c>
      <c r="G102" t="str">
        <f t="shared" si="13"/>
        <v>AirIntakes2</v>
      </c>
      <c r="M102" s="14" t="str">
        <f t="shared" si="12"/>
        <v>@PART[*]:HAS[#kiwiBranch[AirIntakes],#kiwiTier[2]]:FOR[zKiwiTechTree]
{
    @TechRequired = testPilots
}</v>
      </c>
      <c r="N102" t="str">
        <f>IF(AND(EXACT(LEFT(A102,1),UPPER(LEFT(A102,1)))=TRUE,A102&lt;&gt;""),_xlfn.CONCAT(REPT("/",4)," ",REPT("*",10)," ",A102," ",REPT("*",10)," ",REPT("\",4),CHAR(10)),IF(A102&lt;&gt;"",_xlfn.CONCAT(REPT("/",2)," Tier ",B102," - ",VLOOKUP(A102,primary[[id]:[realTitle]],5,FALSE)," ",REPT("\",2),CHAR(10)),""))</f>
        <v xml:space="preserve">// Tier 2 - Test Pilots \\
</v>
      </c>
    </row>
    <row r="103" spans="1:14" x14ac:dyDescent="0.35">
      <c r="A103" t="s">
        <v>1008</v>
      </c>
      <c r="B103">
        <f>VLOOKUP(Tbl_AirIntakes[[#This Row],[AirIntakes]],primary[[id]:[tier]],2,FALSE)</f>
        <v>3</v>
      </c>
      <c r="C103" t="s">
        <v>1009</v>
      </c>
      <c r="G103" t="str">
        <f t="shared" si="13"/>
        <v>AirIntakes3</v>
      </c>
      <c r="M103" s="14" t="str">
        <f t="shared" si="12"/>
        <v>@PART[*]:HAS[#kiwiBranch[AirIntakes],#kiwiTier[3]]:FOR[zKiwiTechTree]
{
    @TechRequired = nonCommercialFlight
}</v>
      </c>
      <c r="N103" t="str">
        <f>IF(AND(EXACT(LEFT(A103,1),UPPER(LEFT(A103,1)))=TRUE,A103&lt;&gt;""),_xlfn.CONCAT(REPT("/",4)," ",REPT("*",10)," ",A103," ",REPT("*",10)," ",REPT("\",4),CHAR(10)),IF(A103&lt;&gt;"",_xlfn.CONCAT(REPT("/",2)," Tier ",B103," - ",VLOOKUP(A103,primary[[id]:[realTitle]],5,FALSE)," ",REPT("\",2),CHAR(10)),""))</f>
        <v xml:space="preserve">// Tier 3 - Non-Commercial Flights \\
</v>
      </c>
    </row>
    <row r="104" spans="1:14" x14ac:dyDescent="0.35">
      <c r="A104" t="s">
        <v>118</v>
      </c>
      <c r="B104">
        <f>VLOOKUP(Tbl_AirIntakes[[#This Row],[AirIntakes]],primary[[id]:[tier]],2,FALSE)</f>
        <v>4</v>
      </c>
      <c r="C104" t="s">
        <v>1009</v>
      </c>
      <c r="G104" t="str">
        <f t="shared" si="13"/>
        <v>AirIntakes4</v>
      </c>
      <c r="M104" s="14" t="str">
        <f t="shared" si="12"/>
        <v>@PART[*]:HAS[#kiwiBranch[AirIntakes],#kiwiTier[4]]:FOR[zKiwiTechTree]
{
    @TechRequired = airLaunch
}</v>
      </c>
      <c r="N104" t="str">
        <f>IF(AND(EXACT(LEFT(A104,1),UPPER(LEFT(A104,1)))=TRUE,A104&lt;&gt;""),_xlfn.CONCAT(REPT("/",4)," ",REPT("*",10)," ",A104," ",REPT("*",10)," ",REPT("\",4),CHAR(10)),IF(A104&lt;&gt;"",_xlfn.CONCAT(REPT("/",2)," Tier ",B104," - ",VLOOKUP(A104,primary[[id]:[realTitle]],5,FALSE)," ",REPT("\",2),CHAR(10)),""))</f>
        <v xml:space="preserve">// Tier 4 - Air Launch \\
</v>
      </c>
    </row>
    <row r="105" spans="1:14" x14ac:dyDescent="0.35">
      <c r="A105" t="s">
        <v>42</v>
      </c>
      <c r="B105">
        <f>VLOOKUP(Tbl_AirIntakes[[#This Row],[AirIntakes]],primary[[id]:[tier]],2,FALSE)</f>
        <v>5</v>
      </c>
      <c r="C105" t="s">
        <v>1009</v>
      </c>
      <c r="G105" t="str">
        <f t="shared" si="13"/>
        <v>AirIntakes5</v>
      </c>
      <c r="M105" s="14" t="str">
        <f t="shared" si="12"/>
        <v>@PART[*]:HAS[#kiwiBranch[AirIntakes],#kiwiTier[5]]:FOR[zKiwiTechTree]
{
    @TechRequired = streamlinedFlight
}</v>
      </c>
      <c r="N105" t="str">
        <f>IF(AND(EXACT(LEFT(A105,1),UPPER(LEFT(A105,1)))=TRUE,A105&lt;&gt;""),_xlfn.CONCAT(REPT("/",4)," ",REPT("*",10)," ",A105," ",REPT("*",10)," ",REPT("\",4),CHAR(10)),IF(A105&lt;&gt;"",_xlfn.CONCAT(REPT("/",2)," Tier ",B105," - ",VLOOKUP(A105,primary[[id]:[realTitle]],5,FALSE)," ",REPT("\",2),CHAR(10)),""))</f>
        <v xml:space="preserve">// Tier 5 - Streamlined Flight \\
</v>
      </c>
    </row>
    <row r="106" spans="1:14" x14ac:dyDescent="0.35">
      <c r="A106" t="s">
        <v>65</v>
      </c>
      <c r="B106">
        <f>VLOOKUP(Tbl_AirIntakes[[#This Row],[AirIntakes]],primary[[id]:[tier]],2,FALSE)</f>
        <v>6</v>
      </c>
      <c r="C106" t="s">
        <v>1009</v>
      </c>
      <c r="G106" t="str">
        <f t="shared" si="13"/>
        <v>AirIntakes6</v>
      </c>
      <c r="M106" s="14" t="str">
        <f t="shared" si="12"/>
        <v>@PART[*]:HAS[#kiwiBranch[AirIntakes],#kiwiTier[6]]:FOR[zKiwiTechTree]
{
    @TechRequired = supersonicFlight
}</v>
      </c>
      <c r="N106" t="str">
        <f>IF(AND(EXACT(LEFT(A106,1),UPPER(LEFT(A106,1)))=TRUE,A106&lt;&gt;""),_xlfn.CONCAT(REPT("/",4)," ",REPT("*",10)," ",A106," ",REPT("*",10)," ",REPT("\",4),CHAR(10)),IF(A106&lt;&gt;"",_xlfn.CONCAT(REPT("/",2)," Tier ",B106," - ",VLOOKUP(A106,primary[[id]:[realTitle]],5,FALSE)," ",REPT("\",2),CHAR(10)),""))</f>
        <v xml:space="preserve">// Tier 6 - Supersonic Flight \\
</v>
      </c>
    </row>
    <row r="107" spans="1:14" x14ac:dyDescent="0.35">
      <c r="A107" t="s">
        <v>91</v>
      </c>
      <c r="B107">
        <f>VLOOKUP(Tbl_AirIntakes[[#This Row],[AirIntakes]],primary[[id]:[tier]],2,FALSE)</f>
        <v>7</v>
      </c>
      <c r="C107" t="s">
        <v>1009</v>
      </c>
      <c r="G107" t="str">
        <f t="shared" si="13"/>
        <v>AirIntakes7</v>
      </c>
      <c r="M107" s="14" t="str">
        <f t="shared" si="12"/>
        <v>@PART[*]:HAS[#kiwiBranch[AirIntakes],#kiwiTier[7]]:FOR[zKiwiTechTree]
{
    @TechRequired = highAltitudeFlight
}</v>
      </c>
      <c r="N107" t="str">
        <f>IF(AND(EXACT(LEFT(A107,1),UPPER(LEFT(A107,1)))=TRUE,A107&lt;&gt;""),_xlfn.CONCAT(REPT("/",4)," ",REPT("*",10)," ",A107," ",REPT("*",10)," ",REPT("\",4),CHAR(10)),IF(A107&lt;&gt;"",_xlfn.CONCAT(REPT("/",2)," Tier ",B107," - ",VLOOKUP(A107,primary[[id]:[realTitle]],5,FALSE)," ",REPT("\",2),CHAR(10)),""))</f>
        <v xml:space="preserve">// Tier 7 - High Altitude Flight \\
</v>
      </c>
    </row>
    <row r="108" spans="1:14" x14ac:dyDescent="0.35">
      <c r="A108" t="s">
        <v>131</v>
      </c>
      <c r="B108">
        <f>VLOOKUP(Tbl_AirIntakes[[#This Row],[AirIntakes]],primary[[id]:[tier]],2,FALSE)</f>
        <v>8</v>
      </c>
      <c r="C108" t="s">
        <v>1009</v>
      </c>
      <c r="G108" t="str">
        <f t="shared" si="13"/>
        <v>AirIntakes8</v>
      </c>
      <c r="M108" s="14" t="str">
        <f t="shared" si="12"/>
        <v>@PART[*]:HAS[#kiwiBranch[AirIntakes],#kiwiTier[8]]:FOR[zKiwiTechTree]
{
    @TechRequired = hypersonicFlight
}</v>
      </c>
      <c r="N108" t="str">
        <f>IF(AND(EXACT(LEFT(A108,1),UPPER(LEFT(A108,1)))=TRUE,A108&lt;&gt;""),_xlfn.CONCAT(REPT("/",4)," ",REPT("*",10)," ",A108," ",REPT("*",10)," ",REPT("\",4),CHAR(10)),IF(A108&lt;&gt;"",_xlfn.CONCAT(REPT("/",2)," Tier ",B108," - ",VLOOKUP(A108,primary[[id]:[realTitle]],5,FALSE)," ",REPT("\",2),CHAR(10)),""))</f>
        <v xml:space="preserve">// Tier 8 - Hypersonic Flight \\
</v>
      </c>
    </row>
    <row r="109" spans="1:14" x14ac:dyDescent="0.35">
      <c r="A109" t="s">
        <v>161</v>
      </c>
      <c r="B109">
        <f>VLOOKUP(Tbl_AirIntakes[[#This Row],[AirIntakes]],primary[[id]:[tier]],2,FALSE)</f>
        <v>9</v>
      </c>
      <c r="C109" t="s">
        <v>1009</v>
      </c>
      <c r="G109" t="str">
        <f t="shared" si="13"/>
        <v>AirIntakes9</v>
      </c>
      <c r="M109" s="14" t="str">
        <f t="shared" si="12"/>
        <v>@PART[*]:HAS[#kiwiBranch[AirIntakes],#kiwiTier[9]]:FOR[zKiwiTechTree]
{
    @TechRequired = aerospaceTech
}</v>
      </c>
      <c r="N109" t="str">
        <f>IF(AND(EXACT(LEFT(A109,1),UPPER(LEFT(A109,1)))=TRUE,A109&lt;&gt;""),_xlfn.CONCAT(REPT("/",4)," ",REPT("*",10)," ",A109," ",REPT("*",10)," ",REPT("\",4),CHAR(10)),IF(A109&lt;&gt;"",_xlfn.CONCAT(REPT("/",2)," Tier ",B109," - ",VLOOKUP(A109,primary[[id]:[realTitle]],5,FALSE)," ",REPT("\",2),CHAR(10)),""))</f>
        <v xml:space="preserve">// Tier 9 - Aerospace Tech \\
</v>
      </c>
    </row>
    <row r="110" spans="1:14" x14ac:dyDescent="0.35">
      <c r="A110" t="s">
        <v>204</v>
      </c>
      <c r="B110">
        <f>VLOOKUP(Tbl_AirIntakes[[#This Row],[AirIntakes]],primary[[id]:[tier]],2,FALSE)</f>
        <v>10</v>
      </c>
      <c r="C110" t="s">
        <v>1009</v>
      </c>
      <c r="G110" t="str">
        <f t="shared" si="13"/>
        <v>AirIntakes10</v>
      </c>
      <c r="M110" s="14" t="str">
        <f t="shared" si="12"/>
        <v>@PART[*]:HAS[#kiwiBranch[AirIntakes],#kiwiTier[10]]:FOR[zKiwiTechTree]
{
    @TechRequired = experimentalAerospaceTech
}</v>
      </c>
      <c r="N110" t="str">
        <f>IF(AND(EXACT(LEFT(A110,1),UPPER(LEFT(A110,1)))=TRUE,A110&lt;&gt;""),_xlfn.CONCAT(REPT("/",4)," ",REPT("*",10)," ",A110," ",REPT("*",10)," ",REPT("\",4),CHAR(10)),IF(A110&lt;&gt;"",_xlfn.CONCAT(REPT("/",2)," Tier ",B110," - ",VLOOKUP(A110,primary[[id]:[realTitle]],5,FALSE)," ",REPT("\",2),CHAR(10)),""))</f>
        <v xml:space="preserve">// Tier 10 - Experimental Aerospace Tech \\
</v>
      </c>
    </row>
    <row r="111" spans="1:14" x14ac:dyDescent="0.35">
      <c r="G111" t="str">
        <f t="shared" si="13"/>
        <v/>
      </c>
      <c r="M111" s="14" t="str">
        <f t="shared" si="12"/>
        <v/>
      </c>
      <c r="N111" t="str">
        <f>IF(AND(EXACT(LEFT(A111,1),UPPER(LEFT(A111,1)))=TRUE,A111&lt;&gt;""),_xlfn.CONCAT(REPT("/",4)," ",REPT("*",10)," ",A111," ",REPT("*",10)," ",REPT("\",4),CHAR(10)),IF(A111&lt;&gt;"",_xlfn.CONCAT(REPT("/",2)," Tier ",B111," - ",VLOOKUP(A111,primary[[id]:[realTitle]],5,FALSE)," ",REPT("\",2),CHAR(10)),""))</f>
        <v/>
      </c>
    </row>
    <row r="112" spans="1:14" x14ac:dyDescent="0.35">
      <c r="G112" t="str">
        <f t="shared" si="13"/>
        <v/>
      </c>
      <c r="M112" s="14" t="str">
        <f t="shared" si="12"/>
        <v/>
      </c>
      <c r="N112" t="str">
        <f>IF(AND(EXACT(LEFT(A112,1),UPPER(LEFT(A112,1)))=TRUE,A112&lt;&gt;""),_xlfn.CONCAT(REPT("/",4)," ",REPT("*",10)," ",A112," ",REPT("*",10)," ",REPT("\",4),CHAR(10)),IF(A112&lt;&gt;"",_xlfn.CONCAT(REPT("/",2)," Tier ",B112," - ",VLOOKUP(A112,primary[[id]:[realTitle]],5,FALSE)," ",REPT("\",2),CHAR(10)),""))</f>
        <v/>
      </c>
    </row>
    <row r="113" spans="1:14" x14ac:dyDescent="0.35">
      <c r="A113" t="s">
        <v>1010</v>
      </c>
      <c r="B113" t="s">
        <v>247</v>
      </c>
      <c r="C113" t="s">
        <v>1090</v>
      </c>
      <c r="G113" t="str">
        <f t="shared" si="13"/>
        <v>TitleTier</v>
      </c>
      <c r="M113" s="14" t="str">
        <f t="shared" si="12"/>
        <v/>
      </c>
      <c r="N113" t="str">
        <f>IF(AND(EXACT(LEFT(A113,1),UPPER(LEFT(A113,1)))=TRUE,A113&lt;&gt;""),_xlfn.CONCAT(REPT("/",4)," ",REPT("*",10)," ",A113," ",REPT("*",10)," ",REPT("\",4),CHAR(10)),IF(A113&lt;&gt;"",_xlfn.CONCAT(REPT("/",2)," Tier ",B113," - ",VLOOKUP(A113,primary[[id]:[realTitle]],5,FALSE)," ",REPT("\",2),CHAR(10)),""))</f>
        <v xml:space="preserve">//// ********** StructuralPlaneParts ********** \\\\
</v>
      </c>
    </row>
    <row r="114" spans="1:14" x14ac:dyDescent="0.35">
      <c r="A114" s="18" t="s">
        <v>0</v>
      </c>
      <c r="B114">
        <f>VLOOKUP(Tbl_StructuralPlaneParts[[#This Row],[StructuralPlaneParts]],primary[[id]:[tier]],2,FALSE)</f>
        <v>0</v>
      </c>
      <c r="C114" t="s">
        <v>1010</v>
      </c>
      <c r="G114" t="str">
        <f t="shared" si="13"/>
        <v>StructuralPlaneParts0</v>
      </c>
      <c r="M114" s="14" t="str">
        <f t="shared" si="12"/>
        <v>@PART[*]:HAS[#kiwiBranch[StructuralPlaneParts],#kiwiTier[0]]:FOR[zKiwiTechTree]
{
    @TechRequired = start
}</v>
      </c>
      <c r="N114" t="str">
        <f>IF(AND(EXACT(LEFT(A114,1),UPPER(LEFT(A114,1)))=TRUE,A114&lt;&gt;""),_xlfn.CONCAT(REPT("/",4)," ",REPT("*",10)," ",A114," ",REPT("*",10)," ",REPT("\",4),CHAR(10)),IF(A114&lt;&gt;"",_xlfn.CONCAT(REPT("/",2)," Tier ",B114," - ",VLOOKUP(A114,primary[[id]:[realTitle]],5,FALSE)," ",REPT("\",2),CHAR(10)),""))</f>
        <v xml:space="preserve">// Tier 0 - Start \\
</v>
      </c>
    </row>
    <row r="115" spans="1:14" x14ac:dyDescent="0.35">
      <c r="A115" t="s">
        <v>115</v>
      </c>
      <c r="B115">
        <f>VLOOKUP(Tbl_StructuralPlaneParts[[#This Row],[StructuralPlaneParts]],primary[[id]:[tier]],2,FALSE)</f>
        <v>1</v>
      </c>
      <c r="C115" t="s">
        <v>1010</v>
      </c>
      <c r="G115" t="str">
        <f t="shared" si="13"/>
        <v>StructuralPlaneParts1</v>
      </c>
      <c r="M115" s="14" t="str">
        <f t="shared" si="12"/>
        <v>@PART[*]:HAS[#kiwiBranch[StructuralPlaneParts],#kiwiTier[1]]:FOR[zKiwiTechTree]
{
    @TechRequired = firstFlight
}</v>
      </c>
      <c r="N115" t="str">
        <f>IF(AND(EXACT(LEFT(A115,1),UPPER(LEFT(A115,1)))=TRUE,A115&lt;&gt;""),_xlfn.CONCAT(REPT("/",4)," ",REPT("*",10)," ",A115," ",REPT("*",10)," ",REPT("\",4),CHAR(10)),IF(A115&lt;&gt;"",_xlfn.CONCAT(REPT("/",2)," Tier ",B115," - ",VLOOKUP(A115,primary[[id]:[realTitle]],5,FALSE)," ",REPT("\",2),CHAR(10)),""))</f>
        <v xml:space="preserve">// Tier 1 - First Flight \\
</v>
      </c>
    </row>
    <row r="116" spans="1:14" x14ac:dyDescent="0.35">
      <c r="A116" t="s">
        <v>6</v>
      </c>
      <c r="B116">
        <f>VLOOKUP(Tbl_StructuralPlaneParts[[#This Row],[StructuralPlaneParts]],primary[[id]:[tier]],2,FALSE)</f>
        <v>2</v>
      </c>
      <c r="C116" t="s">
        <v>1010</v>
      </c>
      <c r="G116" t="str">
        <f t="shared" si="13"/>
        <v>StructuralPlaneParts2</v>
      </c>
      <c r="M116" s="14" t="str">
        <f t="shared" si="12"/>
        <v>@PART[*]:HAS[#kiwiBranch[StructuralPlaneParts],#kiwiTier[2]]:FOR[zKiwiTechTree]
{
    @TechRequired = earlyFlight
}</v>
      </c>
      <c r="N116" t="str">
        <f>IF(AND(EXACT(LEFT(A116,1),UPPER(LEFT(A116,1)))=TRUE,A116&lt;&gt;""),_xlfn.CONCAT(REPT("/",4)," ",REPT("*",10)," ",A116," ",REPT("*",10)," ",REPT("\",4),CHAR(10)),IF(A116&lt;&gt;"",_xlfn.CONCAT(REPT("/",2)," Tier ",B116," - ",VLOOKUP(A116,primary[[id]:[realTitle]],5,FALSE)," ",REPT("\",2),CHAR(10)),""))</f>
        <v xml:space="preserve">// Tier 2 - Early Flight \\
</v>
      </c>
    </row>
    <row r="117" spans="1:14" x14ac:dyDescent="0.35">
      <c r="A117" t="s">
        <v>14</v>
      </c>
      <c r="B117">
        <f>VLOOKUP(Tbl_StructuralPlaneParts[[#This Row],[StructuralPlaneParts]],primary[[id]:[tier]],2,FALSE)</f>
        <v>3</v>
      </c>
      <c r="C117" t="s">
        <v>1010</v>
      </c>
      <c r="G117" t="str">
        <f t="shared" si="13"/>
        <v>StructuralPlaneParts3</v>
      </c>
      <c r="M117" s="14" t="str">
        <f t="shared" si="12"/>
        <v>@PART[*]:HAS[#kiwiBranch[StructuralPlaneParts],#kiwiTier[3]]:FOR[zKiwiTechTree]
{
    @TechRequired = stability
}</v>
      </c>
      <c r="N117" t="str">
        <f>IF(AND(EXACT(LEFT(A117,1),UPPER(LEFT(A117,1)))=TRUE,A117&lt;&gt;""),_xlfn.CONCAT(REPT("/",4)," ",REPT("*",10)," ",A117," ",REPT("*",10)," ",REPT("\",4),CHAR(10)),IF(A117&lt;&gt;"",_xlfn.CONCAT(REPT("/",2)," Tier ",B117," - ",VLOOKUP(A117,primary[[id]:[realTitle]],5,FALSE)," ",REPT("\",2),CHAR(10)),""))</f>
        <v xml:space="preserve">// Tier 3 - Stability \\
</v>
      </c>
    </row>
    <row r="118" spans="1:14" x14ac:dyDescent="0.35">
      <c r="A118" t="s">
        <v>27</v>
      </c>
      <c r="B118">
        <f>VLOOKUP(Tbl_StructuralPlaneParts[[#This Row],[StructuralPlaneParts]],primary[[id]:[tier]],2,FALSE)</f>
        <v>4</v>
      </c>
      <c r="C118" t="s">
        <v>1010</v>
      </c>
      <c r="G118" t="str">
        <f t="shared" si="13"/>
        <v>StructuralPlaneParts4</v>
      </c>
      <c r="M118" s="14" t="str">
        <f t="shared" si="12"/>
        <v>@PART[*]:HAS[#kiwiBranch[StructuralPlaneParts],#kiwiTier[4]]:FOR[zKiwiTechTree]
{
    @TechRequired = aviation
}</v>
      </c>
      <c r="N118" t="str">
        <f>IF(AND(EXACT(LEFT(A118,1),UPPER(LEFT(A118,1)))=TRUE,A118&lt;&gt;""),_xlfn.CONCAT(REPT("/",4)," ",REPT("*",10)," ",A118," ",REPT("*",10)," ",REPT("\",4),CHAR(10)),IF(A118&lt;&gt;"",_xlfn.CONCAT(REPT("/",2)," Tier ",B118," - ",VLOOKUP(A118,primary[[id]:[realTitle]],5,FALSE)," ",REPT("\",2),CHAR(10)),""))</f>
        <v xml:space="preserve">// Tier 4 - Aviation \\
</v>
      </c>
    </row>
    <row r="119" spans="1:14" x14ac:dyDescent="0.35">
      <c r="A119" t="s">
        <v>43</v>
      </c>
      <c r="B119">
        <f>VLOOKUP(Tbl_StructuralPlaneParts[[#This Row],[StructuralPlaneParts]],primary[[id]:[tier]],2,FALSE)</f>
        <v>5</v>
      </c>
      <c r="C119" t="s">
        <v>1010</v>
      </c>
      <c r="G119" t="str">
        <f t="shared" si="13"/>
        <v>StructuralPlaneParts5</v>
      </c>
      <c r="M119" s="14" t="str">
        <f t="shared" si="12"/>
        <v>@PART[*]:HAS[#kiwiBranch[StructuralPlaneParts],#kiwiTier[5]]:FOR[zKiwiTechTree]
{
    @TechRequired = aerodynamicSystems
}</v>
      </c>
      <c r="N119" t="str">
        <f>IF(AND(EXACT(LEFT(A119,1),UPPER(LEFT(A119,1)))=TRUE,A119&lt;&gt;""),_xlfn.CONCAT(REPT("/",4)," ",REPT("*",10)," ",A119," ",REPT("*",10)," ",REPT("\",4),CHAR(10)),IF(A119&lt;&gt;"",_xlfn.CONCAT(REPT("/",2)," Tier ",B119," - ",VLOOKUP(A119,primary[[id]:[realTitle]],5,FALSE)," ",REPT("\",2),CHAR(10)),""))</f>
        <v xml:space="preserve">// Tier 5 - Aerodynamics \\
</v>
      </c>
    </row>
    <row r="120" spans="1:14" x14ac:dyDescent="0.35">
      <c r="A120" t="s">
        <v>66</v>
      </c>
      <c r="B120">
        <f>VLOOKUP(Tbl_StructuralPlaneParts[[#This Row],[StructuralPlaneParts]],primary[[id]:[tier]],2,FALSE)</f>
        <v>6</v>
      </c>
      <c r="C120" t="s">
        <v>1010</v>
      </c>
      <c r="G120" t="str">
        <f t="shared" si="13"/>
        <v>StructuralPlaneParts6</v>
      </c>
      <c r="M120" s="14" t="str">
        <f t="shared" si="12"/>
        <v>@PART[*]:HAS[#kiwiBranch[StructuralPlaneParts],#kiwiTier[6]]:FOR[zKiwiTechTree]
{
    @TechRequired = advAerodynamics
}</v>
      </c>
      <c r="N120" t="str">
        <f>IF(AND(EXACT(LEFT(A120,1),UPPER(LEFT(A120,1)))=TRUE,A120&lt;&gt;""),_xlfn.CONCAT(REPT("/",4)," ",REPT("*",10)," ",A120," ",REPT("*",10)," ",REPT("\",4),CHAR(10)),IF(A120&lt;&gt;"",_xlfn.CONCAT(REPT("/",2)," Tier ",B120," - ",VLOOKUP(A120,primary[[id]:[realTitle]],5,FALSE)," ",REPT("\",2),CHAR(10)),""))</f>
        <v xml:space="preserve">// Tier 6 - Advanced Aerodynamics \\
</v>
      </c>
    </row>
    <row r="121" spans="1:14" x14ac:dyDescent="0.35">
      <c r="A121" t="s">
        <v>92</v>
      </c>
      <c r="B121">
        <f>VLOOKUP(Tbl_StructuralPlaneParts[[#This Row],[StructuralPlaneParts]],primary[[id]:[tier]],2,FALSE)</f>
        <v>7</v>
      </c>
      <c r="C121" t="s">
        <v>1010</v>
      </c>
      <c r="G121" t="str">
        <f t="shared" si="13"/>
        <v>StructuralPlaneParts7</v>
      </c>
      <c r="M121" s="14" t="str">
        <f t="shared" si="12"/>
        <v>@PART[*]:HAS[#kiwiBranch[StructuralPlaneParts],#kiwiTier[7]]:FOR[zKiwiTechTree]
{
    @TechRequired = heavyAerodynamics
}</v>
      </c>
      <c r="N121" t="str">
        <f>IF(AND(EXACT(LEFT(A121,1),UPPER(LEFT(A121,1)))=TRUE,A121&lt;&gt;""),_xlfn.CONCAT(REPT("/",4)," ",REPT("*",10)," ",A121," ",REPT("*",10)," ",REPT("\",4),CHAR(10)),IF(A121&lt;&gt;"",_xlfn.CONCAT(REPT("/",2)," Tier ",B121," - ",VLOOKUP(A121,primary[[id]:[realTitle]],5,FALSE)," ",REPT("\",2),CHAR(10)),""))</f>
        <v xml:space="preserve">// Tier 7 - Heavy Aerodynamics \\
</v>
      </c>
    </row>
    <row r="122" spans="1:14" x14ac:dyDescent="0.35">
      <c r="A122" t="s">
        <v>132</v>
      </c>
      <c r="B122">
        <f>VLOOKUP(Tbl_StructuralPlaneParts[[#This Row],[StructuralPlaneParts]],primary[[id]:[tier]],2,FALSE)</f>
        <v>8</v>
      </c>
      <c r="C122" t="s">
        <v>1010</v>
      </c>
      <c r="G122" t="str">
        <f t="shared" si="13"/>
        <v>StructuralPlaneParts8</v>
      </c>
      <c r="M122" s="14" t="str">
        <f t="shared" si="12"/>
        <v>@PART[*]:HAS[#kiwiBranch[StructuralPlaneParts],#kiwiTier[8]]:FOR[zKiwiTechTree]
{
    @TechRequired = experimentalAerodynamics
}</v>
      </c>
      <c r="N122" t="str">
        <f>IF(AND(EXACT(LEFT(A122,1),UPPER(LEFT(A122,1)))=TRUE,A122&lt;&gt;""),_xlfn.CONCAT(REPT("/",4)," ",REPT("*",10)," ",A122," ",REPT("*",10)," ",REPT("\",4),CHAR(10)),IF(A122&lt;&gt;"",_xlfn.CONCAT(REPT("/",2)," Tier ",B122," - ",VLOOKUP(A122,primary[[id]:[realTitle]],5,FALSE)," ",REPT("\",2),CHAR(10)),""))</f>
        <v xml:space="preserve">// Tier 8 - Experimental Aerodynamics \\
</v>
      </c>
    </row>
    <row r="123" spans="1:14" x14ac:dyDescent="0.35">
      <c r="A123" t="s">
        <v>162</v>
      </c>
      <c r="B123">
        <f>VLOOKUP(Tbl_StructuralPlaneParts[[#This Row],[StructuralPlaneParts]],primary[[id]:[tier]],2,FALSE)</f>
        <v>9</v>
      </c>
      <c r="C123" t="s">
        <v>1010</v>
      </c>
      <c r="G123" t="str">
        <f t="shared" si="13"/>
        <v>StructuralPlaneParts9</v>
      </c>
      <c r="M123" s="14" t="str">
        <f t="shared" si="12"/>
        <v>@PART[*]:HAS[#kiwiBranch[StructuralPlaneParts],#kiwiTier[9]]:FOR[zKiwiTechTree]
{
    @TechRequired = aerospaceComposites
}</v>
      </c>
      <c r="N123" t="str">
        <f>IF(AND(EXACT(LEFT(A123,1),UPPER(LEFT(A123,1)))=TRUE,A123&lt;&gt;""),_xlfn.CONCAT(REPT("/",4)," ",REPT("*",10)," ",A123," ",REPT("*",10)," ",REPT("\",4),CHAR(10)),IF(A123&lt;&gt;"",_xlfn.CONCAT(REPT("/",2)," Tier ",B123," - ",VLOOKUP(A123,primary[[id]:[realTitle]],5,FALSE)," ",REPT("\",2),CHAR(10)),""))</f>
        <v xml:space="preserve">// Tier 9 - Aerospace Composites \\
</v>
      </c>
    </row>
    <row r="124" spans="1:14" x14ac:dyDescent="0.35">
      <c r="A124" t="s">
        <v>207</v>
      </c>
      <c r="B124">
        <f>VLOOKUP(Tbl_StructuralPlaneParts[[#This Row],[StructuralPlaneParts]],primary[[id]:[tier]],2,FALSE)</f>
        <v>10</v>
      </c>
      <c r="C124" t="s">
        <v>1010</v>
      </c>
      <c r="G124" t="str">
        <f t="shared" si="13"/>
        <v>StructuralPlaneParts10</v>
      </c>
      <c r="M124" s="14" t="str">
        <f t="shared" si="12"/>
        <v>@PART[*]:HAS[#kiwiBranch[StructuralPlaneParts],#kiwiTier[10]]:FOR[zKiwiTechTree]
{
    @TechRequired = advAerospaceEngineering
}</v>
      </c>
      <c r="N124" t="str">
        <f>IF(AND(EXACT(LEFT(A124,1),UPPER(LEFT(A124,1)))=TRUE,A124&lt;&gt;""),_xlfn.CONCAT(REPT("/",4)," ",REPT("*",10)," ",A124," ",REPT("*",10)," ",REPT("\",4),CHAR(10)),IF(A124&lt;&gt;"",_xlfn.CONCAT(REPT("/",2)," Tier ",B124," - ",VLOOKUP(A124,primary[[id]:[realTitle]],5,FALSE)," ",REPT("\",2),CHAR(10)),""))</f>
        <v xml:space="preserve">// Tier 10 - Advanced Aerospace Engineering \\
</v>
      </c>
    </row>
    <row r="125" spans="1:14" x14ac:dyDescent="0.35">
      <c r="G125" t="str">
        <f t="shared" si="13"/>
        <v/>
      </c>
      <c r="M125" s="14" t="str">
        <f t="shared" si="12"/>
        <v/>
      </c>
      <c r="N125" t="str">
        <f>IF(AND(EXACT(LEFT(A125,1),UPPER(LEFT(A125,1)))=TRUE,A125&lt;&gt;""),_xlfn.CONCAT(REPT("/",4)," ",REPT("*",10)," ",A125," ",REPT("*",10)," ",REPT("\",4),CHAR(10)),IF(A125&lt;&gt;"",_xlfn.CONCAT(REPT("/",2)," Tier ",B125," - ",VLOOKUP(A125,primary[[id]:[realTitle]],5,FALSE)," ",REPT("\",2),CHAR(10)),""))</f>
        <v/>
      </c>
    </row>
    <row r="126" spans="1:14" x14ac:dyDescent="0.35">
      <c r="G126" t="str">
        <f t="shared" si="13"/>
        <v/>
      </c>
      <c r="M126" s="14" t="str">
        <f t="shared" si="12"/>
        <v/>
      </c>
      <c r="N126" t="str">
        <f>IF(AND(EXACT(LEFT(A126,1),UPPER(LEFT(A126,1)))=TRUE,A126&lt;&gt;""),_xlfn.CONCAT(REPT("/",4)," ",REPT("*",10)," ",A126," ",REPT("*",10)," ",REPT("\",4),CHAR(10)),IF(A126&lt;&gt;"",_xlfn.CONCAT(REPT("/",2)," Tier ",B126," - ",VLOOKUP(A126,primary[[id]:[realTitle]],5,FALSE)," ",REPT("\",2),CHAR(10)),""))</f>
        <v/>
      </c>
    </row>
    <row r="127" spans="1:14" x14ac:dyDescent="0.35">
      <c r="A127" t="s">
        <v>1011</v>
      </c>
      <c r="B127" t="s">
        <v>247</v>
      </c>
      <c r="C127" t="s">
        <v>1090</v>
      </c>
      <c r="G127" t="str">
        <f t="shared" si="13"/>
        <v>TitleTier</v>
      </c>
      <c r="M127" s="14" t="str">
        <f t="shared" si="12"/>
        <v/>
      </c>
      <c r="N127" t="str">
        <f>IF(AND(EXACT(LEFT(A127,1),UPPER(LEFT(A127,1)))=TRUE,A127&lt;&gt;""),_xlfn.CONCAT(REPT("/",4)," ",REPT("*",10)," ",A127," ",REPT("*",10)," ",REPT("\",4),CHAR(10)),IF(A127&lt;&gt;"",_xlfn.CONCAT(REPT("/",2)," Tier ",B127," - ",VLOOKUP(A127,primary[[id]:[realTitle]],5,FALSE)," ",REPT("\",2),CHAR(10)),""))</f>
        <v xml:space="preserve">//// ********** CommandModules ********** \\\\
</v>
      </c>
    </row>
    <row r="128" spans="1:14" x14ac:dyDescent="0.35">
      <c r="A128" s="18" t="s">
        <v>979</v>
      </c>
      <c r="B128">
        <f>VLOOKUP(Tbl_CommandModules[[#This Row],[CommandModules]],primary[[id]:[tier]],2,FALSE)</f>
        <v>4</v>
      </c>
      <c r="C128" t="s">
        <v>1011</v>
      </c>
      <c r="G128" t="str">
        <f t="shared" si="13"/>
        <v>CommandModules4</v>
      </c>
      <c r="M128" s="14" t="str">
        <f t="shared" ref="M128:M144" si="14">IF(ISNUMBER(B128)=TRUE,_xlfn.CONCAT("@PART[*]:HAS[#kiwiBranch[",C128,"],#kiwiTier[",B128,"]]:FOR[zKiwiTechTree]",CHAR(10),"{",CHAR(10),"    @TechRequired = ",A128,CHAR(10),"}"),"")</f>
        <v>@PART[*]:HAS[#kiwiBranch[CommandModules],#kiwiTier[4]]:FOR[zKiwiTechTree]
{
    @TechRequired = basicCommandModules
}</v>
      </c>
      <c r="N128" t="str">
        <f>IF(AND(EXACT(LEFT(A128,1),UPPER(LEFT(A128,1)))=TRUE,A128&lt;&gt;""),_xlfn.CONCAT(REPT("/",4)," ",REPT("*",10)," ",A128," ",REPT("*",10)," ",REPT("\",4),CHAR(10)),IF(A128&lt;&gt;"",_xlfn.CONCAT(REPT("/",2)," Tier ",B128," - ",VLOOKUP(A128,primary[[id]:[realTitle]],5,FALSE)," ",REPT("\",2),CHAR(10)),""))</f>
        <v xml:space="preserve">// Tier 4 - Basic Command Modules \\
</v>
      </c>
    </row>
    <row r="129" spans="1:14" x14ac:dyDescent="0.35">
      <c r="A129" t="s">
        <v>46</v>
      </c>
      <c r="B129">
        <f>VLOOKUP(Tbl_CommandModules[[#This Row],[CommandModules]],primary[[id]:[tier]],2,FALSE)</f>
        <v>5</v>
      </c>
      <c r="C129" t="s">
        <v>1011</v>
      </c>
      <c r="G129" t="str">
        <f t="shared" si="13"/>
        <v>CommandModules5</v>
      </c>
      <c r="M129" s="14" t="str">
        <f t="shared" si="14"/>
        <v>@PART[*]:HAS[#kiwiBranch[CommandModules],#kiwiTier[5]]:FOR[zKiwiTechTree]
{
    @TechRequired = simpleCommandModules
}</v>
      </c>
      <c r="N129" t="str">
        <f>IF(AND(EXACT(LEFT(A129,1),UPPER(LEFT(A129,1)))=TRUE,A129&lt;&gt;""),_xlfn.CONCAT(REPT("/",4)," ",REPT("*",10)," ",A129," ",REPT("*",10)," ",REPT("\",4),CHAR(10)),IF(A129&lt;&gt;"",_xlfn.CONCAT(REPT("/",2)," Tier ",B129," - ",VLOOKUP(A129,primary[[id]:[realTitle]],5,FALSE)," ",REPT("\",2),CHAR(10)),""))</f>
        <v xml:space="preserve">// Tier 5 - Simple Command Modules \\
</v>
      </c>
    </row>
    <row r="130" spans="1:14" x14ac:dyDescent="0.35">
      <c r="A130" t="s">
        <v>69</v>
      </c>
      <c r="B130">
        <f>VLOOKUP(Tbl_CommandModules[[#This Row],[CommandModules]],primary[[id]:[tier]],2,FALSE)</f>
        <v>6</v>
      </c>
      <c r="C130" t="s">
        <v>1011</v>
      </c>
      <c r="G130" t="str">
        <f t="shared" si="13"/>
        <v>CommandModules6</v>
      </c>
      <c r="M130" s="14" t="str">
        <f t="shared" si="14"/>
        <v>@PART[*]:HAS[#kiwiBranch[CommandModules],#kiwiTier[6]]:FOR[zKiwiTechTree]
{
    @TechRequired = commandModules
}</v>
      </c>
      <c r="N130" t="str">
        <f>IF(AND(EXACT(LEFT(A130,1),UPPER(LEFT(A130,1)))=TRUE,A130&lt;&gt;""),_xlfn.CONCAT(REPT("/",4)," ",REPT("*",10)," ",A130," ",REPT("*",10)," ",REPT("\",4),CHAR(10)),IF(A130&lt;&gt;"",_xlfn.CONCAT(REPT("/",2)," Tier ",B130," - ",VLOOKUP(A130,primary[[id]:[realTitle]],5,FALSE)," ",REPT("\",2),CHAR(10)),""))</f>
        <v xml:space="preserve">// Tier 6 - Command Modules \\
</v>
      </c>
    </row>
    <row r="131" spans="1:14" x14ac:dyDescent="0.35">
      <c r="A131" t="s">
        <v>95</v>
      </c>
      <c r="B131">
        <f>VLOOKUP(Tbl_CommandModules[[#This Row],[CommandModules]],primary[[id]:[tier]],2,FALSE)</f>
        <v>7</v>
      </c>
      <c r="C131" t="s">
        <v>1011</v>
      </c>
      <c r="G131" t="str">
        <f t="shared" ref="G131:G156" si="15">_xlfn.CONCAT(C131,B131)</f>
        <v>CommandModules7</v>
      </c>
      <c r="M131" s="14" t="str">
        <f t="shared" si="14"/>
        <v>@PART[*]:HAS[#kiwiBranch[CommandModules],#kiwiTier[7]]:FOR[zKiwiTechTree]
{
    @TechRequired = heavyCommandModules
}</v>
      </c>
      <c r="N131" t="str">
        <f>IF(AND(EXACT(LEFT(A131,1),UPPER(LEFT(A131,1)))=TRUE,A131&lt;&gt;""),_xlfn.CONCAT(REPT("/",4)," ",REPT("*",10)," ",A131," ",REPT("*",10)," ",REPT("\",4),CHAR(10)),IF(A131&lt;&gt;"",_xlfn.CONCAT(REPT("/",2)," Tier ",B131," - ",VLOOKUP(A131,primary[[id]:[realTitle]],5,FALSE)," ",REPT("\",2),CHAR(10)),""))</f>
        <v xml:space="preserve">// Tier 7 - Heavy Command Modules \\
</v>
      </c>
    </row>
    <row r="132" spans="1:14" x14ac:dyDescent="0.35">
      <c r="A132" t="s">
        <v>135</v>
      </c>
      <c r="B132">
        <f>VLOOKUP(Tbl_CommandModules[[#This Row],[CommandModules]],primary[[id]:[tier]],2,FALSE)</f>
        <v>8</v>
      </c>
      <c r="C132" t="s">
        <v>1011</v>
      </c>
      <c r="G132" t="str">
        <f t="shared" si="15"/>
        <v>CommandModules8</v>
      </c>
      <c r="M132" s="14" t="str">
        <f t="shared" si="14"/>
        <v>@PART[*]:HAS[#kiwiBranch[CommandModules],#kiwiTier[8]]:FOR[zKiwiTechTree]
{
    @TechRequired = specializedCommandModules
}</v>
      </c>
      <c r="N132" t="str">
        <f>IF(AND(EXACT(LEFT(A132,1),UPPER(LEFT(A132,1)))=TRUE,A132&lt;&gt;""),_xlfn.CONCAT(REPT("/",4)," ",REPT("*",10)," ",A132," ",REPT("*",10)," ",REPT("\",4),CHAR(10)),IF(A132&lt;&gt;"",_xlfn.CONCAT(REPT("/",2)," Tier ",B132," - ",VLOOKUP(A132,primary[[id]:[realTitle]],5,FALSE)," ",REPT("\",2),CHAR(10)),""))</f>
        <v xml:space="preserve">// Tier 8 - Specialized Command Modules \\
</v>
      </c>
    </row>
    <row r="133" spans="1:14" x14ac:dyDescent="0.35">
      <c r="A133" t="s">
        <v>165</v>
      </c>
      <c r="B133">
        <f>VLOOKUP(Tbl_CommandModules[[#This Row],[CommandModules]],primary[[id]:[tier]],2,FALSE)</f>
        <v>9</v>
      </c>
      <c r="C133" t="s">
        <v>1011</v>
      </c>
      <c r="G133" t="str">
        <f t="shared" si="15"/>
        <v>CommandModules9</v>
      </c>
      <c r="M133" s="14" t="str">
        <f t="shared" si="14"/>
        <v>@PART[*]:HAS[#kiwiBranch[CommandModules],#kiwiTier[9]]:FOR[zKiwiTechTree]
{
    @TechRequired = specializedCommandCenters
}</v>
      </c>
      <c r="N133" t="str">
        <f>IF(AND(EXACT(LEFT(A133,1),UPPER(LEFT(A133,1)))=TRUE,A133&lt;&gt;""),_xlfn.CONCAT(REPT("/",4)," ",REPT("*",10)," ",A133," ",REPT("*",10)," ",REPT("\",4),CHAR(10)),IF(A133&lt;&gt;"",_xlfn.CONCAT(REPT("/",2)," Tier ",B133," - ",VLOOKUP(A133,primary[[id]:[realTitle]],5,FALSE)," ",REPT("\",2),CHAR(10)),""))</f>
        <v xml:space="preserve">// Tier 9 - Specialized Command Centers \\
</v>
      </c>
    </row>
    <row r="134" spans="1:14" x14ac:dyDescent="0.35">
      <c r="A134" t="s">
        <v>167</v>
      </c>
      <c r="B134">
        <f>VLOOKUP(Tbl_CommandModules[[#This Row],[CommandModules]],primary[[id]:[tier]],2,FALSE)</f>
        <v>10</v>
      </c>
      <c r="C134" t="s">
        <v>1011</v>
      </c>
      <c r="G134" t="str">
        <f t="shared" si="15"/>
        <v>CommandModules10</v>
      </c>
      <c r="M134" s="14" t="str">
        <f t="shared" si="14"/>
        <v>@PART[*]:HAS[#kiwiBranch[CommandModules],#kiwiTier[10]]:FOR[zKiwiTechTree]
{
    @TechRequired = heavyCommandCenters
}</v>
      </c>
      <c r="N134" t="str">
        <f>IF(AND(EXACT(LEFT(A134,1),UPPER(LEFT(A134,1)))=TRUE,A134&lt;&gt;""),_xlfn.CONCAT(REPT("/",4)," ",REPT("*",10)," ",A134," ",REPT("*",10)," ",REPT("\",4),CHAR(10)),IF(A134&lt;&gt;"",_xlfn.CONCAT(REPT("/",2)," Tier ",B134," - ",VLOOKUP(A134,primary[[id]:[realTitle]],5,FALSE)," ",REPT("\",2),CHAR(10)),""))</f>
        <v xml:space="preserve">// Tier 10 - Heavy Command Centers \\
</v>
      </c>
    </row>
    <row r="135" spans="1:14" x14ac:dyDescent="0.35">
      <c r="G135" t="str">
        <f t="shared" si="15"/>
        <v/>
      </c>
      <c r="M135" s="14" t="str">
        <f t="shared" si="14"/>
        <v/>
      </c>
      <c r="N135" t="str">
        <f>IF(AND(EXACT(LEFT(A135,1),UPPER(LEFT(A135,1)))=TRUE,A135&lt;&gt;""),_xlfn.CONCAT(REPT("/",4)," ",REPT("*",10)," ",A135," ",REPT("*",10)," ",REPT("\",4),CHAR(10)),IF(A135&lt;&gt;"",_xlfn.CONCAT(REPT("/",2)," Tier ",B135," - ",VLOOKUP(A135,primary[[id]:[realTitle]],5,FALSE)," ",REPT("\",2),CHAR(10)),""))</f>
        <v/>
      </c>
    </row>
    <row r="136" spans="1:14" x14ac:dyDescent="0.35">
      <c r="G136" t="str">
        <f t="shared" si="15"/>
        <v/>
      </c>
      <c r="M136" s="14" t="str">
        <f t="shared" si="14"/>
        <v/>
      </c>
      <c r="N136" t="str">
        <f>IF(AND(EXACT(LEFT(A136,1),UPPER(LEFT(A136,1)))=TRUE,A136&lt;&gt;""),_xlfn.CONCAT(REPT("/",4)," ",REPT("*",10)," ",A136," ",REPT("*",10)," ",REPT("\",4),CHAR(10)),IF(A136&lt;&gt;"",_xlfn.CONCAT(REPT("/",2)," Tier ",B136," - ",VLOOKUP(A136,primary[[id]:[realTitle]],5,FALSE)," ",REPT("\",2),CHAR(10)),""))</f>
        <v/>
      </c>
    </row>
    <row r="137" spans="1:14" x14ac:dyDescent="0.35">
      <c r="A137" t="s">
        <v>1012</v>
      </c>
      <c r="B137" t="s">
        <v>247</v>
      </c>
      <c r="C137" t="s">
        <v>1090</v>
      </c>
      <c r="G137" t="str">
        <f t="shared" si="15"/>
        <v>TitleTier</v>
      </c>
      <c r="M137" s="14" t="str">
        <f t="shared" si="14"/>
        <v/>
      </c>
      <c r="N137" t="str">
        <f>IF(AND(EXACT(LEFT(A137,1),UPPER(LEFT(A137,1)))=TRUE,A137&lt;&gt;""),_xlfn.CONCAT(REPT("/",4)," ",REPT("*",10)," ",A137," ",REPT("*",10)," ",REPT("\",4),CHAR(10)),IF(A137&lt;&gt;"",_xlfn.CONCAT(REPT("/",2)," Tier ",B137," - ",VLOOKUP(A137,primary[[id]:[realTitle]],5,FALSE)," ",REPT("\",2),CHAR(10)),""))</f>
        <v xml:space="preserve">//// ********** Landers ********** \\\\
</v>
      </c>
    </row>
    <row r="138" spans="1:14" x14ac:dyDescent="0.35">
      <c r="A138" s="18" t="s">
        <v>47</v>
      </c>
      <c r="B138">
        <f>_xlfn.FLOOR.MATH(VLOOKUP(Tbl_Landers[[#This Row],[Landers]],primary[[id]:[tier]],2,FALSE),1)</f>
        <v>5</v>
      </c>
      <c r="C138" t="s">
        <v>1012</v>
      </c>
      <c r="G138" t="str">
        <f t="shared" si="15"/>
        <v>Landers5</v>
      </c>
      <c r="M138" s="14" t="str">
        <f t="shared" si="14"/>
        <v>@PART[*]:HAS[#kiwiBranch[Landers],#kiwiTier[5]]:FOR[zKiwiTechTree]
{
    @TechRequired = simpleCommandModulesExtensions
}</v>
      </c>
      <c r="N138" t="str">
        <f>IF(AND(EXACT(LEFT(A138,1),UPPER(LEFT(A138,1)))=TRUE,A138&lt;&gt;""),_xlfn.CONCAT(REPT("/",4)," ",REPT("*",10)," ",A138," ",REPT("*",10)," ",REPT("\",4),CHAR(10)),IF(A138&lt;&gt;"",_xlfn.CONCAT(REPT("/",2)," Tier ",B138," - ",VLOOKUP(A138,primary[[id]:[realTitle]],5,FALSE)," ",REPT("\",2),CHAR(10)),""))</f>
        <v xml:space="preserve">// Tier 5 - Simple Command Module Extensions \\
</v>
      </c>
    </row>
    <row r="139" spans="1:14" x14ac:dyDescent="0.35">
      <c r="A139" s="18" t="s">
        <v>70</v>
      </c>
      <c r="B139">
        <f>_xlfn.FLOOR.MATH(VLOOKUP(Tbl_Landers[[#This Row],[Landers]],primary[[id]:[tier]],2,FALSE),1)</f>
        <v>6</v>
      </c>
      <c r="C139" t="s">
        <v>1012</v>
      </c>
      <c r="G139" t="str">
        <f t="shared" si="15"/>
        <v>Landers6</v>
      </c>
      <c r="M139" s="14" t="str">
        <f t="shared" si="14"/>
        <v>@PART[*]:HAS[#kiwiBranch[Landers],#kiwiTier[6]]:FOR[zKiwiTechTree]
{
    @TechRequired = commandModulesExtensions
}</v>
      </c>
      <c r="N139" t="str">
        <f>IF(AND(EXACT(LEFT(A139,1),UPPER(LEFT(A139,1)))=TRUE,A139&lt;&gt;""),_xlfn.CONCAT(REPT("/",4)," ",REPT("*",10)," ",A139," ",REPT("*",10)," ",REPT("\",4),CHAR(10)),IF(A139&lt;&gt;"",_xlfn.CONCAT(REPT("/",2)," Tier ",B139," - ",VLOOKUP(A139,primary[[id]:[realTitle]],5,FALSE)," ",REPT("\",2),CHAR(10)),""))</f>
        <v xml:space="preserve">// Tier 6 - Command Module Extensions \\
</v>
      </c>
    </row>
    <row r="140" spans="1:14" x14ac:dyDescent="0.35">
      <c r="A140" s="18" t="s">
        <v>96</v>
      </c>
      <c r="B140">
        <f>_xlfn.FLOOR.MATH(VLOOKUP(Tbl_Landers[[#This Row],[Landers]],primary[[id]:[tier]],2,FALSE),1)</f>
        <v>7</v>
      </c>
      <c r="C140" t="s">
        <v>1012</v>
      </c>
      <c r="G140" t="str">
        <f t="shared" si="15"/>
        <v>Landers7</v>
      </c>
      <c r="M140" s="14" t="str">
        <f t="shared" si="14"/>
        <v>@PART[*]:HAS[#kiwiBranch[Landers],#kiwiTier[7]]:FOR[zKiwiTechTree]
{
    @TechRequired = heavyCommandModulesExtensions
}</v>
      </c>
      <c r="N140" t="str">
        <f>IF(AND(EXACT(LEFT(A140,1),UPPER(LEFT(A140,1)))=TRUE,A140&lt;&gt;""),_xlfn.CONCAT(REPT("/",4)," ",REPT("*",10)," ",A140," ",REPT("*",10)," ",REPT("\",4),CHAR(10)),IF(A140&lt;&gt;"",_xlfn.CONCAT(REPT("/",2)," Tier ",B140," - ",VLOOKUP(A140,primary[[id]:[realTitle]],5,FALSE)," ",REPT("\",2),CHAR(10)),""))</f>
        <v xml:space="preserve">// Tier 7 - Heavy Command Module Extensions \\
</v>
      </c>
    </row>
    <row r="141" spans="1:14" x14ac:dyDescent="0.35">
      <c r="A141" t="s">
        <v>164</v>
      </c>
      <c r="B141">
        <f>_xlfn.FLOOR.MATH(VLOOKUP(Tbl_Landers[[#This Row],[Landers]],primary[[id]:[tier]],2,FALSE),1)</f>
        <v>9</v>
      </c>
      <c r="C141" t="s">
        <v>1012</v>
      </c>
      <c r="G141" t="str">
        <f t="shared" si="15"/>
        <v>Landers9</v>
      </c>
      <c r="M141" s="14" t="str">
        <f t="shared" si="14"/>
        <v>@PART[*]:HAS[#kiwiBranch[Landers],#kiwiTier[9]]:FOR[zKiwiTechTree]
{
    @TechRequired = specializedLanders
}</v>
      </c>
      <c r="N141" t="str">
        <f>IF(AND(EXACT(LEFT(A141,1),UPPER(LEFT(A141,1)))=TRUE,A141&lt;&gt;""),_xlfn.CONCAT(REPT("/",4)," ",REPT("*",10)," ",A141," ",REPT("*",10)," ",REPT("\",4),CHAR(10)),IF(A141&lt;&gt;"",_xlfn.CONCAT(REPT("/",2)," Tier ",B141," - ",VLOOKUP(A141,primary[[id]:[realTitle]],5,FALSE)," ",REPT("\",2),CHAR(10)),""))</f>
        <v xml:space="preserve">// Tier 9 - Specialized Landers \\
</v>
      </c>
    </row>
    <row r="142" spans="1:14" x14ac:dyDescent="0.35">
      <c r="A142" t="s">
        <v>166</v>
      </c>
      <c r="B142">
        <f>_xlfn.FLOOR.MATH(VLOOKUP(Tbl_Landers[[#This Row],[Landers]],primary[[id]:[tier]],2,FALSE),1)</f>
        <v>10</v>
      </c>
      <c r="C142" t="s">
        <v>1012</v>
      </c>
      <c r="G142" t="str">
        <f t="shared" si="15"/>
        <v>Landers10</v>
      </c>
      <c r="M142" s="14" t="str">
        <f t="shared" si="14"/>
        <v>@PART[*]:HAS[#kiwiBranch[Landers],#kiwiTier[10]]:FOR[zKiwiTechTree]
{
    @TechRequired = heavyLanders
}</v>
      </c>
      <c r="N142" t="str">
        <f>IF(AND(EXACT(LEFT(A142,1),UPPER(LEFT(A142,1)))=TRUE,A142&lt;&gt;""),_xlfn.CONCAT(REPT("/",4)," ",REPT("*",10)," ",A142," ",REPT("*",10)," ",REPT("\",4),CHAR(10)),IF(A142&lt;&gt;"",_xlfn.CONCAT(REPT("/",2)," Tier ",B142," - ",VLOOKUP(A142,primary[[id]:[realTitle]],5,FALSE)," ",REPT("\",2),CHAR(10)),""))</f>
        <v xml:space="preserve">// Tier 10 - Heavy Landers \\
</v>
      </c>
    </row>
    <row r="143" spans="1:14" x14ac:dyDescent="0.35">
      <c r="G143" t="str">
        <f t="shared" si="15"/>
        <v/>
      </c>
      <c r="M143" s="14" t="str">
        <f t="shared" si="14"/>
        <v/>
      </c>
      <c r="N143" t="str">
        <f>IF(AND(EXACT(LEFT(A143,1),UPPER(LEFT(A143,1)))=TRUE,A143&lt;&gt;""),_xlfn.CONCAT(REPT("/",4)," ",REPT("*",10)," ",A143," ",REPT("*",10)," ",REPT("\",4),CHAR(10)),IF(A143&lt;&gt;"",_xlfn.CONCAT(REPT("/",2)," Tier ",B143," - ",VLOOKUP(A143,primary[[id]:[realTitle]],5,FALSE)," ",REPT("\",2),CHAR(10)),""))</f>
        <v/>
      </c>
    </row>
    <row r="144" spans="1:14" x14ac:dyDescent="0.35">
      <c r="G144" t="str">
        <f t="shared" si="15"/>
        <v/>
      </c>
      <c r="M144" s="14" t="str">
        <f t="shared" si="14"/>
        <v/>
      </c>
      <c r="N144" t="str">
        <f>IF(AND(EXACT(LEFT(A144,1),UPPER(LEFT(A144,1)))=TRUE,A144&lt;&gt;""),_xlfn.CONCAT(REPT("/",4)," ",REPT("*",10)," ",A144," ",REPT("*",10)," ",REPT("\",4),CHAR(10)),IF(A144&lt;&gt;"",_xlfn.CONCAT(REPT("/",2)," Tier ",B144," - ",VLOOKUP(A144,primary[[id]:[realTitle]],5,FALSE)," ",REPT("\",2),CHAR(10)),""))</f>
        <v/>
      </c>
    </row>
    <row r="145" spans="1:14" x14ac:dyDescent="0.35">
      <c r="A145" t="s">
        <v>1057</v>
      </c>
      <c r="B145" t="s">
        <v>247</v>
      </c>
      <c r="C145" t="s">
        <v>1090</v>
      </c>
      <c r="G145" t="str">
        <f t="shared" si="15"/>
        <v>TitleTier</v>
      </c>
      <c r="M145" s="14" t="str">
        <f t="shared" ref="M145:M208" si="16">IF(ISNUMBER(B145)=TRUE,_xlfn.CONCAT("@PART[*]:HAS[#kiwiBranch[",C145,"],#kiwiTier[",B145,"]]:FOR[zKiwiTechTree]",CHAR(10),"{",CHAR(10),"    @TechRequired = ",A145,CHAR(10),"}"),"")</f>
        <v/>
      </c>
      <c r="N145" t="str">
        <f>IF(AND(EXACT(LEFT(A145,1),UPPER(LEFT(A145,1)))=TRUE,A145&lt;&gt;""),_xlfn.CONCAT(REPT("/",4)," ",REPT("*",10)," ",A145," ",REPT("*",10)," ",REPT("\",4),CHAR(10)),IF(A145&lt;&gt;"",_xlfn.CONCAT(REPT("/",2)," Tier ",B145," - ",VLOOKUP(A145,primary[[id]:[realTitle]],5,FALSE)," ",REPT("\",2),CHAR(10)),""))</f>
        <v xml:space="preserve">//// ********** ReEntryModules ********** \\\\
</v>
      </c>
    </row>
    <row r="146" spans="1:14" x14ac:dyDescent="0.35">
      <c r="A146" s="18" t="s">
        <v>29</v>
      </c>
      <c r="B146">
        <f>_xlfn.FLOOR.MATH(VLOOKUP(Tbl_ReEntryModules[[#This Row],[ReEntryModules]],primary[[id]:[tier]],2,FALSE),1)</f>
        <v>3</v>
      </c>
      <c r="C146" t="s">
        <v>1057</v>
      </c>
      <c r="G146" t="str">
        <f t="shared" si="15"/>
        <v>ReEntryModules3</v>
      </c>
      <c r="M146" s="14" t="str">
        <f t="shared" si="16"/>
        <v>@PART[*]:HAS[#kiwiBranch[ReEntryModules],#kiwiTier[3]]:FOR[zKiwiTechTree]
{
    @TechRequired = basicReentryModule
}</v>
      </c>
      <c r="N146" t="str">
        <f>IF(AND(EXACT(LEFT(A146,1),UPPER(LEFT(A146,1)))=TRUE,A146&lt;&gt;""),_xlfn.CONCAT(REPT("/",4)," ",REPT("*",10)," ",A146," ",REPT("*",10)," ",REPT("\",4),CHAR(10)),IF(A146&lt;&gt;"",_xlfn.CONCAT(REPT("/",2)," Tier ",B146," - ",VLOOKUP(A146,primary[[id]:[realTitle]],5,FALSE)," ",REPT("\",2),CHAR(10)),""))</f>
        <v xml:space="preserve">// Tier 3 - Basic Re-Entry Module \\
</v>
      </c>
    </row>
    <row r="147" spans="1:14" x14ac:dyDescent="0.35">
      <c r="A147" s="18" t="s">
        <v>48</v>
      </c>
      <c r="B147">
        <f>_xlfn.FLOOR.MATH(VLOOKUP(Tbl_ReEntryModules[[#This Row],[ReEntryModules]],primary[[id]:[tier]],2,FALSE),1)</f>
        <v>4</v>
      </c>
      <c r="C147" t="s">
        <v>1057</v>
      </c>
      <c r="G147" t="str">
        <f t="shared" si="15"/>
        <v>ReEntryModules4</v>
      </c>
      <c r="M147" s="14" t="str">
        <f t="shared" si="16"/>
        <v>@PART[*]:HAS[#kiwiBranch[ReEntryModules],#kiwiTier[4]]:FOR[zKiwiTechTree]
{
    @TechRequired = reentryModule
}</v>
      </c>
      <c r="N147" t="str">
        <f>IF(AND(EXACT(LEFT(A147,1),UPPER(LEFT(A147,1)))=TRUE,A147&lt;&gt;""),_xlfn.CONCAT(REPT("/",4)," ",REPT("*",10)," ",A147," ",REPT("*",10)," ",REPT("\",4),CHAR(10)),IF(A147&lt;&gt;"",_xlfn.CONCAT(REPT("/",2)," Tier ",B147," - ",VLOOKUP(A147,primary[[id]:[realTitle]],5,FALSE)," ",REPT("\",2),CHAR(10)),""))</f>
        <v xml:space="preserve">// Tier 4 - Re-Entry Module \\
</v>
      </c>
    </row>
    <row r="148" spans="1:14" x14ac:dyDescent="0.35">
      <c r="A148" s="18" t="s">
        <v>71</v>
      </c>
      <c r="B148">
        <f>_xlfn.FLOOR.MATH(VLOOKUP(Tbl_ReEntryModules[[#This Row],[ReEntryModules]],primary[[id]:[tier]],2,FALSE),1)</f>
        <v>5</v>
      </c>
      <c r="C148" t="s">
        <v>1057</v>
      </c>
      <c r="G148" t="str">
        <f t="shared" si="15"/>
        <v>ReEntryModules5</v>
      </c>
      <c r="M148" s="14" t="str">
        <f t="shared" si="16"/>
        <v>@PART[*]:HAS[#kiwiBranch[ReEntryModules],#kiwiTier[5]]:FOR[zKiwiTechTree]
{
    @TechRequired = advancedReentryModule
}</v>
      </c>
      <c r="N148" t="str">
        <f>IF(AND(EXACT(LEFT(A148,1),UPPER(LEFT(A148,1)))=TRUE,A148&lt;&gt;""),_xlfn.CONCAT(REPT("/",4)," ",REPT("*",10)," ",A148," ",REPT("*",10)," ",REPT("\",4),CHAR(10)),IF(A148&lt;&gt;"",_xlfn.CONCAT(REPT("/",2)," Tier ",B148," - ",VLOOKUP(A148,primary[[id]:[realTitle]],5,FALSE)," ",REPT("\",2),CHAR(10)),""))</f>
        <v xml:space="preserve">// Tier 5 - Advanced Re-Entry Module \\
</v>
      </c>
    </row>
    <row r="149" spans="1:14" x14ac:dyDescent="0.35">
      <c r="G149" t="str">
        <f t="shared" si="15"/>
        <v/>
      </c>
      <c r="M149" s="14" t="str">
        <f t="shared" si="16"/>
        <v/>
      </c>
      <c r="N149" t="str">
        <f>IF(AND(EXACT(LEFT(A149,1),UPPER(LEFT(A149,1)))=TRUE,A149&lt;&gt;""),_xlfn.CONCAT(REPT("/",4)," ",REPT("*",10)," ",A149," ",REPT("*",10)," ",REPT("\",4),CHAR(10)),IF(A149&lt;&gt;"",_xlfn.CONCAT(REPT("/",2)," Tier ",B149," - ",VLOOKUP(A149,primary[[id]:[realTitle]],5,FALSE)," ",REPT("\",2),CHAR(10)),""))</f>
        <v/>
      </c>
    </row>
    <row r="150" spans="1:14" x14ac:dyDescent="0.35">
      <c r="G150" t="str">
        <f t="shared" si="15"/>
        <v/>
      </c>
      <c r="M150" s="14" t="str">
        <f t="shared" si="16"/>
        <v/>
      </c>
      <c r="N150" t="str">
        <f>IF(AND(EXACT(LEFT(A150,1),UPPER(LEFT(A150,1)))=TRUE,A150&lt;&gt;""),_xlfn.CONCAT(REPT("/",4)," ",REPT("*",10)," ",A150," ",REPT("*",10)," ",REPT("\",4),CHAR(10)),IF(A150&lt;&gt;"",_xlfn.CONCAT(REPT("/",2)," Tier ",B150," - ",VLOOKUP(A150,primary[[id]:[realTitle]],5,FALSE)," ",REPT("\",2),CHAR(10)),""))</f>
        <v/>
      </c>
    </row>
    <row r="151" spans="1:14" x14ac:dyDescent="0.35">
      <c r="A151" t="s">
        <v>1014</v>
      </c>
      <c r="B151" t="s">
        <v>247</v>
      </c>
      <c r="C151" t="s">
        <v>1090</v>
      </c>
      <c r="G151" t="str">
        <f t="shared" si="15"/>
        <v>TitleTier</v>
      </c>
      <c r="M151" s="14" t="str">
        <f t="shared" si="16"/>
        <v/>
      </c>
      <c r="N151" t="str">
        <f>IF(AND(EXACT(LEFT(A151,1),UPPER(LEFT(A151,1)))=TRUE,A151&lt;&gt;""),_xlfn.CONCAT(REPT("/",4)," ",REPT("*",10)," ",A151," ",REPT("*",10)," ",REPT("\",4),CHAR(10)),IF(A151&lt;&gt;"",_xlfn.CONCAT(REPT("/",2)," Tier ",B151," - ",VLOOKUP(A151,primary[[id]:[realTitle]],5,FALSE)," ",REPT("\",2),CHAR(10)),""))</f>
        <v xml:space="preserve">//// ********** StructuralAdapters ********** \\\\
</v>
      </c>
    </row>
    <row r="152" spans="1:14" x14ac:dyDescent="0.35">
      <c r="A152" s="18" t="s">
        <v>0</v>
      </c>
      <c r="B152">
        <f>_xlfn.FLOOR.MATH(VLOOKUP(Tbl_StructuralAdapters[[#This Row],[StructuralAdapters]],primary[[id]:[tier]],2,FALSE),1)</f>
        <v>0</v>
      </c>
      <c r="C152" t="s">
        <v>1014</v>
      </c>
      <c r="G152" t="str">
        <f t="shared" si="15"/>
        <v>StructuralAdapters0</v>
      </c>
      <c r="M152" s="14" t="str">
        <f t="shared" si="16"/>
        <v>@PART[*]:HAS[#kiwiBranch[StructuralAdapters],#kiwiTier[0]]:FOR[zKiwiTechTree]
{
    @TechRequired = start
}</v>
      </c>
      <c r="N152" t="str">
        <f>IF(AND(EXACT(LEFT(A152,1),UPPER(LEFT(A152,1)))=TRUE,A152&lt;&gt;""),_xlfn.CONCAT(REPT("/",4)," ",REPT("*",10)," ",A152," ",REPT("*",10)," ",REPT("\",4),CHAR(10)),IF(A152&lt;&gt;"",_xlfn.CONCAT(REPT("/",2)," Tier ",B152," - ",VLOOKUP(A152,primary[[id]:[realTitle]],5,FALSE)," ",REPT("\",2),CHAR(10)),""))</f>
        <v xml:space="preserve">// Tier 0 - Start \\
</v>
      </c>
    </row>
    <row r="153" spans="1:14" x14ac:dyDescent="0.35">
      <c r="A153" s="18" t="s">
        <v>976</v>
      </c>
      <c r="B153">
        <f>_xlfn.FLOOR.MATH(VLOOKUP(Tbl_StructuralAdapters[[#This Row],[StructuralAdapters]],primary[[id]:[tier]],2,FALSE),1)</f>
        <v>1</v>
      </c>
      <c r="C153" t="s">
        <v>1014</v>
      </c>
      <c r="G153" t="str">
        <f t="shared" si="15"/>
        <v>StructuralAdapters1</v>
      </c>
      <c r="M153" s="14" t="str">
        <f t="shared" si="16"/>
        <v>@PART[*]:HAS[#kiwiBranch[StructuralAdapters],#kiwiTier[1]]:FOR[zKiwiTechTree]
{
    @TechRequired = primitiveConstruction
}</v>
      </c>
      <c r="N153" t="str">
        <f>IF(AND(EXACT(LEFT(A153,1),UPPER(LEFT(A153,1)))=TRUE,A153&lt;&gt;""),_xlfn.CONCAT(REPT("/",4)," ",REPT("*",10)," ",A153," ",REPT("*",10)," ",REPT("\",4),CHAR(10)),IF(A153&lt;&gt;"",_xlfn.CONCAT(REPT("/",2)," Tier ",B153," - ",VLOOKUP(A153,primary[[id]:[realTitle]],5,FALSE)," ",REPT("\",2),CHAR(10)),""))</f>
        <v xml:space="preserve">// Tier 1 - Primitive Construction \\
</v>
      </c>
    </row>
    <row r="154" spans="1:14" x14ac:dyDescent="0.35">
      <c r="A154" s="18" t="s">
        <v>116</v>
      </c>
      <c r="B154">
        <f>_xlfn.FLOOR.MATH(VLOOKUP(Tbl_StructuralAdapters[[#This Row],[StructuralAdapters]],primary[[id]:[tier]],2,FALSE),1)</f>
        <v>2</v>
      </c>
      <c r="C154" t="s">
        <v>1014</v>
      </c>
      <c r="G154" t="str">
        <f t="shared" si="15"/>
        <v>StructuralAdapters2</v>
      </c>
      <c r="M154" s="14" t="str">
        <f t="shared" si="16"/>
        <v>@PART[*]:HAS[#kiwiBranch[StructuralAdapters],#kiwiTier[2]]:FOR[zKiwiTechTree]
{
    @TechRequired = earlyConstruction
}</v>
      </c>
      <c r="N154" t="str">
        <f>IF(AND(EXACT(LEFT(A154,1),UPPER(LEFT(A154,1)))=TRUE,A154&lt;&gt;""),_xlfn.CONCAT(REPT("/",4)," ",REPT("*",10)," ",A154," ",REPT("*",10)," ",REPT("\",4),CHAR(10)),IF(A154&lt;&gt;"",_xlfn.CONCAT(REPT("/",2)," Tier ",B154," - ",VLOOKUP(A154,primary[[id]:[realTitle]],5,FALSE)," ",REPT("\",2),CHAR(10)),""))</f>
        <v xml:space="preserve">// Tier 2 - Early Construction \\
</v>
      </c>
    </row>
    <row r="155" spans="1:14" x14ac:dyDescent="0.35">
      <c r="A155" t="s">
        <v>13</v>
      </c>
      <c r="B155">
        <f>_xlfn.FLOOR.MATH(VLOOKUP(Tbl_StructuralAdapters[[#This Row],[StructuralAdapters]],primary[[id]:[tier]],2,FALSE),1)</f>
        <v>3</v>
      </c>
      <c r="C155" t="s">
        <v>1014</v>
      </c>
      <c r="G155" t="str">
        <f t="shared" si="15"/>
        <v>StructuralAdapters3</v>
      </c>
      <c r="M155" s="14" t="str">
        <f t="shared" si="16"/>
        <v>@PART[*]:HAS[#kiwiBranch[StructuralAdapters],#kiwiTier[3]]:FOR[zKiwiTechTree]
{
    @TechRequired = basicConstruction
}</v>
      </c>
      <c r="N155" t="str">
        <f>IF(AND(EXACT(LEFT(A155,1),UPPER(LEFT(A155,1)))=TRUE,A155&lt;&gt;""),_xlfn.CONCAT(REPT("/",4)," ",REPT("*",10)," ",A155," ",REPT("*",10)," ",REPT("\",4),CHAR(10)),IF(A155&lt;&gt;"",_xlfn.CONCAT(REPT("/",2)," Tier ",B155," - ",VLOOKUP(A155,primary[[id]:[realTitle]],5,FALSE)," ",REPT("\",2),CHAR(10)),""))</f>
        <v xml:space="preserve">// Tier 3 - Basic Construction \\
</v>
      </c>
    </row>
    <row r="156" spans="1:14" x14ac:dyDescent="0.35">
      <c r="A156" t="s">
        <v>440</v>
      </c>
      <c r="B156">
        <f>_xlfn.FLOOR.MATH(VLOOKUP(Tbl_StructuralAdapters[[#This Row],[StructuralAdapters]],primary[[id]:[tier]],2,FALSE),1)</f>
        <v>4</v>
      </c>
      <c r="C156" t="s">
        <v>1014</v>
      </c>
      <c r="G156" t="str">
        <f t="shared" si="15"/>
        <v>StructuralAdapters4</v>
      </c>
      <c r="M156" s="14" t="str">
        <f t="shared" si="16"/>
        <v>@PART[*]:HAS[#kiwiBranch[StructuralAdapters],#kiwiTier[4]]:FOR[zKiwiTechTree]
{
    @TechRequired = fairings
}</v>
      </c>
      <c r="N156" t="str">
        <f>IF(AND(EXACT(LEFT(A156,1),UPPER(LEFT(A156,1)))=TRUE,A156&lt;&gt;""),_xlfn.CONCAT(REPT("/",4)," ",REPT("*",10)," ",A156," ",REPT("*",10)," ",REPT("\",4),CHAR(10)),IF(A156&lt;&gt;"",_xlfn.CONCAT(REPT("/",2)," Tier ",B156," - ",VLOOKUP(A156,primary[[id]:[realTitle]],5,FALSE)," ",REPT("\",2),CHAR(10)),""))</f>
        <v xml:space="preserve">// Tier 4 - Fairings \\
</v>
      </c>
    </row>
    <row r="157" spans="1:14" x14ac:dyDescent="0.35">
      <c r="A157" t="s">
        <v>478</v>
      </c>
      <c r="B157">
        <f>_xlfn.FLOOR.MATH(VLOOKUP(Tbl_StructuralAdapters[[#This Row],[StructuralAdapters]],primary[[id]:[tier]],2,FALSE),1)</f>
        <v>5</v>
      </c>
      <c r="C157" t="s">
        <v>1014</v>
      </c>
      <c r="G157" t="str">
        <f t="shared" ref="G157:G220" si="17">_xlfn.CONCAT(C157,B157)</f>
        <v>StructuralAdapters5</v>
      </c>
      <c r="M157" s="14" t="str">
        <f t="shared" si="16"/>
        <v>@PART[*]:HAS[#kiwiBranch[StructuralAdapters],#kiwiTier[5]]:FOR[zKiwiTechTree]
{
    @TechRequired = adapters
}</v>
      </c>
      <c r="N157" t="str">
        <f>IF(AND(EXACT(LEFT(A157,1),UPPER(LEFT(A157,1)))=TRUE,A157&lt;&gt;""),_xlfn.CONCAT(REPT("/",4)," ",REPT("*",10)," ",A157," ",REPT("*",10)," ",REPT("\",4),CHAR(10)),IF(A157&lt;&gt;"",_xlfn.CONCAT(REPT("/",2)," Tier ",B157," - ",VLOOKUP(A157,primary[[id]:[realTitle]],5,FALSE)," ",REPT("\",2),CHAR(10)),""))</f>
        <v xml:space="preserve">// Tier 5 - Engine Adapters \\
</v>
      </c>
    </row>
    <row r="158" spans="1:14" x14ac:dyDescent="0.35">
      <c r="A158" t="s">
        <v>441</v>
      </c>
      <c r="B158">
        <f>_xlfn.FLOOR.MATH(VLOOKUP(Tbl_StructuralAdapters[[#This Row],[StructuralAdapters]],primary[[id]:[tier]],2,FALSE),1)</f>
        <v>6</v>
      </c>
      <c r="C158" t="s">
        <v>1014</v>
      </c>
      <c r="G158" t="str">
        <f t="shared" si="17"/>
        <v>StructuralAdapters6</v>
      </c>
      <c r="M158" s="14" t="str">
        <f t="shared" si="16"/>
        <v>@PART[*]:HAS[#kiwiBranch[StructuralAdapters],#kiwiTier[6]]:FOR[zKiwiTechTree]
{
    @TechRequired = noseCones
}</v>
      </c>
      <c r="N158" t="str">
        <f>IF(AND(EXACT(LEFT(A158,1),UPPER(LEFT(A158,1)))=TRUE,A158&lt;&gt;""),_xlfn.CONCAT(REPT("/",4)," ",REPT("*",10)," ",A158," ",REPT("*",10)," ",REPT("\",4),CHAR(10)),IF(A158&lt;&gt;"",_xlfn.CONCAT(REPT("/",2)," Tier ",B158," - ",VLOOKUP(A158,primary[[id]:[realTitle]],5,FALSE)," ",REPT("\",2),CHAR(10)),""))</f>
        <v xml:space="preserve">// Tier 6 - Nose Cones \\
</v>
      </c>
    </row>
    <row r="159" spans="1:14" x14ac:dyDescent="0.35">
      <c r="A159" t="s">
        <v>88</v>
      </c>
      <c r="B159">
        <f>_xlfn.FLOOR.MATH(VLOOKUP(Tbl_StructuralAdapters[[#This Row],[StructuralAdapters]],primary[[id]:[tier]],2,FALSE),1)</f>
        <v>7</v>
      </c>
      <c r="C159" t="s">
        <v>1014</v>
      </c>
      <c r="G159" t="str">
        <f t="shared" si="17"/>
        <v>StructuralAdapters7</v>
      </c>
      <c r="M159" s="14" t="str">
        <f t="shared" si="16"/>
        <v>@PART[*]:HAS[#kiwiBranch[StructuralAdapters],#kiwiTier[7]]:FOR[zKiwiTechTree]
{
    @TechRequired = advMetalworks
}</v>
      </c>
      <c r="N159" t="str">
        <f>IF(AND(EXACT(LEFT(A159,1),UPPER(LEFT(A159,1)))=TRUE,A159&lt;&gt;""),_xlfn.CONCAT(REPT("/",4)," ",REPT("*",10)," ",A159," ",REPT("*",10)," ",REPT("\",4),CHAR(10)),IF(A159&lt;&gt;"",_xlfn.CONCAT(REPT("/",2)," Tier ",B159," - ",VLOOKUP(A159,primary[[id]:[realTitle]],5,FALSE)," ",REPT("\",2),CHAR(10)),""))</f>
        <v xml:space="preserve">// Tier 7 - Advanced MetalWorks \\
</v>
      </c>
    </row>
    <row r="160" spans="1:14" x14ac:dyDescent="0.35">
      <c r="A160" t="s">
        <v>128</v>
      </c>
      <c r="B160">
        <f>_xlfn.FLOOR.MATH(VLOOKUP(Tbl_StructuralAdapters[[#This Row],[StructuralAdapters]],primary[[id]:[tier]],2,FALSE),1)</f>
        <v>8</v>
      </c>
      <c r="C160" t="s">
        <v>1014</v>
      </c>
      <c r="G160" t="str">
        <f t="shared" si="17"/>
        <v>StructuralAdapters8</v>
      </c>
      <c r="M160" s="14" t="str">
        <f t="shared" si="16"/>
        <v>@PART[*]:HAS[#kiwiBranch[StructuralAdapters],#kiwiTier[8]]:FOR[zKiwiTechTree]
{
    @TechRequired = nanolathing
}</v>
      </c>
      <c r="N160" t="str">
        <f>IF(AND(EXACT(LEFT(A160,1),UPPER(LEFT(A160,1)))=TRUE,A160&lt;&gt;""),_xlfn.CONCAT(REPT("/",4)," ",REPT("*",10)," ",A160," ",REPT("*",10)," ",REPT("\",4),CHAR(10)),IF(A160&lt;&gt;"",_xlfn.CONCAT(REPT("/",2)," Tier ",B160," - ",VLOOKUP(A160,primary[[id]:[realTitle]],5,FALSE)," ",REPT("\",2),CHAR(10)),""))</f>
        <v xml:space="preserve">// Tier 8 - Nanolathing \\
</v>
      </c>
    </row>
    <row r="161" spans="1:14" x14ac:dyDescent="0.35">
      <c r="A161" t="s">
        <v>158</v>
      </c>
      <c r="B161">
        <f>_xlfn.FLOOR.MATH(VLOOKUP(Tbl_StructuralAdapters[[#This Row],[StructuralAdapters]],primary[[id]:[tier]],2,FALSE),1)</f>
        <v>9</v>
      </c>
      <c r="C161" t="s">
        <v>1014</v>
      </c>
      <c r="G161" t="str">
        <f t="shared" si="17"/>
        <v>StructuralAdapters9</v>
      </c>
      <c r="M161" s="14" t="str">
        <f t="shared" si="16"/>
        <v>@PART[*]:HAS[#kiwiBranch[StructuralAdapters],#kiwiTier[9]]:FOR[zKiwiTechTree]
{
    @TechRequired = exoticAlloys
}</v>
      </c>
      <c r="N161" t="str">
        <f>IF(AND(EXACT(LEFT(A161,1),UPPER(LEFT(A161,1)))=TRUE,A161&lt;&gt;""),_xlfn.CONCAT(REPT("/",4)," ",REPT("*",10)," ",A161," ",REPT("*",10)," ",REPT("\",4),CHAR(10)),IF(A161&lt;&gt;"",_xlfn.CONCAT(REPT("/",2)," Tier ",B161," - ",VLOOKUP(A161,primary[[id]:[realTitle]],5,FALSE)," ",REPT("\",2),CHAR(10)),""))</f>
        <v xml:space="preserve">// Tier 9 - Exotic Alloys \\
</v>
      </c>
    </row>
    <row r="162" spans="1:14" x14ac:dyDescent="0.35">
      <c r="A162" t="s">
        <v>201</v>
      </c>
      <c r="B162">
        <f>_xlfn.FLOOR.MATH(VLOOKUP(Tbl_StructuralAdapters[[#This Row],[StructuralAdapters]],primary[[id]:[tier]],2,FALSE),1)</f>
        <v>10</v>
      </c>
      <c r="C162" t="s">
        <v>1014</v>
      </c>
      <c r="G162" t="str">
        <f t="shared" si="17"/>
        <v>StructuralAdapters10</v>
      </c>
      <c r="M162" s="14" t="str">
        <f t="shared" si="16"/>
        <v>@PART[*]:HAS[#kiwiBranch[StructuralAdapters],#kiwiTier[10]]:FOR[zKiwiTechTree]
{
    @TechRequired = aerographite
}</v>
      </c>
      <c r="N162" t="str">
        <f>IF(AND(EXACT(LEFT(A162,1),UPPER(LEFT(A162,1)))=TRUE,A162&lt;&gt;""),_xlfn.CONCAT(REPT("/",4)," ",REPT("*",10)," ",A162," ",REPT("*",10)," ",REPT("\",4),CHAR(10)),IF(A162&lt;&gt;"",_xlfn.CONCAT(REPT("/",2)," Tier ",B162," - ",VLOOKUP(A162,primary[[id]:[realTitle]],5,FALSE)," ",REPT("\",2),CHAR(10)),""))</f>
        <v xml:space="preserve">// Tier 10 - Aerographite \\
</v>
      </c>
    </row>
    <row r="163" spans="1:14" x14ac:dyDescent="0.35">
      <c r="A163" t="s">
        <v>222</v>
      </c>
      <c r="B163">
        <f>_xlfn.FLOOR.MATH(VLOOKUP(Tbl_StructuralAdapters[[#This Row],[StructuralAdapters]],primary[[id]:[tier]],2,FALSE),1)</f>
        <v>11</v>
      </c>
      <c r="C163" t="s">
        <v>1014</v>
      </c>
      <c r="G163" t="str">
        <f t="shared" si="17"/>
        <v>StructuralAdapters11</v>
      </c>
      <c r="M163" s="14" t="str">
        <f t="shared" si="16"/>
        <v>@PART[*]:HAS[#kiwiBranch[StructuralAdapters],#kiwiTier[11]]:FOR[zKiwiTechTree]
{
    @TechRequired = bioActivatedAerographite
}</v>
      </c>
      <c r="N163" t="str">
        <f>IF(AND(EXACT(LEFT(A163,1),UPPER(LEFT(A163,1)))=TRUE,A163&lt;&gt;""),_xlfn.CONCAT(REPT("/",4)," ",REPT("*",10)," ",A163," ",REPT("*",10)," ",REPT("\",4),CHAR(10)),IF(A163&lt;&gt;"",_xlfn.CONCAT(REPT("/",2)," Tier ",B163," - ",VLOOKUP(A163,primary[[id]:[realTitle]],5,FALSE)," ",REPT("\",2),CHAR(10)),""))</f>
        <v xml:space="preserve">// Tier 11 - Bio-Activated Aerographite \\
</v>
      </c>
    </row>
    <row r="164" spans="1:14" x14ac:dyDescent="0.35">
      <c r="G164" t="str">
        <f t="shared" si="17"/>
        <v/>
      </c>
      <c r="M164" s="14" t="str">
        <f t="shared" si="16"/>
        <v/>
      </c>
      <c r="N164" t="str">
        <f>IF(AND(EXACT(LEFT(A164,1),UPPER(LEFT(A164,1)))=TRUE,A164&lt;&gt;""),_xlfn.CONCAT(REPT("/",4)," ",REPT("*",10)," ",A164," ",REPT("*",10)," ",REPT("\",4),CHAR(10)),IF(A164&lt;&gt;"",_xlfn.CONCAT(REPT("/",2)," Tier ",B164," - ",VLOOKUP(A164,primary[[id]:[realTitle]],5,FALSE)," ",REPT("\",2),CHAR(10)),""))</f>
        <v/>
      </c>
    </row>
    <row r="165" spans="1:14" x14ac:dyDescent="0.35">
      <c r="G165" t="str">
        <f t="shared" si="17"/>
        <v/>
      </c>
      <c r="M165" s="14" t="str">
        <f t="shared" si="16"/>
        <v/>
      </c>
      <c r="N165" t="str">
        <f>IF(AND(EXACT(LEFT(A165,1),UPPER(LEFT(A165,1)))=TRUE,A165&lt;&gt;""),_xlfn.CONCAT(REPT("/",4)," ",REPT("*",10)," ",A165," ",REPT("*",10)," ",REPT("\",4),CHAR(10)),IF(A165&lt;&gt;"",_xlfn.CONCAT(REPT("/",2)," Tier ",B165," - ",VLOOKUP(A165,primary[[id]:[realTitle]],5,FALSE)," ",REPT("\",2),CHAR(10)),""))</f>
        <v/>
      </c>
    </row>
    <row r="166" spans="1:14" x14ac:dyDescent="0.35">
      <c r="A166" s="18" t="s">
        <v>444</v>
      </c>
      <c r="B166" t="s">
        <v>247</v>
      </c>
      <c r="C166" t="s">
        <v>1090</v>
      </c>
      <c r="G166" t="str">
        <f t="shared" si="17"/>
        <v>TitleTier</v>
      </c>
      <c r="M166" s="14" t="str">
        <f t="shared" si="16"/>
        <v/>
      </c>
      <c r="N166" t="str">
        <f>IF(AND(EXACT(LEFT(A166,1),UPPER(LEFT(A166,1)))=TRUE,A166&lt;&gt;""),_xlfn.CONCAT(REPT("/",4)," ",REPT("*",10)," ",A166," ",REPT("*",10)," ",REPT("\",4),CHAR(10)),IF(A166&lt;&gt;"",_xlfn.CONCAT(REPT("/",2)," Tier ",B166," - ",VLOOKUP(A166,primary[[id]:[realTitle]],5,FALSE)," ",REPT("\",2),CHAR(10)),""))</f>
        <v xml:space="preserve">//// ********** Fairings ********** \\\\
</v>
      </c>
    </row>
    <row r="167" spans="1:14" x14ac:dyDescent="0.35">
      <c r="A167" s="18" t="s">
        <v>0</v>
      </c>
      <c r="B167">
        <f>_xlfn.FLOOR.MATH(VLOOKUP(Tbl_Fairings[[#This Row],[Fairings]],primary[[id]:[tier]],2,FALSE),1)</f>
        <v>0</v>
      </c>
      <c r="C167" s="18" t="s">
        <v>444</v>
      </c>
      <c r="D167" s="18"/>
      <c r="E167" s="18"/>
      <c r="F167" s="18"/>
      <c r="G167" t="str">
        <f t="shared" si="17"/>
        <v>Fairings0</v>
      </c>
      <c r="M167" s="14" t="str">
        <f t="shared" si="16"/>
        <v>@PART[*]:HAS[#kiwiBranch[Fairings],#kiwiTier[0]]:FOR[zKiwiTechTree]
{
    @TechRequired = start
}</v>
      </c>
      <c r="N167" t="str">
        <f>IF(AND(EXACT(LEFT(A167,1),UPPER(LEFT(A167,1)))=TRUE,A167&lt;&gt;""),_xlfn.CONCAT(REPT("/",4)," ",REPT("*",10)," ",A167," ",REPT("*",10)," ",REPT("\",4),CHAR(10)),IF(A167&lt;&gt;"",_xlfn.CONCAT(REPT("/",2)," Tier ",B167," - ",VLOOKUP(A167,primary[[id]:[realTitle]],5,FALSE)," ",REPT("\",2),CHAR(10)),""))</f>
        <v xml:space="preserve">// Tier 0 - Start \\
</v>
      </c>
    </row>
    <row r="168" spans="1:14" x14ac:dyDescent="0.35">
      <c r="A168" s="18" t="s">
        <v>976</v>
      </c>
      <c r="B168">
        <f>_xlfn.FLOOR.MATH(VLOOKUP(Tbl_Fairings[[#This Row],[Fairings]],primary[[id]:[tier]],2,FALSE),1)</f>
        <v>1</v>
      </c>
      <c r="C168" s="18" t="s">
        <v>444</v>
      </c>
      <c r="D168" s="18"/>
      <c r="E168" s="18"/>
      <c r="F168" s="18"/>
      <c r="G168" t="str">
        <f t="shared" si="17"/>
        <v>Fairings1</v>
      </c>
      <c r="M168" s="14" t="str">
        <f t="shared" si="16"/>
        <v>@PART[*]:HAS[#kiwiBranch[Fairings],#kiwiTier[1]]:FOR[zKiwiTechTree]
{
    @TechRequired = primitiveConstruction
}</v>
      </c>
      <c r="N168" t="str">
        <f>IF(AND(EXACT(LEFT(A168,1),UPPER(LEFT(A168,1)))=TRUE,A168&lt;&gt;""),_xlfn.CONCAT(REPT("/",4)," ",REPT("*",10)," ",A168," ",REPT("*",10)," ",REPT("\",4),CHAR(10)),IF(A168&lt;&gt;"",_xlfn.CONCAT(REPT("/",2)," Tier ",B168," - ",VLOOKUP(A168,primary[[id]:[realTitle]],5,FALSE)," ",REPT("\",2),CHAR(10)),""))</f>
        <v xml:space="preserve">// Tier 1 - Primitive Construction \\
</v>
      </c>
    </row>
    <row r="169" spans="1:14" x14ac:dyDescent="0.35">
      <c r="A169" s="18" t="s">
        <v>116</v>
      </c>
      <c r="B169">
        <f>_xlfn.FLOOR.MATH(VLOOKUP(Tbl_Fairings[[#This Row],[Fairings]],primary[[id]:[tier]],2,FALSE),1)</f>
        <v>2</v>
      </c>
      <c r="C169" s="18" t="s">
        <v>444</v>
      </c>
      <c r="D169" s="18"/>
      <c r="E169" s="18"/>
      <c r="F169" s="18"/>
      <c r="G169" t="str">
        <f t="shared" si="17"/>
        <v>Fairings2</v>
      </c>
      <c r="M169" s="14" t="str">
        <f t="shared" si="16"/>
        <v>@PART[*]:HAS[#kiwiBranch[Fairings],#kiwiTier[2]]:FOR[zKiwiTechTree]
{
    @TechRequired = earlyConstruction
}</v>
      </c>
      <c r="N169" t="str">
        <f>IF(AND(EXACT(LEFT(A169,1),UPPER(LEFT(A169,1)))=TRUE,A169&lt;&gt;""),_xlfn.CONCAT(REPT("/",4)," ",REPT("*",10)," ",A169," ",REPT("*",10)," ",REPT("\",4),CHAR(10)),IF(A169&lt;&gt;"",_xlfn.CONCAT(REPT("/",2)," Tier ",B169," - ",VLOOKUP(A169,primary[[id]:[realTitle]],5,FALSE)," ",REPT("\",2),CHAR(10)),""))</f>
        <v xml:space="preserve">// Tier 2 - Early Construction \\
</v>
      </c>
    </row>
    <row r="170" spans="1:14" x14ac:dyDescent="0.35">
      <c r="A170" t="s">
        <v>13</v>
      </c>
      <c r="B170">
        <f>_xlfn.FLOOR.MATH(VLOOKUP(Tbl_Fairings[[#This Row],[Fairings]],primary[[id]:[tier]],2,FALSE),1)</f>
        <v>3</v>
      </c>
      <c r="C170" s="18" t="s">
        <v>444</v>
      </c>
      <c r="D170" s="18"/>
      <c r="E170" s="18"/>
      <c r="F170" s="18"/>
      <c r="G170" t="str">
        <f t="shared" si="17"/>
        <v>Fairings3</v>
      </c>
      <c r="M170" s="14" t="str">
        <f t="shared" si="16"/>
        <v>@PART[*]:HAS[#kiwiBranch[Fairings],#kiwiTier[3]]:FOR[zKiwiTechTree]
{
    @TechRequired = basicConstruction
}</v>
      </c>
      <c r="N170" t="str">
        <f>IF(AND(EXACT(LEFT(A170,1),UPPER(LEFT(A170,1)))=TRUE,A170&lt;&gt;""),_xlfn.CONCAT(REPT("/",4)," ",REPT("*",10)," ",A170," ",REPT("*",10)," ",REPT("\",4),CHAR(10)),IF(A170&lt;&gt;"",_xlfn.CONCAT(REPT("/",2)," Tier ",B170," - ",VLOOKUP(A170,primary[[id]:[realTitle]],5,FALSE)," ",REPT("\",2),CHAR(10)),""))</f>
        <v xml:space="preserve">// Tier 3 - Basic Construction \\
</v>
      </c>
    </row>
    <row r="171" spans="1:14" x14ac:dyDescent="0.35">
      <c r="A171" t="s">
        <v>440</v>
      </c>
      <c r="B171">
        <f>_xlfn.FLOOR.MATH(VLOOKUP(Tbl_Fairings[[#This Row],[Fairings]],primary[[id]:[tier]],2,FALSE),1)</f>
        <v>4</v>
      </c>
      <c r="C171" s="18" t="s">
        <v>444</v>
      </c>
      <c r="D171" s="18"/>
      <c r="E171" s="18"/>
      <c r="F171" s="18"/>
      <c r="G171" t="str">
        <f t="shared" si="17"/>
        <v>Fairings4</v>
      </c>
      <c r="M171" s="14" t="str">
        <f t="shared" si="16"/>
        <v>@PART[*]:HAS[#kiwiBranch[Fairings],#kiwiTier[4]]:FOR[zKiwiTechTree]
{
    @TechRequired = fairings
}</v>
      </c>
      <c r="N171" t="str">
        <f>IF(AND(EXACT(LEFT(A171,1),UPPER(LEFT(A171,1)))=TRUE,A171&lt;&gt;""),_xlfn.CONCAT(REPT("/",4)," ",REPT("*",10)," ",A171," ",REPT("*",10)," ",REPT("\",4),CHAR(10)),IF(A171&lt;&gt;"",_xlfn.CONCAT(REPT("/",2)," Tier ",B171," - ",VLOOKUP(A171,primary[[id]:[realTitle]],5,FALSE)," ",REPT("\",2),CHAR(10)),""))</f>
        <v xml:space="preserve">// Tier 4 - Fairings \\
</v>
      </c>
    </row>
    <row r="172" spans="1:14" x14ac:dyDescent="0.35">
      <c r="A172" t="s">
        <v>478</v>
      </c>
      <c r="B172">
        <f>_xlfn.FLOOR.MATH(VLOOKUP(Tbl_Fairings[[#This Row],[Fairings]],primary[[id]:[tier]],2,FALSE),1)</f>
        <v>5</v>
      </c>
      <c r="C172" s="18" t="s">
        <v>444</v>
      </c>
      <c r="D172" s="18"/>
      <c r="E172" s="18"/>
      <c r="F172" s="18"/>
      <c r="G172" t="str">
        <f t="shared" si="17"/>
        <v>Fairings5</v>
      </c>
      <c r="M172" s="14" t="str">
        <f t="shared" si="16"/>
        <v>@PART[*]:HAS[#kiwiBranch[Fairings],#kiwiTier[5]]:FOR[zKiwiTechTree]
{
    @TechRequired = adapters
}</v>
      </c>
      <c r="N172" t="str">
        <f>IF(AND(EXACT(LEFT(A172,1),UPPER(LEFT(A172,1)))=TRUE,A172&lt;&gt;""),_xlfn.CONCAT(REPT("/",4)," ",REPT("*",10)," ",A172," ",REPT("*",10)," ",REPT("\",4),CHAR(10)),IF(A172&lt;&gt;"",_xlfn.CONCAT(REPT("/",2)," Tier ",B172," - ",VLOOKUP(A172,primary[[id]:[realTitle]],5,FALSE)," ",REPT("\",2),CHAR(10)),""))</f>
        <v xml:space="preserve">// Tier 5 - Engine Adapters \\
</v>
      </c>
    </row>
    <row r="173" spans="1:14" x14ac:dyDescent="0.35">
      <c r="A173" t="s">
        <v>441</v>
      </c>
      <c r="B173">
        <f>_xlfn.FLOOR.MATH(VLOOKUP(Tbl_Fairings[[#This Row],[Fairings]],primary[[id]:[tier]],2,FALSE),1)</f>
        <v>6</v>
      </c>
      <c r="C173" s="18" t="s">
        <v>444</v>
      </c>
      <c r="D173" s="18"/>
      <c r="E173" s="18"/>
      <c r="F173" s="18"/>
      <c r="G173" t="str">
        <f t="shared" si="17"/>
        <v>Fairings6</v>
      </c>
      <c r="M173" s="14" t="str">
        <f t="shared" si="16"/>
        <v>@PART[*]:HAS[#kiwiBranch[Fairings],#kiwiTier[6]]:FOR[zKiwiTechTree]
{
    @TechRequired = noseCones
}</v>
      </c>
      <c r="N173" t="str">
        <f>IF(AND(EXACT(LEFT(A173,1),UPPER(LEFT(A173,1)))=TRUE,A173&lt;&gt;""),_xlfn.CONCAT(REPT("/",4)," ",REPT("*",10)," ",A173," ",REPT("*",10)," ",REPT("\",4),CHAR(10)),IF(A173&lt;&gt;"",_xlfn.CONCAT(REPT("/",2)," Tier ",B173," - ",VLOOKUP(A173,primary[[id]:[realTitle]],5,FALSE)," ",REPT("\",2),CHAR(10)),""))</f>
        <v xml:space="preserve">// Tier 6 - Nose Cones \\
</v>
      </c>
    </row>
    <row r="174" spans="1:14" x14ac:dyDescent="0.35">
      <c r="A174" t="s">
        <v>88</v>
      </c>
      <c r="B174">
        <f>_xlfn.FLOOR.MATH(VLOOKUP(Tbl_Fairings[[#This Row],[Fairings]],primary[[id]:[tier]],2,FALSE),1)</f>
        <v>7</v>
      </c>
      <c r="C174" s="18" t="s">
        <v>444</v>
      </c>
      <c r="D174" s="18"/>
      <c r="E174" s="18"/>
      <c r="F174" s="18"/>
      <c r="G174" t="str">
        <f t="shared" si="17"/>
        <v>Fairings7</v>
      </c>
      <c r="M174" s="14" t="str">
        <f t="shared" si="16"/>
        <v>@PART[*]:HAS[#kiwiBranch[Fairings],#kiwiTier[7]]:FOR[zKiwiTechTree]
{
    @TechRequired = advMetalworks
}</v>
      </c>
      <c r="N174" t="str">
        <f>IF(AND(EXACT(LEFT(A174,1),UPPER(LEFT(A174,1)))=TRUE,A174&lt;&gt;""),_xlfn.CONCAT(REPT("/",4)," ",REPT("*",10)," ",A174," ",REPT("*",10)," ",REPT("\",4),CHAR(10)),IF(A174&lt;&gt;"",_xlfn.CONCAT(REPT("/",2)," Tier ",B174," - ",VLOOKUP(A174,primary[[id]:[realTitle]],5,FALSE)," ",REPT("\",2),CHAR(10)),""))</f>
        <v xml:space="preserve">// Tier 7 - Advanced MetalWorks \\
</v>
      </c>
    </row>
    <row r="175" spans="1:14" x14ac:dyDescent="0.35">
      <c r="A175" t="s">
        <v>128</v>
      </c>
      <c r="B175">
        <f>_xlfn.FLOOR.MATH(VLOOKUP(Tbl_Fairings[[#This Row],[Fairings]],primary[[id]:[tier]],2,FALSE),1)</f>
        <v>8</v>
      </c>
      <c r="C175" s="18" t="s">
        <v>444</v>
      </c>
      <c r="D175" s="18"/>
      <c r="E175" s="18"/>
      <c r="F175" s="18"/>
      <c r="G175" t="str">
        <f t="shared" si="17"/>
        <v>Fairings8</v>
      </c>
      <c r="M175" s="14" t="str">
        <f t="shared" si="16"/>
        <v>@PART[*]:HAS[#kiwiBranch[Fairings],#kiwiTier[8]]:FOR[zKiwiTechTree]
{
    @TechRequired = nanolathing
}</v>
      </c>
      <c r="N175" t="str">
        <f>IF(AND(EXACT(LEFT(A175,1),UPPER(LEFT(A175,1)))=TRUE,A175&lt;&gt;""),_xlfn.CONCAT(REPT("/",4)," ",REPT("*",10)," ",A175," ",REPT("*",10)," ",REPT("\",4),CHAR(10)),IF(A175&lt;&gt;"",_xlfn.CONCAT(REPT("/",2)," Tier ",B175," - ",VLOOKUP(A175,primary[[id]:[realTitle]],5,FALSE)," ",REPT("\",2),CHAR(10)),""))</f>
        <v xml:space="preserve">// Tier 8 - Nanolathing \\
</v>
      </c>
    </row>
    <row r="176" spans="1:14" x14ac:dyDescent="0.35">
      <c r="A176" t="s">
        <v>158</v>
      </c>
      <c r="B176">
        <f>_xlfn.FLOOR.MATH(VLOOKUP(Tbl_Fairings[[#This Row],[Fairings]],primary[[id]:[tier]],2,FALSE),1)</f>
        <v>9</v>
      </c>
      <c r="C176" s="18" t="s">
        <v>444</v>
      </c>
      <c r="D176" s="18"/>
      <c r="E176" s="18"/>
      <c r="F176" s="18"/>
      <c r="G176" t="str">
        <f t="shared" si="17"/>
        <v>Fairings9</v>
      </c>
      <c r="M176" s="14" t="str">
        <f t="shared" si="16"/>
        <v>@PART[*]:HAS[#kiwiBranch[Fairings],#kiwiTier[9]]:FOR[zKiwiTechTree]
{
    @TechRequired = exoticAlloys
}</v>
      </c>
      <c r="N176" t="str">
        <f>IF(AND(EXACT(LEFT(A176,1),UPPER(LEFT(A176,1)))=TRUE,A176&lt;&gt;""),_xlfn.CONCAT(REPT("/",4)," ",REPT("*",10)," ",A176," ",REPT("*",10)," ",REPT("\",4),CHAR(10)),IF(A176&lt;&gt;"",_xlfn.CONCAT(REPT("/",2)," Tier ",B176," - ",VLOOKUP(A176,primary[[id]:[realTitle]],5,FALSE)," ",REPT("\",2),CHAR(10)),""))</f>
        <v xml:space="preserve">// Tier 9 - Exotic Alloys \\
</v>
      </c>
    </row>
    <row r="177" spans="1:14" x14ac:dyDescent="0.35">
      <c r="A177" t="s">
        <v>201</v>
      </c>
      <c r="B177">
        <f>_xlfn.FLOOR.MATH(VLOOKUP(Tbl_Fairings[[#This Row],[Fairings]],primary[[id]:[tier]],2,FALSE),1)</f>
        <v>10</v>
      </c>
      <c r="C177" s="18" t="s">
        <v>444</v>
      </c>
      <c r="D177" s="18"/>
      <c r="E177" s="18"/>
      <c r="F177" s="18"/>
      <c r="G177" t="str">
        <f t="shared" si="17"/>
        <v>Fairings10</v>
      </c>
      <c r="M177" s="14" t="str">
        <f t="shared" si="16"/>
        <v>@PART[*]:HAS[#kiwiBranch[Fairings],#kiwiTier[10]]:FOR[zKiwiTechTree]
{
    @TechRequired = aerographite
}</v>
      </c>
      <c r="N177" t="str">
        <f>IF(AND(EXACT(LEFT(A177,1),UPPER(LEFT(A177,1)))=TRUE,A177&lt;&gt;""),_xlfn.CONCAT(REPT("/",4)," ",REPT("*",10)," ",A177," ",REPT("*",10)," ",REPT("\",4),CHAR(10)),IF(A177&lt;&gt;"",_xlfn.CONCAT(REPT("/",2)," Tier ",B177," - ",VLOOKUP(A177,primary[[id]:[realTitle]],5,FALSE)," ",REPT("\",2),CHAR(10)),""))</f>
        <v xml:space="preserve">// Tier 10 - Aerographite \\
</v>
      </c>
    </row>
    <row r="178" spans="1:14" x14ac:dyDescent="0.35">
      <c r="A178" t="s">
        <v>222</v>
      </c>
      <c r="B178">
        <f>_xlfn.FLOOR.MATH(VLOOKUP(Tbl_Fairings[[#This Row],[Fairings]],primary[[id]:[tier]],2,FALSE),1)</f>
        <v>11</v>
      </c>
      <c r="C178" s="18" t="s">
        <v>444</v>
      </c>
      <c r="D178" s="18"/>
      <c r="E178" s="18"/>
      <c r="F178" s="18"/>
      <c r="G178" t="str">
        <f t="shared" si="17"/>
        <v>Fairings11</v>
      </c>
      <c r="M178" s="14" t="str">
        <f t="shared" si="16"/>
        <v>@PART[*]:HAS[#kiwiBranch[Fairings],#kiwiTier[11]]:FOR[zKiwiTechTree]
{
    @TechRequired = bioActivatedAerographite
}</v>
      </c>
      <c r="N178" t="str">
        <f>IF(AND(EXACT(LEFT(A178,1),UPPER(LEFT(A178,1)))=TRUE,A178&lt;&gt;""),_xlfn.CONCAT(REPT("/",4)," ",REPT("*",10)," ",A178," ",REPT("*",10)," ",REPT("\",4),CHAR(10)),IF(A178&lt;&gt;"",_xlfn.CONCAT(REPT("/",2)," Tier ",B178," - ",VLOOKUP(A178,primary[[id]:[realTitle]],5,FALSE)," ",REPT("\",2),CHAR(10)),""))</f>
        <v xml:space="preserve">// Tier 11 - Bio-Activated Aerographite \\
</v>
      </c>
    </row>
    <row r="179" spans="1:14" x14ac:dyDescent="0.35">
      <c r="G179" t="str">
        <f t="shared" si="17"/>
        <v/>
      </c>
      <c r="M179" s="14" t="str">
        <f t="shared" si="16"/>
        <v/>
      </c>
      <c r="N179" t="str">
        <f>IF(AND(EXACT(LEFT(A179,1),UPPER(LEFT(A179,1)))=TRUE,A179&lt;&gt;""),_xlfn.CONCAT(REPT("/",4)," ",REPT("*",10)," ",A179," ",REPT("*",10)," ",REPT("\",4),CHAR(10)),IF(A179&lt;&gt;"",_xlfn.CONCAT(REPT("/",2)," Tier ",B179," - ",VLOOKUP(A179,primary[[id]:[realTitle]],5,FALSE)," ",REPT("\",2),CHAR(10)),""))</f>
        <v/>
      </c>
    </row>
    <row r="180" spans="1:14" x14ac:dyDescent="0.35">
      <c r="G180" t="str">
        <f t="shared" si="17"/>
        <v/>
      </c>
      <c r="M180" s="14" t="str">
        <f t="shared" si="16"/>
        <v/>
      </c>
      <c r="N180" t="str">
        <f>IF(AND(EXACT(LEFT(A180,1),UPPER(LEFT(A180,1)))=TRUE,A180&lt;&gt;""),_xlfn.CONCAT(REPT("/",4)," ",REPT("*",10)," ",A180," ",REPT("*",10)," ",REPT("\",4),CHAR(10)),IF(A180&lt;&gt;"",_xlfn.CONCAT(REPT("/",2)," Tier ",B180," - ",VLOOKUP(A180,primary[[id]:[realTitle]],5,FALSE)," ",REPT("\",2),CHAR(10)),""))</f>
        <v/>
      </c>
    </row>
    <row r="181" spans="1:14" x14ac:dyDescent="0.35">
      <c r="A181" s="18" t="s">
        <v>1015</v>
      </c>
      <c r="B181" t="s">
        <v>247</v>
      </c>
      <c r="C181" t="s">
        <v>1090</v>
      </c>
      <c r="G181" t="str">
        <f t="shared" si="17"/>
        <v>TitleTier</v>
      </c>
      <c r="M181" s="14" t="str">
        <f t="shared" si="16"/>
        <v/>
      </c>
      <c r="N181" t="str">
        <f>IF(AND(EXACT(LEFT(A181,1),UPPER(LEFT(A181,1)))=TRUE,A181&lt;&gt;""),_xlfn.CONCAT(REPT("/",4)," ",REPT("*",10)," ",A181," ",REPT("*",10)," ",REPT("\",4),CHAR(10)),IF(A181&lt;&gt;"",_xlfn.CONCAT(REPT("/",2)," Tier ",B181," - ",VLOOKUP(A181,primary[[id]:[realTitle]],5,FALSE)," ",REPT("\",2),CHAR(10)),""))</f>
        <v xml:space="preserve">//// ********** NoseCones ********** \\\\
</v>
      </c>
    </row>
    <row r="182" spans="1:14" x14ac:dyDescent="0.35">
      <c r="A182" s="18" t="s">
        <v>0</v>
      </c>
      <c r="B182">
        <f>_xlfn.FLOOR.MATH(VLOOKUP(Tbl_NoseCones[[#This Row],[NoseCones]],primary[[id]:[tier]],2,FALSE),1)</f>
        <v>0</v>
      </c>
      <c r="C182" s="18" t="s">
        <v>1015</v>
      </c>
      <c r="D182" s="18"/>
      <c r="E182" s="18"/>
      <c r="F182" s="18"/>
      <c r="G182" t="str">
        <f t="shared" si="17"/>
        <v>NoseCones0</v>
      </c>
      <c r="M182" s="14" t="str">
        <f t="shared" si="16"/>
        <v>@PART[*]:HAS[#kiwiBranch[NoseCones],#kiwiTier[0]]:FOR[zKiwiTechTree]
{
    @TechRequired = start
}</v>
      </c>
      <c r="N182" t="str">
        <f>IF(AND(EXACT(LEFT(A182,1),UPPER(LEFT(A182,1)))=TRUE,A182&lt;&gt;""),_xlfn.CONCAT(REPT("/",4)," ",REPT("*",10)," ",A182," ",REPT("*",10)," ",REPT("\",4),CHAR(10)),IF(A182&lt;&gt;"",_xlfn.CONCAT(REPT("/",2)," Tier ",B182," - ",VLOOKUP(A182,primary[[id]:[realTitle]],5,FALSE)," ",REPT("\",2),CHAR(10)),""))</f>
        <v xml:space="preserve">// Tier 0 - Start \\
</v>
      </c>
    </row>
    <row r="183" spans="1:14" x14ac:dyDescent="0.35">
      <c r="A183" s="18" t="s">
        <v>976</v>
      </c>
      <c r="B183">
        <f>_xlfn.FLOOR.MATH(VLOOKUP(Tbl_NoseCones[[#This Row],[NoseCones]],primary[[id]:[tier]],2,FALSE),1)</f>
        <v>1</v>
      </c>
      <c r="C183" s="18" t="s">
        <v>1015</v>
      </c>
      <c r="D183" s="18"/>
      <c r="E183" s="18"/>
      <c r="F183" s="18"/>
      <c r="G183" t="str">
        <f t="shared" si="17"/>
        <v>NoseCones1</v>
      </c>
      <c r="M183" s="14" t="str">
        <f t="shared" si="16"/>
        <v>@PART[*]:HAS[#kiwiBranch[NoseCones],#kiwiTier[1]]:FOR[zKiwiTechTree]
{
    @TechRequired = primitiveConstruction
}</v>
      </c>
      <c r="N183" t="str">
        <f>IF(AND(EXACT(LEFT(A183,1),UPPER(LEFT(A183,1)))=TRUE,A183&lt;&gt;""),_xlfn.CONCAT(REPT("/",4)," ",REPT("*",10)," ",A183," ",REPT("*",10)," ",REPT("\",4),CHAR(10)),IF(A183&lt;&gt;"",_xlfn.CONCAT(REPT("/",2)," Tier ",B183," - ",VLOOKUP(A183,primary[[id]:[realTitle]],5,FALSE)," ",REPT("\",2),CHAR(10)),""))</f>
        <v xml:space="preserve">// Tier 1 - Primitive Construction \\
</v>
      </c>
    </row>
    <row r="184" spans="1:14" x14ac:dyDescent="0.35">
      <c r="A184" s="18" t="s">
        <v>116</v>
      </c>
      <c r="B184">
        <f>_xlfn.FLOOR.MATH(VLOOKUP(Tbl_NoseCones[[#This Row],[NoseCones]],primary[[id]:[tier]],2,FALSE),1)</f>
        <v>2</v>
      </c>
      <c r="C184" s="18" t="s">
        <v>1015</v>
      </c>
      <c r="D184" s="18"/>
      <c r="E184" s="18"/>
      <c r="F184" s="18"/>
      <c r="G184" t="str">
        <f t="shared" si="17"/>
        <v>NoseCones2</v>
      </c>
      <c r="M184" s="14" t="str">
        <f t="shared" si="16"/>
        <v>@PART[*]:HAS[#kiwiBranch[NoseCones],#kiwiTier[2]]:FOR[zKiwiTechTree]
{
    @TechRequired = earlyConstruction
}</v>
      </c>
      <c r="N184" t="str">
        <f>IF(AND(EXACT(LEFT(A184,1),UPPER(LEFT(A184,1)))=TRUE,A184&lt;&gt;""),_xlfn.CONCAT(REPT("/",4)," ",REPT("*",10)," ",A184," ",REPT("*",10)," ",REPT("\",4),CHAR(10)),IF(A184&lt;&gt;"",_xlfn.CONCAT(REPT("/",2)," Tier ",B184," - ",VLOOKUP(A184,primary[[id]:[realTitle]],5,FALSE)," ",REPT("\",2),CHAR(10)),""))</f>
        <v xml:space="preserve">// Tier 2 - Early Construction \\
</v>
      </c>
    </row>
    <row r="185" spans="1:14" x14ac:dyDescent="0.35">
      <c r="A185" t="s">
        <v>13</v>
      </c>
      <c r="B185">
        <f>_xlfn.FLOOR.MATH(VLOOKUP(Tbl_NoseCones[[#This Row],[NoseCones]],primary[[id]:[tier]],2,FALSE),1)</f>
        <v>3</v>
      </c>
      <c r="C185" s="18" t="s">
        <v>1015</v>
      </c>
      <c r="D185" s="18"/>
      <c r="E185" s="18"/>
      <c r="F185" s="18"/>
      <c r="G185" t="str">
        <f t="shared" si="17"/>
        <v>NoseCones3</v>
      </c>
      <c r="M185" s="14" t="str">
        <f t="shared" si="16"/>
        <v>@PART[*]:HAS[#kiwiBranch[NoseCones],#kiwiTier[3]]:FOR[zKiwiTechTree]
{
    @TechRequired = basicConstruction
}</v>
      </c>
      <c r="N185" t="str">
        <f>IF(AND(EXACT(LEFT(A185,1),UPPER(LEFT(A185,1)))=TRUE,A185&lt;&gt;""),_xlfn.CONCAT(REPT("/",4)," ",REPT("*",10)," ",A185," ",REPT("*",10)," ",REPT("\",4),CHAR(10)),IF(A185&lt;&gt;"",_xlfn.CONCAT(REPT("/",2)," Tier ",B185," - ",VLOOKUP(A185,primary[[id]:[realTitle]],5,FALSE)," ",REPT("\",2),CHAR(10)),""))</f>
        <v xml:space="preserve">// Tier 3 - Basic Construction \\
</v>
      </c>
    </row>
    <row r="186" spans="1:14" x14ac:dyDescent="0.35">
      <c r="A186" t="s">
        <v>440</v>
      </c>
      <c r="B186">
        <f>_xlfn.FLOOR.MATH(VLOOKUP(Tbl_NoseCones[[#This Row],[NoseCones]],primary[[id]:[tier]],2,FALSE),1)</f>
        <v>4</v>
      </c>
      <c r="C186" s="18" t="s">
        <v>1015</v>
      </c>
      <c r="D186" s="18"/>
      <c r="E186" s="18"/>
      <c r="F186" s="18"/>
      <c r="G186" t="str">
        <f t="shared" si="17"/>
        <v>NoseCones4</v>
      </c>
      <c r="M186" s="14" t="str">
        <f t="shared" si="16"/>
        <v>@PART[*]:HAS[#kiwiBranch[NoseCones],#kiwiTier[4]]:FOR[zKiwiTechTree]
{
    @TechRequired = fairings
}</v>
      </c>
      <c r="N186" t="str">
        <f>IF(AND(EXACT(LEFT(A186,1),UPPER(LEFT(A186,1)))=TRUE,A186&lt;&gt;""),_xlfn.CONCAT(REPT("/",4)," ",REPT("*",10)," ",A186," ",REPT("*",10)," ",REPT("\",4),CHAR(10)),IF(A186&lt;&gt;"",_xlfn.CONCAT(REPT("/",2)," Tier ",B186," - ",VLOOKUP(A186,primary[[id]:[realTitle]],5,FALSE)," ",REPT("\",2),CHAR(10)),""))</f>
        <v xml:space="preserve">// Tier 4 - Fairings \\
</v>
      </c>
    </row>
    <row r="187" spans="1:14" x14ac:dyDescent="0.35">
      <c r="A187" t="s">
        <v>478</v>
      </c>
      <c r="B187">
        <f>_xlfn.FLOOR.MATH(VLOOKUP(Tbl_NoseCones[[#This Row],[NoseCones]],primary[[id]:[tier]],2,FALSE),1)</f>
        <v>5</v>
      </c>
      <c r="C187" s="18" t="s">
        <v>1015</v>
      </c>
      <c r="D187" s="18"/>
      <c r="E187" s="18"/>
      <c r="F187" s="18"/>
      <c r="G187" t="str">
        <f t="shared" si="17"/>
        <v>NoseCones5</v>
      </c>
      <c r="M187" s="14" t="str">
        <f t="shared" si="16"/>
        <v>@PART[*]:HAS[#kiwiBranch[NoseCones],#kiwiTier[5]]:FOR[zKiwiTechTree]
{
    @TechRequired = adapters
}</v>
      </c>
      <c r="N187" t="str">
        <f>IF(AND(EXACT(LEFT(A187,1),UPPER(LEFT(A187,1)))=TRUE,A187&lt;&gt;""),_xlfn.CONCAT(REPT("/",4)," ",REPT("*",10)," ",A187," ",REPT("*",10)," ",REPT("\",4),CHAR(10)),IF(A187&lt;&gt;"",_xlfn.CONCAT(REPT("/",2)," Tier ",B187," - ",VLOOKUP(A187,primary[[id]:[realTitle]],5,FALSE)," ",REPT("\",2),CHAR(10)),""))</f>
        <v xml:space="preserve">// Tier 5 - Engine Adapters \\
</v>
      </c>
    </row>
    <row r="188" spans="1:14" x14ac:dyDescent="0.35">
      <c r="A188" t="s">
        <v>441</v>
      </c>
      <c r="B188">
        <f>_xlfn.FLOOR.MATH(VLOOKUP(Tbl_NoseCones[[#This Row],[NoseCones]],primary[[id]:[tier]],2,FALSE),1)</f>
        <v>6</v>
      </c>
      <c r="C188" s="18" t="s">
        <v>1015</v>
      </c>
      <c r="D188" s="18"/>
      <c r="E188" s="18"/>
      <c r="F188" s="18"/>
      <c r="G188" t="str">
        <f t="shared" si="17"/>
        <v>NoseCones6</v>
      </c>
      <c r="M188" s="14" t="str">
        <f t="shared" si="16"/>
        <v>@PART[*]:HAS[#kiwiBranch[NoseCones],#kiwiTier[6]]:FOR[zKiwiTechTree]
{
    @TechRequired = noseCones
}</v>
      </c>
      <c r="N188" t="str">
        <f>IF(AND(EXACT(LEFT(A188,1),UPPER(LEFT(A188,1)))=TRUE,A188&lt;&gt;""),_xlfn.CONCAT(REPT("/",4)," ",REPT("*",10)," ",A188," ",REPT("*",10)," ",REPT("\",4),CHAR(10)),IF(A188&lt;&gt;"",_xlfn.CONCAT(REPT("/",2)," Tier ",B188," - ",VLOOKUP(A188,primary[[id]:[realTitle]],5,FALSE)," ",REPT("\",2),CHAR(10)),""))</f>
        <v xml:space="preserve">// Tier 6 - Nose Cones \\
</v>
      </c>
    </row>
    <row r="189" spans="1:14" x14ac:dyDescent="0.35">
      <c r="A189" t="s">
        <v>88</v>
      </c>
      <c r="B189">
        <f>_xlfn.FLOOR.MATH(VLOOKUP(Tbl_NoseCones[[#This Row],[NoseCones]],primary[[id]:[tier]],2,FALSE),1)</f>
        <v>7</v>
      </c>
      <c r="C189" s="18" t="s">
        <v>1015</v>
      </c>
      <c r="D189" s="18"/>
      <c r="E189" s="18"/>
      <c r="F189" s="18"/>
      <c r="G189" t="str">
        <f t="shared" si="17"/>
        <v>NoseCones7</v>
      </c>
      <c r="M189" s="14" t="str">
        <f t="shared" si="16"/>
        <v>@PART[*]:HAS[#kiwiBranch[NoseCones],#kiwiTier[7]]:FOR[zKiwiTechTree]
{
    @TechRequired = advMetalworks
}</v>
      </c>
      <c r="N189" t="str">
        <f>IF(AND(EXACT(LEFT(A189,1),UPPER(LEFT(A189,1)))=TRUE,A189&lt;&gt;""),_xlfn.CONCAT(REPT("/",4)," ",REPT("*",10)," ",A189," ",REPT("*",10)," ",REPT("\",4),CHAR(10)),IF(A189&lt;&gt;"",_xlfn.CONCAT(REPT("/",2)," Tier ",B189," - ",VLOOKUP(A189,primary[[id]:[realTitle]],5,FALSE)," ",REPT("\",2),CHAR(10)),""))</f>
        <v xml:space="preserve">// Tier 7 - Advanced MetalWorks \\
</v>
      </c>
    </row>
    <row r="190" spans="1:14" x14ac:dyDescent="0.35">
      <c r="A190" t="s">
        <v>128</v>
      </c>
      <c r="B190">
        <f>_xlfn.FLOOR.MATH(VLOOKUP(Tbl_NoseCones[[#This Row],[NoseCones]],primary[[id]:[tier]],2,FALSE),1)</f>
        <v>8</v>
      </c>
      <c r="C190" s="18" t="s">
        <v>1015</v>
      </c>
      <c r="D190" s="18"/>
      <c r="E190" s="18"/>
      <c r="F190" s="18"/>
      <c r="G190" t="str">
        <f t="shared" si="17"/>
        <v>NoseCones8</v>
      </c>
      <c r="M190" s="14" t="str">
        <f t="shared" si="16"/>
        <v>@PART[*]:HAS[#kiwiBranch[NoseCones],#kiwiTier[8]]:FOR[zKiwiTechTree]
{
    @TechRequired = nanolathing
}</v>
      </c>
      <c r="N190" t="str">
        <f>IF(AND(EXACT(LEFT(A190,1),UPPER(LEFT(A190,1)))=TRUE,A190&lt;&gt;""),_xlfn.CONCAT(REPT("/",4)," ",REPT("*",10)," ",A190," ",REPT("*",10)," ",REPT("\",4),CHAR(10)),IF(A190&lt;&gt;"",_xlfn.CONCAT(REPT("/",2)," Tier ",B190," - ",VLOOKUP(A190,primary[[id]:[realTitle]],5,FALSE)," ",REPT("\",2),CHAR(10)),""))</f>
        <v xml:space="preserve">// Tier 8 - Nanolathing \\
</v>
      </c>
    </row>
    <row r="191" spans="1:14" x14ac:dyDescent="0.35">
      <c r="A191" t="s">
        <v>158</v>
      </c>
      <c r="B191">
        <f>_xlfn.FLOOR.MATH(VLOOKUP(Tbl_NoseCones[[#This Row],[NoseCones]],primary[[id]:[tier]],2,FALSE),1)</f>
        <v>9</v>
      </c>
      <c r="C191" s="18" t="s">
        <v>1015</v>
      </c>
      <c r="D191" s="18"/>
      <c r="E191" s="18"/>
      <c r="F191" s="18"/>
      <c r="G191" t="str">
        <f t="shared" si="17"/>
        <v>NoseCones9</v>
      </c>
      <c r="M191" s="14" t="str">
        <f t="shared" si="16"/>
        <v>@PART[*]:HAS[#kiwiBranch[NoseCones],#kiwiTier[9]]:FOR[zKiwiTechTree]
{
    @TechRequired = exoticAlloys
}</v>
      </c>
      <c r="N191" t="str">
        <f>IF(AND(EXACT(LEFT(A191,1),UPPER(LEFT(A191,1)))=TRUE,A191&lt;&gt;""),_xlfn.CONCAT(REPT("/",4)," ",REPT("*",10)," ",A191," ",REPT("*",10)," ",REPT("\",4),CHAR(10)),IF(A191&lt;&gt;"",_xlfn.CONCAT(REPT("/",2)," Tier ",B191," - ",VLOOKUP(A191,primary[[id]:[realTitle]],5,FALSE)," ",REPT("\",2),CHAR(10)),""))</f>
        <v xml:space="preserve">// Tier 9 - Exotic Alloys \\
</v>
      </c>
    </row>
    <row r="192" spans="1:14" x14ac:dyDescent="0.35">
      <c r="A192" t="s">
        <v>201</v>
      </c>
      <c r="B192">
        <f>_xlfn.FLOOR.MATH(VLOOKUP(Tbl_NoseCones[[#This Row],[NoseCones]],primary[[id]:[tier]],2,FALSE),1)</f>
        <v>10</v>
      </c>
      <c r="C192" s="18" t="s">
        <v>1015</v>
      </c>
      <c r="D192" s="18"/>
      <c r="E192" s="18"/>
      <c r="F192" s="18"/>
      <c r="G192" t="str">
        <f t="shared" si="17"/>
        <v>NoseCones10</v>
      </c>
      <c r="M192" s="14" t="str">
        <f t="shared" si="16"/>
        <v>@PART[*]:HAS[#kiwiBranch[NoseCones],#kiwiTier[10]]:FOR[zKiwiTechTree]
{
    @TechRequired = aerographite
}</v>
      </c>
      <c r="N192" t="str">
        <f>IF(AND(EXACT(LEFT(A192,1),UPPER(LEFT(A192,1)))=TRUE,A192&lt;&gt;""),_xlfn.CONCAT(REPT("/",4)," ",REPT("*",10)," ",A192," ",REPT("*",10)," ",REPT("\",4),CHAR(10)),IF(A192&lt;&gt;"",_xlfn.CONCAT(REPT("/",2)," Tier ",B192," - ",VLOOKUP(A192,primary[[id]:[realTitle]],5,FALSE)," ",REPT("\",2),CHAR(10)),""))</f>
        <v xml:space="preserve">// Tier 10 - Aerographite \\
</v>
      </c>
    </row>
    <row r="193" spans="1:14" x14ac:dyDescent="0.35">
      <c r="A193" t="s">
        <v>222</v>
      </c>
      <c r="B193">
        <f>_xlfn.FLOOR.MATH(VLOOKUP(Tbl_NoseCones[[#This Row],[NoseCones]],primary[[id]:[tier]],2,FALSE),1)</f>
        <v>11</v>
      </c>
      <c r="C193" s="18" t="s">
        <v>1015</v>
      </c>
      <c r="D193" s="18"/>
      <c r="E193" s="18"/>
      <c r="F193" s="18"/>
      <c r="G193" t="str">
        <f t="shared" si="17"/>
        <v>NoseCones11</v>
      </c>
      <c r="M193" s="14" t="str">
        <f t="shared" si="16"/>
        <v>@PART[*]:HAS[#kiwiBranch[NoseCones],#kiwiTier[11]]:FOR[zKiwiTechTree]
{
    @TechRequired = bioActivatedAerographite
}</v>
      </c>
      <c r="N193" t="str">
        <f>IF(AND(EXACT(LEFT(A193,1),UPPER(LEFT(A193,1)))=TRUE,A193&lt;&gt;""),_xlfn.CONCAT(REPT("/",4)," ",REPT("*",10)," ",A193," ",REPT("*",10)," ",REPT("\",4),CHAR(10)),IF(A193&lt;&gt;"",_xlfn.CONCAT(REPT("/",2)," Tier ",B193," - ",VLOOKUP(A193,primary[[id]:[realTitle]],5,FALSE)," ",REPT("\",2),CHAR(10)),""))</f>
        <v xml:space="preserve">// Tier 11 - Bio-Activated Aerographite \\
</v>
      </c>
    </row>
    <row r="194" spans="1:14" x14ac:dyDescent="0.35">
      <c r="G194" t="str">
        <f t="shared" si="17"/>
        <v/>
      </c>
      <c r="M194" s="14" t="str">
        <f t="shared" si="16"/>
        <v/>
      </c>
      <c r="N194" t="str">
        <f>IF(AND(EXACT(LEFT(A194,1),UPPER(LEFT(A194,1)))=TRUE,A194&lt;&gt;""),_xlfn.CONCAT(REPT("/",4)," ",REPT("*",10)," ",A194," ",REPT("*",10)," ",REPT("\",4),CHAR(10)),IF(A194&lt;&gt;"",_xlfn.CONCAT(REPT("/",2)," Tier ",B194," - ",VLOOKUP(A194,primary[[id]:[realTitle]],5,FALSE)," ",REPT("\",2),CHAR(10)),""))</f>
        <v/>
      </c>
    </row>
    <row r="195" spans="1:14" x14ac:dyDescent="0.35">
      <c r="G195" t="str">
        <f t="shared" si="17"/>
        <v/>
      </c>
      <c r="M195" s="14" t="str">
        <f t="shared" si="16"/>
        <v/>
      </c>
      <c r="N195" t="str">
        <f>IF(AND(EXACT(LEFT(A195,1),UPPER(LEFT(A195,1)))=TRUE,A195&lt;&gt;""),_xlfn.CONCAT(REPT("/",4)," ",REPT("*",10)," ",A195," ",REPT("*",10)," ",REPT("\",4),CHAR(10)),IF(A195&lt;&gt;"",_xlfn.CONCAT(REPT("/",2)," Tier ",B195," - ",VLOOKUP(A195,primary[[id]:[realTitle]],5,FALSE)," ",REPT("\",2),CHAR(10)),""))</f>
        <v/>
      </c>
    </row>
    <row r="196" spans="1:14" x14ac:dyDescent="0.35">
      <c r="A196" s="18" t="s">
        <v>1016</v>
      </c>
      <c r="B196" t="s">
        <v>247</v>
      </c>
      <c r="C196" t="s">
        <v>1090</v>
      </c>
      <c r="G196" t="str">
        <f t="shared" si="17"/>
        <v>TitleTier</v>
      </c>
      <c r="M196" s="14" t="str">
        <f t="shared" si="16"/>
        <v/>
      </c>
      <c r="N196" t="str">
        <f>IF(AND(EXACT(LEFT(A196,1),UPPER(LEFT(A196,1)))=TRUE,A196&lt;&gt;""),_xlfn.CONCAT(REPT("/",4)," ",REPT("*",10)," ",A196," ",REPT("*",10)," ",REPT("\",4),CHAR(10)),IF(A196&lt;&gt;"",_xlfn.CONCAT(REPT("/",2)," Tier ",B196," - ",VLOOKUP(A196,primary[[id]:[realTitle]],5,FALSE)," ",REPT("\",2),CHAR(10)),""))</f>
        <v xml:space="preserve">//// ********** StructuralStationRocketParts ********** \\\\
</v>
      </c>
    </row>
    <row r="197" spans="1:14" x14ac:dyDescent="0.35">
      <c r="A197" s="18" t="s">
        <v>0</v>
      </c>
      <c r="B197">
        <f>_xlfn.FLOOR.MATH(VLOOKUP(Tbl_StructuralStationRocketParts[[#This Row],[StructuralStationRocketParts]],primary[[id]:[tier]],2,FALSE),1)</f>
        <v>0</v>
      </c>
      <c r="C197" s="18" t="s">
        <v>1016</v>
      </c>
      <c r="D197" s="18"/>
      <c r="E197" s="18"/>
      <c r="F197" s="18"/>
      <c r="G197" t="str">
        <f t="shared" si="17"/>
        <v>StructuralStationRocketParts0</v>
      </c>
      <c r="M197" s="14" t="str">
        <f t="shared" si="16"/>
        <v>@PART[*]:HAS[#kiwiBranch[StructuralStationRocketParts],#kiwiTier[0]]:FOR[zKiwiTechTree]
{
    @TechRequired = start
}</v>
      </c>
      <c r="N197" t="str">
        <f>IF(AND(EXACT(LEFT(A197,1),UPPER(LEFT(A197,1)))=TRUE,A197&lt;&gt;""),_xlfn.CONCAT(REPT("/",4)," ",REPT("*",10)," ",A197," ",REPT("*",10)," ",REPT("\",4),CHAR(10)),IF(A197&lt;&gt;"",_xlfn.CONCAT(REPT("/",2)," Tier ",B197," - ",VLOOKUP(A197,primary[[id]:[realTitle]],5,FALSE)," ",REPT("\",2),CHAR(10)),""))</f>
        <v xml:space="preserve">// Tier 0 - Start \\
</v>
      </c>
    </row>
    <row r="198" spans="1:14" x14ac:dyDescent="0.35">
      <c r="A198" s="18" t="s">
        <v>976</v>
      </c>
      <c r="B198">
        <f>_xlfn.FLOOR.MATH(VLOOKUP(Tbl_StructuralStationRocketParts[[#This Row],[StructuralStationRocketParts]],primary[[id]:[tier]],2,FALSE),1)</f>
        <v>1</v>
      </c>
      <c r="C198" s="18" t="s">
        <v>1016</v>
      </c>
      <c r="D198" s="18"/>
      <c r="E198" s="18"/>
      <c r="F198" s="18"/>
      <c r="G198" t="str">
        <f t="shared" si="17"/>
        <v>StructuralStationRocketParts1</v>
      </c>
      <c r="M198" s="14" t="str">
        <f t="shared" si="16"/>
        <v>@PART[*]:HAS[#kiwiBranch[StructuralStationRocketParts],#kiwiTier[1]]:FOR[zKiwiTechTree]
{
    @TechRequired = primitiveConstruction
}</v>
      </c>
      <c r="N198" t="str">
        <f>IF(AND(EXACT(LEFT(A198,1),UPPER(LEFT(A198,1)))=TRUE,A198&lt;&gt;""),_xlfn.CONCAT(REPT("/",4)," ",REPT("*",10)," ",A198," ",REPT("*",10)," ",REPT("\",4),CHAR(10)),IF(A198&lt;&gt;"",_xlfn.CONCAT(REPT("/",2)," Tier ",B198," - ",VLOOKUP(A198,primary[[id]:[realTitle]],5,FALSE)," ",REPT("\",2),CHAR(10)),""))</f>
        <v xml:space="preserve">// Tier 1 - Primitive Construction \\
</v>
      </c>
    </row>
    <row r="199" spans="1:14" x14ac:dyDescent="0.35">
      <c r="A199" s="18" t="s">
        <v>116</v>
      </c>
      <c r="B199">
        <f>_xlfn.FLOOR.MATH(VLOOKUP(Tbl_StructuralStationRocketParts[[#This Row],[StructuralStationRocketParts]],primary[[id]:[tier]],2,FALSE),1)</f>
        <v>2</v>
      </c>
      <c r="C199" s="18" t="s">
        <v>1016</v>
      </c>
      <c r="D199" s="18"/>
      <c r="E199" s="18"/>
      <c r="F199" s="18"/>
      <c r="G199" t="str">
        <f t="shared" si="17"/>
        <v>StructuralStationRocketParts2</v>
      </c>
      <c r="M199" s="14" t="str">
        <f t="shared" si="16"/>
        <v>@PART[*]:HAS[#kiwiBranch[StructuralStationRocketParts],#kiwiTier[2]]:FOR[zKiwiTechTree]
{
    @TechRequired = earlyConstruction
}</v>
      </c>
      <c r="N199" t="str">
        <f>IF(AND(EXACT(LEFT(A199,1),UPPER(LEFT(A199,1)))=TRUE,A199&lt;&gt;""),_xlfn.CONCAT(REPT("/",4)," ",REPT("*",10)," ",A199," ",REPT("*",10)," ",REPT("\",4),CHAR(10)),IF(A199&lt;&gt;"",_xlfn.CONCAT(REPT("/",2)," Tier ",B199," - ",VLOOKUP(A199,primary[[id]:[realTitle]],5,FALSE)," ",REPT("\",2),CHAR(10)),""))</f>
        <v xml:space="preserve">// Tier 2 - Early Construction \\
</v>
      </c>
    </row>
    <row r="200" spans="1:14" x14ac:dyDescent="0.35">
      <c r="A200" t="s">
        <v>13</v>
      </c>
      <c r="B200">
        <f>_xlfn.FLOOR.MATH(VLOOKUP(Tbl_StructuralStationRocketParts[[#This Row],[StructuralStationRocketParts]],primary[[id]:[tier]],2,FALSE),1)</f>
        <v>3</v>
      </c>
      <c r="C200" s="18" t="s">
        <v>1016</v>
      </c>
      <c r="D200" s="18"/>
      <c r="E200" s="18"/>
      <c r="F200" s="18"/>
      <c r="G200" t="str">
        <f t="shared" si="17"/>
        <v>StructuralStationRocketParts3</v>
      </c>
      <c r="M200" s="14" t="str">
        <f t="shared" si="16"/>
        <v>@PART[*]:HAS[#kiwiBranch[StructuralStationRocketParts],#kiwiTier[3]]:FOR[zKiwiTechTree]
{
    @TechRequired = basicConstruction
}</v>
      </c>
      <c r="N200" t="str">
        <f>IF(AND(EXACT(LEFT(A200,1),UPPER(LEFT(A200,1)))=TRUE,A200&lt;&gt;""),_xlfn.CONCAT(REPT("/",4)," ",REPT("*",10)," ",A200," ",REPT("*",10)," ",REPT("\",4),CHAR(10)),IF(A200&lt;&gt;"",_xlfn.CONCAT(REPT("/",2)," Tier ",B200," - ",VLOOKUP(A200,primary[[id]:[realTitle]],5,FALSE)," ",REPT("\",2),CHAR(10)),""))</f>
        <v xml:space="preserve">// Tier 3 - Basic Construction \\
</v>
      </c>
    </row>
    <row r="201" spans="1:14" x14ac:dyDescent="0.35">
      <c r="A201" t="s">
        <v>25</v>
      </c>
      <c r="B201">
        <f>_xlfn.FLOOR.MATH(VLOOKUP(Tbl_StructuralStationRocketParts[[#This Row],[StructuralStationRocketParts]],primary[[id]:[tier]],2,FALSE),1)</f>
        <v>4</v>
      </c>
      <c r="C201" s="18" t="s">
        <v>1016</v>
      </c>
      <c r="D201" s="18"/>
      <c r="E201" s="18"/>
      <c r="F201" s="18"/>
      <c r="G201" t="str">
        <f t="shared" si="17"/>
        <v>StructuralStationRocketParts4</v>
      </c>
      <c r="M201" s="14" t="str">
        <f t="shared" si="16"/>
        <v>@PART[*]:HAS[#kiwiBranch[StructuralStationRocketParts],#kiwiTier[4]]:FOR[zKiwiTechTree]
{
    @TechRequired = generalConstruction
}</v>
      </c>
      <c r="N201" t="str">
        <f>IF(AND(EXACT(LEFT(A201,1),UPPER(LEFT(A201,1)))=TRUE,A201&lt;&gt;""),_xlfn.CONCAT(REPT("/",4)," ",REPT("*",10)," ",A201," ",REPT("*",10)," ",REPT("\",4),CHAR(10)),IF(A201&lt;&gt;"",_xlfn.CONCAT(REPT("/",2)," Tier ",B201," - ",VLOOKUP(A201,primary[[id]:[realTitle]],5,FALSE)," ",REPT("\",2),CHAR(10)),""))</f>
        <v xml:space="preserve">// Tier 4 - General Construction \\
</v>
      </c>
    </row>
    <row r="202" spans="1:14" x14ac:dyDescent="0.35">
      <c r="A202" t="s">
        <v>40</v>
      </c>
      <c r="B202">
        <f>_xlfn.FLOOR.MATH(VLOOKUP(Tbl_StructuralStationRocketParts[[#This Row],[StructuralStationRocketParts]],primary[[id]:[tier]],2,FALSE),1)</f>
        <v>5</v>
      </c>
      <c r="C202" s="18" t="s">
        <v>1016</v>
      </c>
      <c r="D202" s="18"/>
      <c r="E202" s="18"/>
      <c r="F202" s="18"/>
      <c r="G202" t="str">
        <f t="shared" si="17"/>
        <v>StructuralStationRocketParts5</v>
      </c>
      <c r="M202" s="14" t="str">
        <f t="shared" si="16"/>
        <v>@PART[*]:HAS[#kiwiBranch[StructuralStationRocketParts],#kiwiTier[5]]:FOR[zKiwiTechTree]
{
    @TechRequired = advConstruction
}</v>
      </c>
      <c r="N202" t="str">
        <f>IF(AND(EXACT(LEFT(A202,1),UPPER(LEFT(A202,1)))=TRUE,A202&lt;&gt;""),_xlfn.CONCAT(REPT("/",4)," ",REPT("*",10)," ",A202," ",REPT("*",10)," ",REPT("\",4),CHAR(10)),IF(A202&lt;&gt;"",_xlfn.CONCAT(REPT("/",2)," Tier ",B202," - ",VLOOKUP(A202,primary[[id]:[realTitle]],5,FALSE)," ",REPT("\",2),CHAR(10)),""))</f>
        <v xml:space="preserve">// Tier 5 - Advanced Construction \\
</v>
      </c>
    </row>
    <row r="203" spans="1:14" x14ac:dyDescent="0.35">
      <c r="A203" t="s">
        <v>63</v>
      </c>
      <c r="B203">
        <f>_xlfn.FLOOR.MATH(VLOOKUP(Tbl_StructuralStationRocketParts[[#This Row],[StructuralStationRocketParts]],primary[[id]:[tier]],2,FALSE),1)</f>
        <v>6</v>
      </c>
      <c r="C203" s="18" t="s">
        <v>1016</v>
      </c>
      <c r="D203" s="18"/>
      <c r="E203" s="18"/>
      <c r="F203" s="18"/>
      <c r="G203" t="str">
        <f t="shared" si="17"/>
        <v>StructuralStationRocketParts6</v>
      </c>
      <c r="M203" s="14" t="str">
        <f t="shared" si="16"/>
        <v>@PART[*]:HAS[#kiwiBranch[StructuralStationRocketParts],#kiwiTier[6]]:FOR[zKiwiTechTree]
{
    @TechRequired = specializedConstruction
}</v>
      </c>
      <c r="N203" t="str">
        <f>IF(AND(EXACT(LEFT(A203,1),UPPER(LEFT(A203,1)))=TRUE,A203&lt;&gt;""),_xlfn.CONCAT(REPT("/",4)," ",REPT("*",10)," ",A203," ",REPT("*",10)," ",REPT("\",4),CHAR(10)),IF(A203&lt;&gt;"",_xlfn.CONCAT(REPT("/",2)," Tier ",B203," - ",VLOOKUP(A203,primary[[id]:[realTitle]],5,FALSE)," ",REPT("\",2),CHAR(10)),""))</f>
        <v xml:space="preserve">// Tier 6 - Specialized Construction \\
</v>
      </c>
    </row>
    <row r="204" spans="1:14" x14ac:dyDescent="0.35">
      <c r="A204" t="s">
        <v>89</v>
      </c>
      <c r="B204">
        <f>_xlfn.FLOOR.MATH(VLOOKUP(Tbl_StructuralStationRocketParts[[#This Row],[StructuralStationRocketParts]],primary[[id]:[tier]],2,FALSE),1)</f>
        <v>7</v>
      </c>
      <c r="C204" s="18" t="s">
        <v>1016</v>
      </c>
      <c r="D204" s="18"/>
      <c r="E204" s="18"/>
      <c r="F204" s="18"/>
      <c r="G204" t="str">
        <f t="shared" si="17"/>
        <v>StructuralStationRocketParts7</v>
      </c>
      <c r="M204" s="14" t="str">
        <f t="shared" si="16"/>
        <v>@PART[*]:HAS[#kiwiBranch[StructuralStationRocketParts],#kiwiTier[7]]:FOR[zKiwiTechTree]
{
    @TechRequired = composites
}</v>
      </c>
      <c r="N204" t="str">
        <f>IF(AND(EXACT(LEFT(A204,1),UPPER(LEFT(A204,1)))=TRUE,A204&lt;&gt;""),_xlfn.CONCAT(REPT("/",4)," ",REPT("*",10)," ",A204," ",REPT("*",10)," ",REPT("\",4),CHAR(10)),IF(A204&lt;&gt;"",_xlfn.CONCAT(REPT("/",2)," Tier ",B204," - ",VLOOKUP(A204,primary[[id]:[realTitle]],5,FALSE)," ",REPT("\",2),CHAR(10)),""))</f>
        <v xml:space="preserve">// Tier 7 - Composites \\
</v>
      </c>
    </row>
    <row r="205" spans="1:14" x14ac:dyDescent="0.35">
      <c r="A205" t="s">
        <v>129</v>
      </c>
      <c r="B205">
        <f>_xlfn.FLOOR.MATH(VLOOKUP(Tbl_StructuralStationRocketParts[[#This Row],[StructuralStationRocketParts]],primary[[id]:[tier]],2,FALSE),1)</f>
        <v>8</v>
      </c>
      <c r="C205" s="18" t="s">
        <v>1016</v>
      </c>
      <c r="D205" s="18"/>
      <c r="E205" s="18"/>
      <c r="F205" s="18"/>
      <c r="G205" t="str">
        <f t="shared" si="17"/>
        <v>StructuralStationRocketParts8</v>
      </c>
      <c r="M205" s="14" t="str">
        <f t="shared" si="16"/>
        <v>@PART[*]:HAS[#kiwiBranch[StructuralStationRocketParts],#kiwiTier[8]]:FOR[zKiwiTechTree]
{
    @TechRequired = metaMaterials
}</v>
      </c>
      <c r="N205" t="str">
        <f>IF(AND(EXACT(LEFT(A205,1),UPPER(LEFT(A205,1)))=TRUE,A205&lt;&gt;""),_xlfn.CONCAT(REPT("/",4)," ",REPT("*",10)," ",A205," ",REPT("*",10)," ",REPT("\",4),CHAR(10)),IF(A205&lt;&gt;"",_xlfn.CONCAT(REPT("/",2)," Tier ",B205," - ",VLOOKUP(A205,primary[[id]:[realTitle]],5,FALSE)," ",REPT("\",2),CHAR(10)),""))</f>
        <v xml:space="preserve">// Tier 8 - Meta-Materials \\
</v>
      </c>
    </row>
    <row r="206" spans="1:14" x14ac:dyDescent="0.35">
      <c r="A206" t="s">
        <v>159</v>
      </c>
      <c r="B206">
        <f>_xlfn.FLOOR.MATH(VLOOKUP(Tbl_StructuralStationRocketParts[[#This Row],[StructuralStationRocketParts]],primary[[id]:[tier]],2,FALSE),1)</f>
        <v>9</v>
      </c>
      <c r="C206" s="18" t="s">
        <v>1016</v>
      </c>
      <c r="D206" s="18"/>
      <c r="E206" s="18"/>
      <c r="F206" s="18"/>
      <c r="G206" t="str">
        <f t="shared" si="17"/>
        <v>StructuralStationRocketParts9</v>
      </c>
      <c r="M206" s="14" t="str">
        <f t="shared" si="16"/>
        <v>@PART[*]:HAS[#kiwiBranch[StructuralStationRocketParts],#kiwiTier[9]]:FOR[zKiwiTechTree]
{
    @TechRequired = orbitalAssembly
}</v>
      </c>
      <c r="N206" t="str">
        <f>IF(AND(EXACT(LEFT(A206,1),UPPER(LEFT(A206,1)))=TRUE,A206&lt;&gt;""),_xlfn.CONCAT(REPT("/",4)," ",REPT("*",10)," ",A206," ",REPT("*",10)," ",REPT("\",4),CHAR(10)),IF(A206&lt;&gt;"",_xlfn.CONCAT(REPT("/",2)," Tier ",B206," - ",VLOOKUP(A206,primary[[id]:[realTitle]],5,FALSE)," ",REPT("\",2),CHAR(10)),""))</f>
        <v xml:space="preserve">// Tier 9 - Orbital Assembly \\
</v>
      </c>
    </row>
    <row r="207" spans="1:14" x14ac:dyDescent="0.35">
      <c r="A207" t="s">
        <v>205</v>
      </c>
      <c r="B207">
        <f>_xlfn.FLOOR.MATH(VLOOKUP(Tbl_StructuralStationRocketParts[[#This Row],[StructuralStationRocketParts]],primary[[id]:[tier]],2,FALSE),1)</f>
        <v>10</v>
      </c>
      <c r="C207" s="18" t="s">
        <v>1016</v>
      </c>
      <c r="D207" s="18"/>
      <c r="E207" s="18"/>
      <c r="F207" s="18"/>
      <c r="G207" t="str">
        <f t="shared" si="17"/>
        <v>StructuralStationRocketParts10</v>
      </c>
      <c r="M207" s="14" t="str">
        <f t="shared" si="16"/>
        <v>@PART[*]:HAS[#kiwiBranch[StructuralStationRocketParts],#kiwiTier[10]]:FOR[zKiwiTechTree]
{
    @TechRequired = orbitalMegastructures
}</v>
      </c>
      <c r="N207" t="str">
        <f>IF(AND(EXACT(LEFT(A207,1),UPPER(LEFT(A207,1)))=TRUE,A207&lt;&gt;""),_xlfn.CONCAT(REPT("/",4)," ",REPT("*",10)," ",A207," ",REPT("*",10)," ",REPT("\",4),CHAR(10)),IF(A207&lt;&gt;"",_xlfn.CONCAT(REPT("/",2)," Tier ",B207," - ",VLOOKUP(A207,primary[[id]:[realTitle]],5,FALSE)," ",REPT("\",2),CHAR(10)),""))</f>
        <v xml:space="preserve">// Tier 10 - Orbital Megastructures \\
</v>
      </c>
    </row>
    <row r="208" spans="1:14" x14ac:dyDescent="0.35">
      <c r="A208" t="s">
        <v>222</v>
      </c>
      <c r="B208">
        <f>_xlfn.FLOOR.MATH(VLOOKUP(Tbl_StructuralStationRocketParts[[#This Row],[StructuralStationRocketParts]],primary[[id]:[tier]],2,FALSE),1)</f>
        <v>11</v>
      </c>
      <c r="C208" s="18" t="s">
        <v>1016</v>
      </c>
      <c r="D208" s="18"/>
      <c r="E208" s="18"/>
      <c r="F208" s="18"/>
      <c r="G208" t="str">
        <f t="shared" si="17"/>
        <v>StructuralStationRocketParts11</v>
      </c>
      <c r="M208" s="14" t="str">
        <f t="shared" si="16"/>
        <v>@PART[*]:HAS[#kiwiBranch[StructuralStationRocketParts],#kiwiTier[11]]:FOR[zKiwiTechTree]
{
    @TechRequired = bioActivatedAerographite
}</v>
      </c>
      <c r="N208" t="str">
        <f>IF(AND(EXACT(LEFT(A208,1),UPPER(LEFT(A208,1)))=TRUE,A208&lt;&gt;""),_xlfn.CONCAT(REPT("/",4)," ",REPT("*",10)," ",A208," ",REPT("*",10)," ",REPT("\",4),CHAR(10)),IF(A208&lt;&gt;"",_xlfn.CONCAT(REPT("/",2)," Tier ",B208," - ",VLOOKUP(A208,primary[[id]:[realTitle]],5,FALSE)," ",REPT("\",2),CHAR(10)),""))</f>
        <v xml:space="preserve">// Tier 11 - Bio-Activated Aerographite \\
</v>
      </c>
    </row>
    <row r="209" spans="1:14" x14ac:dyDescent="0.35">
      <c r="G209" t="str">
        <f t="shared" si="17"/>
        <v/>
      </c>
      <c r="M209" s="14" t="str">
        <f t="shared" ref="M209:M272" si="18">IF(ISNUMBER(B209)=TRUE,_xlfn.CONCAT("@PART[*]:HAS[#kiwiBranch[",C209,"],#kiwiTier[",B209,"]]:FOR[zKiwiTechTree]",CHAR(10),"{",CHAR(10),"    @TechRequired = ",A209,CHAR(10),"}"),"")</f>
        <v/>
      </c>
      <c r="N209" t="str">
        <f>IF(AND(EXACT(LEFT(A209,1),UPPER(LEFT(A209,1)))=TRUE,A209&lt;&gt;""),_xlfn.CONCAT(REPT("/",4)," ",REPT("*",10)," ",A209," ",REPT("*",10)," ",REPT("\",4),CHAR(10)),IF(A209&lt;&gt;"",_xlfn.CONCAT(REPT("/",2)," Tier ",B209," - ",VLOOKUP(A209,primary[[id]:[realTitle]],5,FALSE)," ",REPT("\",2),CHAR(10)),""))</f>
        <v/>
      </c>
    </row>
    <row r="210" spans="1:14" x14ac:dyDescent="0.35">
      <c r="G210" t="str">
        <f t="shared" si="17"/>
        <v/>
      </c>
      <c r="M210" s="14" t="str">
        <f t="shared" si="18"/>
        <v/>
      </c>
      <c r="N210" t="str">
        <f>IF(AND(EXACT(LEFT(A210,1),UPPER(LEFT(A210,1)))=TRUE,A210&lt;&gt;""),_xlfn.CONCAT(REPT("/",4)," ",REPT("*",10)," ",A210," ",REPT("*",10)," ",REPT("\",4),CHAR(10)),IF(A210&lt;&gt;"",_xlfn.CONCAT(REPT("/",2)," Tier ",B210," - ",VLOOKUP(A210,primary[[id]:[realTitle]],5,FALSE)," ",REPT("\",2),CHAR(10)),""))</f>
        <v/>
      </c>
    </row>
    <row r="211" spans="1:14" x14ac:dyDescent="0.35">
      <c r="A211" t="s">
        <v>1017</v>
      </c>
      <c r="B211" t="s">
        <v>247</v>
      </c>
      <c r="C211" t="s">
        <v>1090</v>
      </c>
      <c r="G211" t="str">
        <f t="shared" si="17"/>
        <v>TitleTier</v>
      </c>
      <c r="M211" s="14" t="str">
        <f t="shared" si="18"/>
        <v/>
      </c>
      <c r="N211" t="str">
        <f>IF(AND(EXACT(LEFT(A211,1),UPPER(LEFT(A211,1)))=TRUE,A211&lt;&gt;""),_xlfn.CONCAT(REPT("/",4)," ",REPT("*",10)," ",A211," ",REPT("*",10)," ",REPT("\",4),CHAR(10)),IF(A211&lt;&gt;"",_xlfn.CONCAT(REPT("/",2)," Tier ",B211," - ",VLOOKUP(A211,primary[[id]:[realTitle]],5,FALSE)," ",REPT("\",2),CHAR(10)),""))</f>
        <v xml:space="preserve">//// ********** DecouplersSeparators ********** \\\\
</v>
      </c>
    </row>
    <row r="212" spans="1:14" x14ac:dyDescent="0.35">
      <c r="A212" s="18" t="s">
        <v>0</v>
      </c>
      <c r="B212">
        <f>VLOOKUP(Tbl_DecouplersSeparators[[#This Row],[DecouplersSeparators]],primary[[id]:[tier]],2,FALSE)</f>
        <v>0</v>
      </c>
      <c r="C212" t="s">
        <v>1017</v>
      </c>
      <c r="G212" t="str">
        <f t="shared" si="17"/>
        <v>DecouplersSeparators0</v>
      </c>
      <c r="M212" s="14" t="str">
        <f t="shared" si="18"/>
        <v>@PART[*]:HAS[#kiwiBranch[DecouplersSeparators],#kiwiTier[0]]:FOR[zKiwiTechTree]
{
    @TechRequired = start
}</v>
      </c>
      <c r="N212" t="str">
        <f>IF(AND(EXACT(LEFT(A212,1),UPPER(LEFT(A212,1)))=TRUE,A212&lt;&gt;""),_xlfn.CONCAT(REPT("/",4)," ",REPT("*",10)," ",A212," ",REPT("*",10)," ",REPT("\",4),CHAR(10)),IF(A212&lt;&gt;"",_xlfn.CONCAT(REPT("/",2)," Tier ",B212," - ",VLOOKUP(A212,primary[[id]:[realTitle]],5,FALSE)," ",REPT("\",2),CHAR(10)),""))</f>
        <v xml:space="preserve">// Tier 0 - Start \\
</v>
      </c>
    </row>
    <row r="213" spans="1:14" x14ac:dyDescent="0.35">
      <c r="A213" t="s">
        <v>976</v>
      </c>
      <c r="B213">
        <f>VLOOKUP(Tbl_DecouplersSeparators[[#This Row],[DecouplersSeparators]],primary[[id]:[tier]],2,FALSE)</f>
        <v>1</v>
      </c>
      <c r="C213" t="s">
        <v>1017</v>
      </c>
      <c r="G213" t="str">
        <f t="shared" si="17"/>
        <v>DecouplersSeparators1</v>
      </c>
      <c r="M213" s="14" t="str">
        <f t="shared" si="18"/>
        <v>@PART[*]:HAS[#kiwiBranch[DecouplersSeparators],#kiwiTier[1]]:FOR[zKiwiTechTree]
{
    @TechRequired = primitiveConstruction
}</v>
      </c>
      <c r="N213" t="str">
        <f>IF(AND(EXACT(LEFT(A213,1),UPPER(LEFT(A213,1)))=TRUE,A213&lt;&gt;""),_xlfn.CONCAT(REPT("/",4)," ",REPT("*",10)," ",A213," ",REPT("*",10)," ",REPT("\",4),CHAR(10)),IF(A213&lt;&gt;"",_xlfn.CONCAT(REPT("/",2)," Tier ",B213," - ",VLOOKUP(A213,primary[[id]:[realTitle]],5,FALSE)," ",REPT("\",2),CHAR(10)),""))</f>
        <v xml:space="preserve">// Tier 1 - Primitive Construction \\
</v>
      </c>
    </row>
    <row r="214" spans="1:14" x14ac:dyDescent="0.35">
      <c r="A214" t="s">
        <v>116</v>
      </c>
      <c r="B214">
        <f>VLOOKUP(Tbl_DecouplersSeparators[[#This Row],[DecouplersSeparators]],primary[[id]:[tier]],2,FALSE)</f>
        <v>2</v>
      </c>
      <c r="C214" t="s">
        <v>1017</v>
      </c>
      <c r="G214" t="str">
        <f t="shared" si="17"/>
        <v>DecouplersSeparators2</v>
      </c>
      <c r="M214" s="14" t="str">
        <f t="shared" si="18"/>
        <v>@PART[*]:HAS[#kiwiBranch[DecouplersSeparators],#kiwiTier[2]]:FOR[zKiwiTechTree]
{
    @TechRequired = earlyConstruction
}</v>
      </c>
      <c r="N214" t="str">
        <f>IF(AND(EXACT(LEFT(A214,1),UPPER(LEFT(A214,1)))=TRUE,A214&lt;&gt;""),_xlfn.CONCAT(REPT("/",4)," ",REPT("*",10)," ",A214," ",REPT("*",10)," ",REPT("\",4),CHAR(10)),IF(A214&lt;&gt;"",_xlfn.CONCAT(REPT("/",2)," Tier ",B214," - ",VLOOKUP(A214,primary[[id]:[realTitle]],5,FALSE)," ",REPT("\",2),CHAR(10)),""))</f>
        <v xml:space="preserve">// Tier 2 - Early Construction \\
</v>
      </c>
    </row>
    <row r="215" spans="1:14" x14ac:dyDescent="0.35">
      <c r="A215" t="s">
        <v>13</v>
      </c>
      <c r="B215">
        <f>VLOOKUP(Tbl_DecouplersSeparators[[#This Row],[DecouplersSeparators]],primary[[id]:[tier]],2,FALSE)</f>
        <v>3</v>
      </c>
      <c r="C215" t="s">
        <v>1017</v>
      </c>
      <c r="G215" t="str">
        <f t="shared" si="17"/>
        <v>DecouplersSeparators3</v>
      </c>
      <c r="M215" s="14" t="str">
        <f t="shared" si="18"/>
        <v>@PART[*]:HAS[#kiwiBranch[DecouplersSeparators],#kiwiTier[3]]:FOR[zKiwiTechTree]
{
    @TechRequired = basicConstruction
}</v>
      </c>
      <c r="N215" t="str">
        <f>IF(AND(EXACT(LEFT(A215,1),UPPER(LEFT(A215,1)))=TRUE,A215&lt;&gt;""),_xlfn.CONCAT(REPT("/",4)," ",REPT("*",10)," ",A215," ",REPT("*",10)," ",REPT("\",4),CHAR(10)),IF(A215&lt;&gt;"",_xlfn.CONCAT(REPT("/",2)," Tier ",B215," - ",VLOOKUP(A215,primary[[id]:[realTitle]],5,FALSE)," ",REPT("\",2),CHAR(10)),""))</f>
        <v xml:space="preserve">// Tier 3 - Basic Construction \\
</v>
      </c>
    </row>
    <row r="216" spans="1:14" x14ac:dyDescent="0.35">
      <c r="A216" t="s">
        <v>24</v>
      </c>
      <c r="B216">
        <f>VLOOKUP(Tbl_DecouplersSeparators[[#This Row],[DecouplersSeparators]],primary[[id]:[tier]],2,FALSE)</f>
        <v>4</v>
      </c>
      <c r="C216" t="s">
        <v>1017</v>
      </c>
      <c r="G216" t="str">
        <f t="shared" si="17"/>
        <v>DecouplersSeparators4</v>
      </c>
      <c r="M216" s="14" t="str">
        <f t="shared" si="18"/>
        <v>@PART[*]:HAS[#kiwiBranch[DecouplersSeparators],#kiwiTier[4]]:FOR[zKiwiTechTree]
{
    @TechRequired = decoupling
}</v>
      </c>
      <c r="N216" t="str">
        <f>IF(AND(EXACT(LEFT(A216,1),UPPER(LEFT(A216,1)))=TRUE,A216&lt;&gt;""),_xlfn.CONCAT(REPT("/",4)," ",REPT("*",10)," ",A216," ",REPT("*",10)," ",REPT("\",4),CHAR(10)),IF(A216&lt;&gt;"",_xlfn.CONCAT(REPT("/",2)," Tier ",B216," - ",VLOOKUP(A216,primary[[id]:[realTitle]],5,FALSE)," ",REPT("\",2),CHAR(10)),""))</f>
        <v xml:space="preserve">// Tier 4 - Decoupling \\
</v>
      </c>
    </row>
    <row r="217" spans="1:14" x14ac:dyDescent="0.35">
      <c r="A217" t="s">
        <v>39</v>
      </c>
      <c r="B217">
        <f>VLOOKUP(Tbl_DecouplersSeparators[[#This Row],[DecouplersSeparators]],primary[[id]:[tier]],2,FALSE)</f>
        <v>5</v>
      </c>
      <c r="C217" t="s">
        <v>1017</v>
      </c>
      <c r="G217" t="str">
        <f t="shared" si="17"/>
        <v>DecouplersSeparators5</v>
      </c>
      <c r="M217" s="14" t="str">
        <f t="shared" si="18"/>
        <v>@PART[*]:HAS[#kiwiBranch[DecouplersSeparators],#kiwiTier[5]]:FOR[zKiwiTechTree]
{
    @TechRequired = docking
}</v>
      </c>
      <c r="N217" t="str">
        <f>IF(AND(EXACT(LEFT(A217,1),UPPER(LEFT(A217,1)))=TRUE,A217&lt;&gt;""),_xlfn.CONCAT(REPT("/",4)," ",REPT("*",10)," ",A217," ",REPT("*",10)," ",REPT("\",4),CHAR(10)),IF(A217&lt;&gt;"",_xlfn.CONCAT(REPT("/",2)," Tier ",B217," - ",VLOOKUP(A217,primary[[id]:[realTitle]],5,FALSE)," ",REPT("\",2),CHAR(10)),""))</f>
        <v xml:space="preserve">// Tier 5 - Docking \\
</v>
      </c>
    </row>
    <row r="218" spans="1:14" x14ac:dyDescent="0.35">
      <c r="A218" t="s">
        <v>62</v>
      </c>
      <c r="B218">
        <f>VLOOKUP(Tbl_DecouplersSeparators[[#This Row],[DecouplersSeparators]],primary[[id]:[tier]],2,FALSE)</f>
        <v>6</v>
      </c>
      <c r="C218" t="s">
        <v>1017</v>
      </c>
      <c r="G218" t="str">
        <f t="shared" si="17"/>
        <v>DecouplersSeparators6</v>
      </c>
      <c r="M218" s="14" t="str">
        <f t="shared" si="18"/>
        <v>@PART[*]:HAS[#kiwiBranch[DecouplersSeparators],#kiwiTier[6]]:FOR[zKiwiTechTree]
{
    @TechRequired = advancedDecoupling
}</v>
      </c>
      <c r="N218" t="str">
        <f>IF(AND(EXACT(LEFT(A218,1),UPPER(LEFT(A218,1)))=TRUE,A218&lt;&gt;""),_xlfn.CONCAT(REPT("/",4)," ",REPT("*",10)," ",A218," ",REPT("*",10)," ",REPT("\",4),CHAR(10)),IF(A218&lt;&gt;"",_xlfn.CONCAT(REPT("/",2)," Tier ",B218," - ",VLOOKUP(A218,primary[[id]:[realTitle]],5,FALSE)," ",REPT("\",2),CHAR(10)),""))</f>
        <v xml:space="preserve">// Tier 6 - Advanced Decoupling \\
</v>
      </c>
    </row>
    <row r="219" spans="1:14" x14ac:dyDescent="0.35">
      <c r="A219" t="s">
        <v>87</v>
      </c>
      <c r="B219">
        <f>VLOOKUP(Tbl_DecouplersSeparators[[#This Row],[DecouplersSeparators]],primary[[id]:[tier]],2,FALSE)</f>
        <v>7</v>
      </c>
      <c r="C219" t="s">
        <v>1017</v>
      </c>
      <c r="G219" t="str">
        <f t="shared" si="17"/>
        <v>DecouplersSeparators7</v>
      </c>
      <c r="M219" s="14" t="str">
        <f t="shared" si="18"/>
        <v>@PART[*]:HAS[#kiwiBranch[DecouplersSeparators],#kiwiTier[7]]:FOR[zKiwiTechTree]
{
    @TechRequired = enginePlates
}</v>
      </c>
      <c r="N219" t="str">
        <f>IF(AND(EXACT(LEFT(A219,1),UPPER(LEFT(A219,1)))=TRUE,A219&lt;&gt;""),_xlfn.CONCAT(REPT("/",4)," ",REPT("*",10)," ",A219," ",REPT("*",10)," ",REPT("\",4),CHAR(10)),IF(A219&lt;&gt;"",_xlfn.CONCAT(REPT("/",2)," Tier ",B219," - ",VLOOKUP(A219,primary[[id]:[realTitle]],5,FALSE)," ",REPT("\",2),CHAR(10)),""))</f>
        <v xml:space="preserve">// Tier 7 - Engine Plates \\
</v>
      </c>
    </row>
    <row r="220" spans="1:14" x14ac:dyDescent="0.35">
      <c r="A220" t="s">
        <v>127</v>
      </c>
      <c r="B220">
        <f>VLOOKUP(Tbl_DecouplersSeparators[[#This Row],[DecouplersSeparators]],primary[[id]:[tier]],2,FALSE)</f>
        <v>8</v>
      </c>
      <c r="C220" t="s">
        <v>1017</v>
      </c>
      <c r="G220" t="str">
        <f t="shared" si="17"/>
        <v>DecouplersSeparators8</v>
      </c>
      <c r="M220" s="14" t="str">
        <f t="shared" si="18"/>
        <v>@PART[*]:HAS[#kiwiBranch[DecouplersSeparators],#kiwiTier[8]]:FOR[zKiwiTechTree]
{
    @TechRequired = advancedDocking
}</v>
      </c>
      <c r="N220" t="str">
        <f>IF(AND(EXACT(LEFT(A220,1),UPPER(LEFT(A220,1)))=TRUE,A220&lt;&gt;""),_xlfn.CONCAT(REPT("/",4)," ",REPT("*",10)," ",A220," ",REPT("*",10)," ",REPT("\",4),CHAR(10)),IF(A220&lt;&gt;"",_xlfn.CONCAT(REPT("/",2)," Tier ",B220," - ",VLOOKUP(A220,primary[[id]:[realTitle]],5,FALSE)," ",REPT("\",2),CHAR(10)),""))</f>
        <v xml:space="preserve">// Tier 8 - Advanced Docking \\
</v>
      </c>
    </row>
    <row r="221" spans="1:14" x14ac:dyDescent="0.35">
      <c r="A221" t="s">
        <v>156</v>
      </c>
      <c r="B221">
        <f>VLOOKUP(Tbl_DecouplersSeparators[[#This Row],[DecouplersSeparators]],primary[[id]:[tier]],2,FALSE)</f>
        <v>9</v>
      </c>
      <c r="C221" t="s">
        <v>1017</v>
      </c>
      <c r="G221" t="str">
        <f t="shared" ref="G221:G284" si="19">_xlfn.CONCAT(C221,B221)</f>
        <v>DecouplersSeparators9</v>
      </c>
      <c r="M221" s="14" t="str">
        <f t="shared" si="18"/>
        <v>@PART[*]:HAS[#kiwiBranch[DecouplersSeparators],#kiwiTier[9]]:FOR[zKiwiTechTree]
{
    @TechRequired = advancedEnginePlates
}</v>
      </c>
      <c r="N221" t="str">
        <f>IF(AND(EXACT(LEFT(A221,1),UPPER(LEFT(A221,1)))=TRUE,A221&lt;&gt;""),_xlfn.CONCAT(REPT("/",4)," ",REPT("*",10)," ",A221," ",REPT("*",10)," ",REPT("\",4),CHAR(10)),IF(A221&lt;&gt;"",_xlfn.CONCAT(REPT("/",2)," Tier ",B221," - ",VLOOKUP(A221,primary[[id]:[realTitle]],5,FALSE)," ",REPT("\",2),CHAR(10)),""))</f>
        <v xml:space="preserve">// Tier 9 - Advanced Engine Plates \\
</v>
      </c>
    </row>
    <row r="222" spans="1:14" x14ac:dyDescent="0.35">
      <c r="A222" t="s">
        <v>200</v>
      </c>
      <c r="B222">
        <f>VLOOKUP(Tbl_DecouplersSeparators[[#This Row],[DecouplersSeparators]],primary[[id]:[tier]],2,FALSE)</f>
        <v>10</v>
      </c>
      <c r="C222" t="s">
        <v>1017</v>
      </c>
      <c r="G222" t="str">
        <f t="shared" si="19"/>
        <v>DecouplersSeparators10</v>
      </c>
      <c r="M222" s="14" t="str">
        <f t="shared" si="18"/>
        <v>@PART[*]:HAS[#kiwiBranch[DecouplersSeparators],#kiwiTier[10]]:FOR[zKiwiTechTree]
{
    @TechRequired = automatedDecouplingSystems
}</v>
      </c>
      <c r="N222" t="str">
        <f>IF(AND(EXACT(LEFT(A222,1),UPPER(LEFT(A222,1)))=TRUE,A222&lt;&gt;""),_xlfn.CONCAT(REPT("/",4)," ",REPT("*",10)," ",A222," ",REPT("*",10)," ",REPT("\",4),CHAR(10)),IF(A222&lt;&gt;"",_xlfn.CONCAT(REPT("/",2)," Tier ",B222," - ",VLOOKUP(A222,primary[[id]:[realTitle]],5,FALSE)," ",REPT("\",2),CHAR(10)),""))</f>
        <v xml:space="preserve">// Tier 10 - Automated Decoupling Systems \\
</v>
      </c>
    </row>
    <row r="223" spans="1:14" x14ac:dyDescent="0.35">
      <c r="A223" t="s">
        <v>221</v>
      </c>
      <c r="B223">
        <f>VLOOKUP(Tbl_DecouplersSeparators[[#This Row],[DecouplersSeparators]],primary[[id]:[tier]],2,FALSE)</f>
        <v>11</v>
      </c>
      <c r="C223" t="s">
        <v>1017</v>
      </c>
      <c r="G223" t="str">
        <f t="shared" si="19"/>
        <v>DecouplersSeparators11</v>
      </c>
      <c r="M223" s="14" t="str">
        <f t="shared" si="18"/>
        <v>@PART[*]:HAS[#kiwiBranch[DecouplersSeparators],#kiwiTier[11]]:FOR[zKiwiTechTree]
{
    @TechRequired = extremeFuelStorage
}</v>
      </c>
      <c r="N223" t="str">
        <f>IF(AND(EXACT(LEFT(A223,1),UPPER(LEFT(A223,1)))=TRUE,A223&lt;&gt;""),_xlfn.CONCAT(REPT("/",4)," ",REPT("*",10)," ",A223," ",REPT("*",10)," ",REPT("\",4),CHAR(10)),IF(A223&lt;&gt;"",_xlfn.CONCAT(REPT("/",2)," Tier ",B223," - ",VLOOKUP(A223,primary[[id]:[realTitle]],5,FALSE)," ",REPT("\",2),CHAR(10)),""))</f>
        <v xml:space="preserve">// Tier 11 - Extreme Fuel Storage \\
</v>
      </c>
    </row>
    <row r="224" spans="1:14" x14ac:dyDescent="0.35">
      <c r="G224" t="str">
        <f t="shared" si="19"/>
        <v/>
      </c>
      <c r="M224" s="14" t="str">
        <f t="shared" si="18"/>
        <v/>
      </c>
      <c r="N224" t="str">
        <f>IF(AND(EXACT(LEFT(A224,1),UPPER(LEFT(A224,1)))=TRUE,A224&lt;&gt;""),_xlfn.CONCAT(REPT("/",4)," ",REPT("*",10)," ",A224," ",REPT("*",10)," ",REPT("\",4),CHAR(10)),IF(A224&lt;&gt;"",_xlfn.CONCAT(REPT("/",2)," Tier ",B224," - ",VLOOKUP(A224,primary[[id]:[realTitle]],5,FALSE)," ",REPT("\",2),CHAR(10)),""))</f>
        <v/>
      </c>
    </row>
    <row r="225" spans="1:14" x14ac:dyDescent="0.35">
      <c r="G225" t="str">
        <f t="shared" si="19"/>
        <v/>
      </c>
      <c r="M225" s="14" t="str">
        <f t="shared" si="18"/>
        <v/>
      </c>
      <c r="N225" t="str">
        <f>IF(AND(EXACT(LEFT(A225,1),UPPER(LEFT(A225,1)))=TRUE,A225&lt;&gt;""),_xlfn.CONCAT(REPT("/",4)," ",REPT("*",10)," ",A225," ",REPT("*",10)," ",REPT("\",4),CHAR(10)),IF(A225&lt;&gt;"",_xlfn.CONCAT(REPT("/",2)," Tier ",B225," - ",VLOOKUP(A225,primary[[id]:[realTitle]],5,FALSE)," ",REPT("\",2),CHAR(10)),""))</f>
        <v/>
      </c>
    </row>
    <row r="226" spans="1:14" x14ac:dyDescent="0.35">
      <c r="A226" t="s">
        <v>1018</v>
      </c>
      <c r="B226" t="s">
        <v>247</v>
      </c>
      <c r="C226" t="s">
        <v>1090</v>
      </c>
      <c r="G226" t="str">
        <f t="shared" si="19"/>
        <v>TitleTier</v>
      </c>
      <c r="M226" s="14" t="str">
        <f t="shared" si="18"/>
        <v/>
      </c>
      <c r="N226" t="str">
        <f>IF(AND(EXACT(LEFT(A226,1),UPPER(LEFT(A226,1)))=TRUE,A226&lt;&gt;""),_xlfn.CONCAT(REPT("/",4)," ",REPT("*",10)," ",A226," ",REPT("*",10)," ",REPT("\",4),CHAR(10)),IF(A226&lt;&gt;"",_xlfn.CONCAT(REPT("/",2)," Tier ",B226," - ",VLOOKUP(A226,primary[[id]:[realTitle]],5,FALSE)," ",REPT("\",2),CHAR(10)),""))</f>
        <v xml:space="preserve">//// ********** DockingPorts ********** \\\\
</v>
      </c>
    </row>
    <row r="227" spans="1:14" x14ac:dyDescent="0.35">
      <c r="A227" s="18" t="s">
        <v>0</v>
      </c>
      <c r="B227">
        <f>VLOOKUP(Tbl_DockingPorts[[#This Row],[DockingPorts]],primary[[id]:[tier]],2,FALSE)</f>
        <v>0</v>
      </c>
      <c r="C227" t="s">
        <v>1018</v>
      </c>
      <c r="G227" t="str">
        <f t="shared" si="19"/>
        <v>DockingPorts0</v>
      </c>
      <c r="M227" s="14" t="str">
        <f t="shared" si="18"/>
        <v>@PART[*]:HAS[#kiwiBranch[DockingPorts],#kiwiTier[0]]:FOR[zKiwiTechTree]
{
    @TechRequired = start
}</v>
      </c>
      <c r="N227" t="str">
        <f>IF(AND(EXACT(LEFT(A227,1),UPPER(LEFT(A227,1)))=TRUE,A227&lt;&gt;""),_xlfn.CONCAT(REPT("/",4)," ",REPT("*",10)," ",A227," ",REPT("*",10)," ",REPT("\",4),CHAR(10)),IF(A227&lt;&gt;"",_xlfn.CONCAT(REPT("/",2)," Tier ",B227," - ",VLOOKUP(A227,primary[[id]:[realTitle]],5,FALSE)," ",REPT("\",2),CHAR(10)),""))</f>
        <v xml:space="preserve">// Tier 0 - Start \\
</v>
      </c>
    </row>
    <row r="228" spans="1:14" x14ac:dyDescent="0.35">
      <c r="A228" t="s">
        <v>976</v>
      </c>
      <c r="B228">
        <f>VLOOKUP(Tbl_DockingPorts[[#This Row],[DockingPorts]],primary[[id]:[tier]],2,FALSE)</f>
        <v>1</v>
      </c>
      <c r="C228" t="s">
        <v>1018</v>
      </c>
      <c r="G228" t="str">
        <f t="shared" si="19"/>
        <v>DockingPorts1</v>
      </c>
      <c r="M228" s="14" t="str">
        <f t="shared" si="18"/>
        <v>@PART[*]:HAS[#kiwiBranch[DockingPorts],#kiwiTier[1]]:FOR[zKiwiTechTree]
{
    @TechRequired = primitiveConstruction
}</v>
      </c>
      <c r="N228" t="str">
        <f>IF(AND(EXACT(LEFT(A228,1),UPPER(LEFT(A228,1)))=TRUE,A228&lt;&gt;""),_xlfn.CONCAT(REPT("/",4)," ",REPT("*",10)," ",A228," ",REPT("*",10)," ",REPT("\",4),CHAR(10)),IF(A228&lt;&gt;"",_xlfn.CONCAT(REPT("/",2)," Tier ",B228," - ",VLOOKUP(A228,primary[[id]:[realTitle]],5,FALSE)," ",REPT("\",2),CHAR(10)),""))</f>
        <v xml:space="preserve">// Tier 1 - Primitive Construction \\
</v>
      </c>
    </row>
    <row r="229" spans="1:14" x14ac:dyDescent="0.35">
      <c r="A229" t="s">
        <v>116</v>
      </c>
      <c r="B229">
        <f>VLOOKUP(Tbl_DockingPorts[[#This Row],[DockingPorts]],primary[[id]:[tier]],2,FALSE)</f>
        <v>2</v>
      </c>
      <c r="C229" t="s">
        <v>1018</v>
      </c>
      <c r="G229" t="str">
        <f t="shared" si="19"/>
        <v>DockingPorts2</v>
      </c>
      <c r="M229" s="14" t="str">
        <f t="shared" si="18"/>
        <v>@PART[*]:HAS[#kiwiBranch[DockingPorts],#kiwiTier[2]]:FOR[zKiwiTechTree]
{
    @TechRequired = earlyConstruction
}</v>
      </c>
      <c r="N229" t="str">
        <f>IF(AND(EXACT(LEFT(A229,1),UPPER(LEFT(A229,1)))=TRUE,A229&lt;&gt;""),_xlfn.CONCAT(REPT("/",4)," ",REPT("*",10)," ",A229," ",REPT("*",10)," ",REPT("\",4),CHAR(10)),IF(A229&lt;&gt;"",_xlfn.CONCAT(REPT("/",2)," Tier ",B229," - ",VLOOKUP(A229,primary[[id]:[realTitle]],5,FALSE)," ",REPT("\",2),CHAR(10)),""))</f>
        <v xml:space="preserve">// Tier 2 - Early Construction \\
</v>
      </c>
    </row>
    <row r="230" spans="1:14" x14ac:dyDescent="0.35">
      <c r="A230" t="s">
        <v>13</v>
      </c>
      <c r="B230">
        <f>VLOOKUP(Tbl_DockingPorts[[#This Row],[DockingPorts]],primary[[id]:[tier]],2,FALSE)</f>
        <v>3</v>
      </c>
      <c r="C230" t="s">
        <v>1018</v>
      </c>
      <c r="G230" t="str">
        <f t="shared" si="19"/>
        <v>DockingPorts3</v>
      </c>
      <c r="M230" s="14" t="str">
        <f t="shared" si="18"/>
        <v>@PART[*]:HAS[#kiwiBranch[DockingPorts],#kiwiTier[3]]:FOR[zKiwiTechTree]
{
    @TechRequired = basicConstruction
}</v>
      </c>
      <c r="N230" t="str">
        <f>IF(AND(EXACT(LEFT(A230,1),UPPER(LEFT(A230,1)))=TRUE,A230&lt;&gt;""),_xlfn.CONCAT(REPT("/",4)," ",REPT("*",10)," ",A230," ",REPT("*",10)," ",REPT("\",4),CHAR(10)),IF(A230&lt;&gt;"",_xlfn.CONCAT(REPT("/",2)," Tier ",B230," - ",VLOOKUP(A230,primary[[id]:[realTitle]],5,FALSE)," ",REPT("\",2),CHAR(10)),""))</f>
        <v xml:space="preserve">// Tier 3 - Basic Construction \\
</v>
      </c>
    </row>
    <row r="231" spans="1:14" x14ac:dyDescent="0.35">
      <c r="A231" t="s">
        <v>24</v>
      </c>
      <c r="B231">
        <f>VLOOKUP(Tbl_DockingPorts[[#This Row],[DockingPorts]],primary[[id]:[tier]],2,FALSE)</f>
        <v>4</v>
      </c>
      <c r="C231" t="s">
        <v>1018</v>
      </c>
      <c r="G231" t="str">
        <f t="shared" si="19"/>
        <v>DockingPorts4</v>
      </c>
      <c r="M231" s="14" t="str">
        <f t="shared" si="18"/>
        <v>@PART[*]:HAS[#kiwiBranch[DockingPorts],#kiwiTier[4]]:FOR[zKiwiTechTree]
{
    @TechRequired = decoupling
}</v>
      </c>
      <c r="N231" t="str">
        <f>IF(AND(EXACT(LEFT(A231,1),UPPER(LEFT(A231,1)))=TRUE,A231&lt;&gt;""),_xlfn.CONCAT(REPT("/",4)," ",REPT("*",10)," ",A231," ",REPT("*",10)," ",REPT("\",4),CHAR(10)),IF(A231&lt;&gt;"",_xlfn.CONCAT(REPT("/",2)," Tier ",B231," - ",VLOOKUP(A231,primary[[id]:[realTitle]],5,FALSE)," ",REPT("\",2),CHAR(10)),""))</f>
        <v xml:space="preserve">// Tier 4 - Decoupling \\
</v>
      </c>
    </row>
    <row r="232" spans="1:14" x14ac:dyDescent="0.35">
      <c r="A232" t="s">
        <v>39</v>
      </c>
      <c r="B232">
        <f>VLOOKUP(Tbl_DockingPorts[[#This Row],[DockingPorts]],primary[[id]:[tier]],2,FALSE)</f>
        <v>5</v>
      </c>
      <c r="C232" t="s">
        <v>1018</v>
      </c>
      <c r="G232" t="str">
        <f t="shared" si="19"/>
        <v>DockingPorts5</v>
      </c>
      <c r="M232" s="14" t="str">
        <f t="shared" si="18"/>
        <v>@PART[*]:HAS[#kiwiBranch[DockingPorts],#kiwiTier[5]]:FOR[zKiwiTechTree]
{
    @TechRequired = docking
}</v>
      </c>
      <c r="N232" t="str">
        <f>IF(AND(EXACT(LEFT(A232,1),UPPER(LEFT(A232,1)))=TRUE,A232&lt;&gt;""),_xlfn.CONCAT(REPT("/",4)," ",REPT("*",10)," ",A232," ",REPT("*",10)," ",REPT("\",4),CHAR(10)),IF(A232&lt;&gt;"",_xlfn.CONCAT(REPT("/",2)," Tier ",B232," - ",VLOOKUP(A232,primary[[id]:[realTitle]],5,FALSE)," ",REPT("\",2),CHAR(10)),""))</f>
        <v xml:space="preserve">// Tier 5 - Docking \\
</v>
      </c>
    </row>
    <row r="233" spans="1:14" x14ac:dyDescent="0.35">
      <c r="A233" t="s">
        <v>62</v>
      </c>
      <c r="B233">
        <f>VLOOKUP(Tbl_DockingPorts[[#This Row],[DockingPorts]],primary[[id]:[tier]],2,FALSE)</f>
        <v>6</v>
      </c>
      <c r="C233" t="s">
        <v>1018</v>
      </c>
      <c r="G233" t="str">
        <f t="shared" si="19"/>
        <v>DockingPorts6</v>
      </c>
      <c r="M233" s="14" t="str">
        <f t="shared" si="18"/>
        <v>@PART[*]:HAS[#kiwiBranch[DockingPorts],#kiwiTier[6]]:FOR[zKiwiTechTree]
{
    @TechRequired = advancedDecoupling
}</v>
      </c>
      <c r="N233" t="str">
        <f>IF(AND(EXACT(LEFT(A233,1),UPPER(LEFT(A233,1)))=TRUE,A233&lt;&gt;""),_xlfn.CONCAT(REPT("/",4)," ",REPT("*",10)," ",A233," ",REPT("*",10)," ",REPT("\",4),CHAR(10)),IF(A233&lt;&gt;"",_xlfn.CONCAT(REPT("/",2)," Tier ",B233," - ",VLOOKUP(A233,primary[[id]:[realTitle]],5,FALSE)," ",REPT("\",2),CHAR(10)),""))</f>
        <v xml:space="preserve">// Tier 6 - Advanced Decoupling \\
</v>
      </c>
    </row>
    <row r="234" spans="1:14" x14ac:dyDescent="0.35">
      <c r="A234" t="s">
        <v>87</v>
      </c>
      <c r="B234">
        <f>VLOOKUP(Tbl_DockingPorts[[#This Row],[DockingPorts]],primary[[id]:[tier]],2,FALSE)</f>
        <v>7</v>
      </c>
      <c r="C234" t="s">
        <v>1018</v>
      </c>
      <c r="G234" t="str">
        <f t="shared" si="19"/>
        <v>DockingPorts7</v>
      </c>
      <c r="M234" s="14" t="str">
        <f t="shared" si="18"/>
        <v>@PART[*]:HAS[#kiwiBranch[DockingPorts],#kiwiTier[7]]:FOR[zKiwiTechTree]
{
    @TechRequired = enginePlates
}</v>
      </c>
      <c r="N234" t="str">
        <f>IF(AND(EXACT(LEFT(A234,1),UPPER(LEFT(A234,1)))=TRUE,A234&lt;&gt;""),_xlfn.CONCAT(REPT("/",4)," ",REPT("*",10)," ",A234," ",REPT("*",10)," ",REPT("\",4),CHAR(10)),IF(A234&lt;&gt;"",_xlfn.CONCAT(REPT("/",2)," Tier ",B234," - ",VLOOKUP(A234,primary[[id]:[realTitle]],5,FALSE)," ",REPT("\",2),CHAR(10)),""))</f>
        <v xml:space="preserve">// Tier 7 - Engine Plates \\
</v>
      </c>
    </row>
    <row r="235" spans="1:14" x14ac:dyDescent="0.35">
      <c r="A235" t="s">
        <v>127</v>
      </c>
      <c r="B235">
        <f>VLOOKUP(Tbl_DockingPorts[[#This Row],[DockingPorts]],primary[[id]:[tier]],2,FALSE)</f>
        <v>8</v>
      </c>
      <c r="C235" t="s">
        <v>1018</v>
      </c>
      <c r="G235" t="str">
        <f t="shared" si="19"/>
        <v>DockingPorts8</v>
      </c>
      <c r="M235" s="14" t="str">
        <f t="shared" si="18"/>
        <v>@PART[*]:HAS[#kiwiBranch[DockingPorts],#kiwiTier[8]]:FOR[zKiwiTechTree]
{
    @TechRequired = advancedDocking
}</v>
      </c>
      <c r="N235" t="str">
        <f>IF(AND(EXACT(LEFT(A235,1),UPPER(LEFT(A235,1)))=TRUE,A235&lt;&gt;""),_xlfn.CONCAT(REPT("/",4)," ",REPT("*",10)," ",A235," ",REPT("*",10)," ",REPT("\",4),CHAR(10)),IF(A235&lt;&gt;"",_xlfn.CONCAT(REPT("/",2)," Tier ",B235," - ",VLOOKUP(A235,primary[[id]:[realTitle]],5,FALSE)," ",REPT("\",2),CHAR(10)),""))</f>
        <v xml:space="preserve">// Tier 8 - Advanced Docking \\
</v>
      </c>
    </row>
    <row r="236" spans="1:14" x14ac:dyDescent="0.35">
      <c r="A236" t="s">
        <v>156</v>
      </c>
      <c r="B236">
        <f>VLOOKUP(Tbl_DockingPorts[[#This Row],[DockingPorts]],primary[[id]:[tier]],2,FALSE)</f>
        <v>9</v>
      </c>
      <c r="C236" t="s">
        <v>1018</v>
      </c>
      <c r="G236" t="str">
        <f t="shared" si="19"/>
        <v>DockingPorts9</v>
      </c>
      <c r="M236" s="14" t="str">
        <f t="shared" si="18"/>
        <v>@PART[*]:HAS[#kiwiBranch[DockingPorts],#kiwiTier[9]]:FOR[zKiwiTechTree]
{
    @TechRequired = advancedEnginePlates
}</v>
      </c>
      <c r="N236" t="str">
        <f>IF(AND(EXACT(LEFT(A236,1),UPPER(LEFT(A236,1)))=TRUE,A236&lt;&gt;""),_xlfn.CONCAT(REPT("/",4)," ",REPT("*",10)," ",A236," ",REPT("*",10)," ",REPT("\",4),CHAR(10)),IF(A236&lt;&gt;"",_xlfn.CONCAT(REPT("/",2)," Tier ",B236," - ",VLOOKUP(A236,primary[[id]:[realTitle]],5,FALSE)," ",REPT("\",2),CHAR(10)),""))</f>
        <v xml:space="preserve">// Tier 9 - Advanced Engine Plates \\
</v>
      </c>
    </row>
    <row r="237" spans="1:14" x14ac:dyDescent="0.35">
      <c r="A237" t="s">
        <v>200</v>
      </c>
      <c r="B237">
        <f>VLOOKUP(Tbl_DockingPorts[[#This Row],[DockingPorts]],primary[[id]:[tier]],2,FALSE)</f>
        <v>10</v>
      </c>
      <c r="C237" t="s">
        <v>1018</v>
      </c>
      <c r="G237" t="str">
        <f t="shared" si="19"/>
        <v>DockingPorts10</v>
      </c>
      <c r="M237" s="14" t="str">
        <f t="shared" si="18"/>
        <v>@PART[*]:HAS[#kiwiBranch[DockingPorts],#kiwiTier[10]]:FOR[zKiwiTechTree]
{
    @TechRequired = automatedDecouplingSystems
}</v>
      </c>
      <c r="N237" t="str">
        <f>IF(AND(EXACT(LEFT(A237,1),UPPER(LEFT(A237,1)))=TRUE,A237&lt;&gt;""),_xlfn.CONCAT(REPT("/",4)," ",REPT("*",10)," ",A237," ",REPT("*",10)," ",REPT("\",4),CHAR(10)),IF(A237&lt;&gt;"",_xlfn.CONCAT(REPT("/",2)," Tier ",B237," - ",VLOOKUP(A237,primary[[id]:[realTitle]],5,FALSE)," ",REPT("\",2),CHAR(10)),""))</f>
        <v xml:space="preserve">// Tier 10 - Automated Decoupling Systems \\
</v>
      </c>
    </row>
    <row r="238" spans="1:14" x14ac:dyDescent="0.35">
      <c r="A238" t="s">
        <v>221</v>
      </c>
      <c r="B238">
        <f>VLOOKUP(Tbl_DockingPorts[[#This Row],[DockingPorts]],primary[[id]:[tier]],2,FALSE)</f>
        <v>11</v>
      </c>
      <c r="C238" t="s">
        <v>1018</v>
      </c>
      <c r="G238" t="str">
        <f t="shared" si="19"/>
        <v>DockingPorts11</v>
      </c>
      <c r="M238" s="14" t="str">
        <f t="shared" si="18"/>
        <v>@PART[*]:HAS[#kiwiBranch[DockingPorts],#kiwiTier[11]]:FOR[zKiwiTechTree]
{
    @TechRequired = extremeFuelStorage
}</v>
      </c>
      <c r="N238" t="str">
        <f>IF(AND(EXACT(LEFT(A238,1),UPPER(LEFT(A238,1)))=TRUE,A238&lt;&gt;""),_xlfn.CONCAT(REPT("/",4)," ",REPT("*",10)," ",A238," ",REPT("*",10)," ",REPT("\",4),CHAR(10)),IF(A238&lt;&gt;"",_xlfn.CONCAT(REPT("/",2)," Tier ",B238," - ",VLOOKUP(A238,primary[[id]:[realTitle]],5,FALSE)," ",REPT("\",2),CHAR(10)),""))</f>
        <v xml:space="preserve">// Tier 11 - Extreme Fuel Storage \\
</v>
      </c>
    </row>
    <row r="239" spans="1:14" x14ac:dyDescent="0.35">
      <c r="G239" t="str">
        <f t="shared" si="19"/>
        <v/>
      </c>
      <c r="M239" s="14" t="str">
        <f t="shared" si="18"/>
        <v/>
      </c>
      <c r="N239" t="str">
        <f>IF(AND(EXACT(LEFT(A239,1),UPPER(LEFT(A239,1)))=TRUE,A239&lt;&gt;""),_xlfn.CONCAT(REPT("/",4)," ",REPT("*",10)," ",A239," ",REPT("*",10)," ",REPT("\",4),CHAR(10)),IF(A239&lt;&gt;"",_xlfn.CONCAT(REPT("/",2)," Tier ",B239," - ",VLOOKUP(A239,primary[[id]:[realTitle]],5,FALSE)," ",REPT("\",2),CHAR(10)),""))</f>
        <v/>
      </c>
    </row>
    <row r="240" spans="1:14" x14ac:dyDescent="0.35">
      <c r="G240" t="str">
        <f t="shared" si="19"/>
        <v/>
      </c>
      <c r="M240" s="14" t="str">
        <f t="shared" si="18"/>
        <v/>
      </c>
      <c r="N240" t="str">
        <f>IF(AND(EXACT(LEFT(A240,1),UPPER(LEFT(A240,1)))=TRUE,A240&lt;&gt;""),_xlfn.CONCAT(REPT("/",4)," ",REPT("*",10)," ",A240," ",REPT("*",10)," ",REPT("\",4),CHAR(10)),IF(A240&lt;&gt;"",_xlfn.CONCAT(REPT("/",2)," Tier ",B240," - ",VLOOKUP(A240,primary[[id]:[realTitle]],5,FALSE)," ",REPT("\",2),CHAR(10)),""))</f>
        <v/>
      </c>
    </row>
    <row r="241" spans="1:14" x14ac:dyDescent="0.35">
      <c r="A241" s="18" t="s">
        <v>1019</v>
      </c>
      <c r="B241" t="s">
        <v>247</v>
      </c>
      <c r="C241" t="s">
        <v>1090</v>
      </c>
      <c r="G241" t="str">
        <f t="shared" si="19"/>
        <v>TitleTier</v>
      </c>
      <c r="M241" s="14" t="str">
        <f t="shared" si="18"/>
        <v/>
      </c>
      <c r="N241" t="str">
        <f>IF(AND(EXACT(LEFT(A241,1),UPPER(LEFT(A241,1)))=TRUE,A241&lt;&gt;""),_xlfn.CONCAT(REPT("/",4)," ",REPT("*",10)," ",A241," ",REPT("*",10)," ",REPT("\",4),CHAR(10)),IF(A241&lt;&gt;"",_xlfn.CONCAT(REPT("/",2)," Tier ",B241," - ",VLOOKUP(A241,primary[[id]:[realTitle]],5,FALSE)," ",REPT("\",2),CHAR(10)),""))</f>
        <v xml:space="preserve">//// ********** EnginePlates ********** \\\\
</v>
      </c>
    </row>
    <row r="242" spans="1:14" x14ac:dyDescent="0.35">
      <c r="A242" s="18" t="s">
        <v>0</v>
      </c>
      <c r="B242">
        <f>VLOOKUP(Tbl_EnginePlates[[#This Row],[EnginePlates]],primary[[id]:[tier]],2,FALSE)</f>
        <v>0</v>
      </c>
      <c r="C242" s="18" t="s">
        <v>1019</v>
      </c>
      <c r="D242" s="18"/>
      <c r="E242" s="18"/>
      <c r="F242" s="18"/>
      <c r="G242" t="str">
        <f t="shared" si="19"/>
        <v>EnginePlates0</v>
      </c>
      <c r="M242" s="14" t="str">
        <f t="shared" si="18"/>
        <v>@PART[*]:HAS[#kiwiBranch[EnginePlates],#kiwiTier[0]]:FOR[zKiwiTechTree]
{
    @TechRequired = start
}</v>
      </c>
      <c r="N242" t="str">
        <f>IF(AND(EXACT(LEFT(A242,1),UPPER(LEFT(A242,1)))=TRUE,A242&lt;&gt;""),_xlfn.CONCAT(REPT("/",4)," ",REPT("*",10)," ",A242," ",REPT("*",10)," ",REPT("\",4),CHAR(10)),IF(A242&lt;&gt;"",_xlfn.CONCAT(REPT("/",2)," Tier ",B242," - ",VLOOKUP(A242,primary[[id]:[realTitle]],5,FALSE)," ",REPT("\",2),CHAR(10)),""))</f>
        <v xml:space="preserve">// Tier 0 - Start \\
</v>
      </c>
    </row>
    <row r="243" spans="1:14" x14ac:dyDescent="0.35">
      <c r="A243" t="s">
        <v>976</v>
      </c>
      <c r="B243">
        <f>VLOOKUP(Tbl_EnginePlates[[#This Row],[EnginePlates]],primary[[id]:[tier]],2,FALSE)</f>
        <v>1</v>
      </c>
      <c r="C243" s="18" t="s">
        <v>1019</v>
      </c>
      <c r="D243" s="18"/>
      <c r="E243" s="18"/>
      <c r="F243" s="18"/>
      <c r="G243" t="str">
        <f t="shared" si="19"/>
        <v>EnginePlates1</v>
      </c>
      <c r="M243" s="14" t="str">
        <f t="shared" si="18"/>
        <v>@PART[*]:HAS[#kiwiBranch[EnginePlates],#kiwiTier[1]]:FOR[zKiwiTechTree]
{
    @TechRequired = primitiveConstruction
}</v>
      </c>
      <c r="N243" t="str">
        <f>IF(AND(EXACT(LEFT(A243,1),UPPER(LEFT(A243,1)))=TRUE,A243&lt;&gt;""),_xlfn.CONCAT(REPT("/",4)," ",REPT("*",10)," ",A243," ",REPT("*",10)," ",REPT("\",4),CHAR(10)),IF(A243&lt;&gt;"",_xlfn.CONCAT(REPT("/",2)," Tier ",B243," - ",VLOOKUP(A243,primary[[id]:[realTitle]],5,FALSE)," ",REPT("\",2),CHAR(10)),""))</f>
        <v xml:space="preserve">// Tier 1 - Primitive Construction \\
</v>
      </c>
    </row>
    <row r="244" spans="1:14" x14ac:dyDescent="0.35">
      <c r="A244" t="s">
        <v>116</v>
      </c>
      <c r="B244">
        <f>VLOOKUP(Tbl_EnginePlates[[#This Row],[EnginePlates]],primary[[id]:[tier]],2,FALSE)</f>
        <v>2</v>
      </c>
      <c r="C244" s="18" t="s">
        <v>1019</v>
      </c>
      <c r="D244" s="18"/>
      <c r="E244" s="18"/>
      <c r="F244" s="18"/>
      <c r="G244" t="str">
        <f t="shared" si="19"/>
        <v>EnginePlates2</v>
      </c>
      <c r="M244" s="14" t="str">
        <f t="shared" si="18"/>
        <v>@PART[*]:HAS[#kiwiBranch[EnginePlates],#kiwiTier[2]]:FOR[zKiwiTechTree]
{
    @TechRequired = earlyConstruction
}</v>
      </c>
      <c r="N244" t="str">
        <f>IF(AND(EXACT(LEFT(A244,1),UPPER(LEFT(A244,1)))=TRUE,A244&lt;&gt;""),_xlfn.CONCAT(REPT("/",4)," ",REPT("*",10)," ",A244," ",REPT("*",10)," ",REPT("\",4),CHAR(10)),IF(A244&lt;&gt;"",_xlfn.CONCAT(REPT("/",2)," Tier ",B244," - ",VLOOKUP(A244,primary[[id]:[realTitle]],5,FALSE)," ",REPT("\",2),CHAR(10)),""))</f>
        <v xml:space="preserve">// Tier 2 - Early Construction \\
</v>
      </c>
    </row>
    <row r="245" spans="1:14" x14ac:dyDescent="0.35">
      <c r="A245" t="s">
        <v>13</v>
      </c>
      <c r="B245">
        <f>VLOOKUP(Tbl_EnginePlates[[#This Row],[EnginePlates]],primary[[id]:[tier]],2,FALSE)</f>
        <v>3</v>
      </c>
      <c r="C245" s="18" t="s">
        <v>1019</v>
      </c>
      <c r="D245" s="18"/>
      <c r="E245" s="18"/>
      <c r="F245" s="18"/>
      <c r="G245" t="str">
        <f t="shared" si="19"/>
        <v>EnginePlates3</v>
      </c>
      <c r="M245" s="14" t="str">
        <f t="shared" si="18"/>
        <v>@PART[*]:HAS[#kiwiBranch[EnginePlates],#kiwiTier[3]]:FOR[zKiwiTechTree]
{
    @TechRequired = basicConstruction
}</v>
      </c>
      <c r="N245" t="str">
        <f>IF(AND(EXACT(LEFT(A245,1),UPPER(LEFT(A245,1)))=TRUE,A245&lt;&gt;""),_xlfn.CONCAT(REPT("/",4)," ",REPT("*",10)," ",A245," ",REPT("*",10)," ",REPT("\",4),CHAR(10)),IF(A245&lt;&gt;"",_xlfn.CONCAT(REPT("/",2)," Tier ",B245," - ",VLOOKUP(A245,primary[[id]:[realTitle]],5,FALSE)," ",REPT("\",2),CHAR(10)),""))</f>
        <v xml:space="preserve">// Tier 3 - Basic Construction \\
</v>
      </c>
    </row>
    <row r="246" spans="1:14" x14ac:dyDescent="0.35">
      <c r="A246" t="s">
        <v>24</v>
      </c>
      <c r="B246">
        <f>VLOOKUP(Tbl_EnginePlates[[#This Row],[EnginePlates]],primary[[id]:[tier]],2,FALSE)</f>
        <v>4</v>
      </c>
      <c r="C246" s="18" t="s">
        <v>1019</v>
      </c>
      <c r="D246" s="18"/>
      <c r="E246" s="18"/>
      <c r="F246" s="18"/>
      <c r="G246" t="str">
        <f t="shared" si="19"/>
        <v>EnginePlates4</v>
      </c>
      <c r="M246" s="14" t="str">
        <f t="shared" si="18"/>
        <v>@PART[*]:HAS[#kiwiBranch[EnginePlates],#kiwiTier[4]]:FOR[zKiwiTechTree]
{
    @TechRequired = decoupling
}</v>
      </c>
      <c r="N246" t="str">
        <f>IF(AND(EXACT(LEFT(A246,1),UPPER(LEFT(A246,1)))=TRUE,A246&lt;&gt;""),_xlfn.CONCAT(REPT("/",4)," ",REPT("*",10)," ",A246," ",REPT("*",10)," ",REPT("\",4),CHAR(10)),IF(A246&lt;&gt;"",_xlfn.CONCAT(REPT("/",2)," Tier ",B246," - ",VLOOKUP(A246,primary[[id]:[realTitle]],5,FALSE)," ",REPT("\",2),CHAR(10)),""))</f>
        <v xml:space="preserve">// Tier 4 - Decoupling \\
</v>
      </c>
    </row>
    <row r="247" spans="1:14" x14ac:dyDescent="0.35">
      <c r="A247" t="s">
        <v>39</v>
      </c>
      <c r="B247">
        <f>VLOOKUP(Tbl_EnginePlates[[#This Row],[EnginePlates]],primary[[id]:[tier]],2,FALSE)</f>
        <v>5</v>
      </c>
      <c r="C247" s="18" t="s">
        <v>1019</v>
      </c>
      <c r="D247" s="18"/>
      <c r="E247" s="18"/>
      <c r="F247" s="18"/>
      <c r="G247" t="str">
        <f t="shared" si="19"/>
        <v>EnginePlates5</v>
      </c>
      <c r="M247" s="14" t="str">
        <f t="shared" si="18"/>
        <v>@PART[*]:HAS[#kiwiBranch[EnginePlates],#kiwiTier[5]]:FOR[zKiwiTechTree]
{
    @TechRequired = docking
}</v>
      </c>
      <c r="N247" t="str">
        <f>IF(AND(EXACT(LEFT(A247,1),UPPER(LEFT(A247,1)))=TRUE,A247&lt;&gt;""),_xlfn.CONCAT(REPT("/",4)," ",REPT("*",10)," ",A247," ",REPT("*",10)," ",REPT("\",4),CHAR(10)),IF(A247&lt;&gt;"",_xlfn.CONCAT(REPT("/",2)," Tier ",B247," - ",VLOOKUP(A247,primary[[id]:[realTitle]],5,FALSE)," ",REPT("\",2),CHAR(10)),""))</f>
        <v xml:space="preserve">// Tier 5 - Docking \\
</v>
      </c>
    </row>
    <row r="248" spans="1:14" x14ac:dyDescent="0.35">
      <c r="A248" t="s">
        <v>62</v>
      </c>
      <c r="B248">
        <f>VLOOKUP(Tbl_EnginePlates[[#This Row],[EnginePlates]],primary[[id]:[tier]],2,FALSE)</f>
        <v>6</v>
      </c>
      <c r="C248" s="18" t="s">
        <v>1019</v>
      </c>
      <c r="D248" s="18"/>
      <c r="E248" s="18"/>
      <c r="F248" s="18"/>
      <c r="G248" t="str">
        <f t="shared" si="19"/>
        <v>EnginePlates6</v>
      </c>
      <c r="M248" s="14" t="str">
        <f t="shared" si="18"/>
        <v>@PART[*]:HAS[#kiwiBranch[EnginePlates],#kiwiTier[6]]:FOR[zKiwiTechTree]
{
    @TechRequired = advancedDecoupling
}</v>
      </c>
      <c r="N248" t="str">
        <f>IF(AND(EXACT(LEFT(A248,1),UPPER(LEFT(A248,1)))=TRUE,A248&lt;&gt;""),_xlfn.CONCAT(REPT("/",4)," ",REPT("*",10)," ",A248," ",REPT("*",10)," ",REPT("\",4),CHAR(10)),IF(A248&lt;&gt;"",_xlfn.CONCAT(REPT("/",2)," Tier ",B248," - ",VLOOKUP(A248,primary[[id]:[realTitle]],5,FALSE)," ",REPT("\",2),CHAR(10)),""))</f>
        <v xml:space="preserve">// Tier 6 - Advanced Decoupling \\
</v>
      </c>
    </row>
    <row r="249" spans="1:14" x14ac:dyDescent="0.35">
      <c r="A249" t="s">
        <v>87</v>
      </c>
      <c r="B249">
        <f>VLOOKUP(Tbl_EnginePlates[[#This Row],[EnginePlates]],primary[[id]:[tier]],2,FALSE)</f>
        <v>7</v>
      </c>
      <c r="C249" s="18" t="s">
        <v>1019</v>
      </c>
      <c r="D249" s="18"/>
      <c r="E249" s="18"/>
      <c r="F249" s="18"/>
      <c r="G249" t="str">
        <f t="shared" si="19"/>
        <v>EnginePlates7</v>
      </c>
      <c r="M249" s="14" t="str">
        <f t="shared" si="18"/>
        <v>@PART[*]:HAS[#kiwiBranch[EnginePlates],#kiwiTier[7]]:FOR[zKiwiTechTree]
{
    @TechRequired = enginePlates
}</v>
      </c>
      <c r="N249" t="str">
        <f>IF(AND(EXACT(LEFT(A249,1),UPPER(LEFT(A249,1)))=TRUE,A249&lt;&gt;""),_xlfn.CONCAT(REPT("/",4)," ",REPT("*",10)," ",A249," ",REPT("*",10)," ",REPT("\",4),CHAR(10)),IF(A249&lt;&gt;"",_xlfn.CONCAT(REPT("/",2)," Tier ",B249," - ",VLOOKUP(A249,primary[[id]:[realTitle]],5,FALSE)," ",REPT("\",2),CHAR(10)),""))</f>
        <v xml:space="preserve">// Tier 7 - Engine Plates \\
</v>
      </c>
    </row>
    <row r="250" spans="1:14" x14ac:dyDescent="0.35">
      <c r="A250" t="s">
        <v>127</v>
      </c>
      <c r="B250">
        <f>VLOOKUP(Tbl_EnginePlates[[#This Row],[EnginePlates]],primary[[id]:[tier]],2,FALSE)</f>
        <v>8</v>
      </c>
      <c r="C250" s="18" t="s">
        <v>1019</v>
      </c>
      <c r="D250" s="18"/>
      <c r="E250" s="18"/>
      <c r="F250" s="18"/>
      <c r="G250" t="str">
        <f t="shared" si="19"/>
        <v>EnginePlates8</v>
      </c>
      <c r="M250" s="14" t="str">
        <f t="shared" si="18"/>
        <v>@PART[*]:HAS[#kiwiBranch[EnginePlates],#kiwiTier[8]]:FOR[zKiwiTechTree]
{
    @TechRequired = advancedDocking
}</v>
      </c>
      <c r="N250" t="str">
        <f>IF(AND(EXACT(LEFT(A250,1),UPPER(LEFT(A250,1)))=TRUE,A250&lt;&gt;""),_xlfn.CONCAT(REPT("/",4)," ",REPT("*",10)," ",A250," ",REPT("*",10)," ",REPT("\",4),CHAR(10)),IF(A250&lt;&gt;"",_xlfn.CONCAT(REPT("/",2)," Tier ",B250," - ",VLOOKUP(A250,primary[[id]:[realTitle]],5,FALSE)," ",REPT("\",2),CHAR(10)),""))</f>
        <v xml:space="preserve">// Tier 8 - Advanced Docking \\
</v>
      </c>
    </row>
    <row r="251" spans="1:14" x14ac:dyDescent="0.35">
      <c r="A251" t="s">
        <v>156</v>
      </c>
      <c r="B251">
        <f>VLOOKUP(Tbl_EnginePlates[[#This Row],[EnginePlates]],primary[[id]:[tier]],2,FALSE)</f>
        <v>9</v>
      </c>
      <c r="C251" s="18" t="s">
        <v>1019</v>
      </c>
      <c r="D251" s="18"/>
      <c r="E251" s="18"/>
      <c r="F251" s="18"/>
      <c r="G251" t="str">
        <f t="shared" si="19"/>
        <v>EnginePlates9</v>
      </c>
      <c r="M251" s="14" t="str">
        <f t="shared" si="18"/>
        <v>@PART[*]:HAS[#kiwiBranch[EnginePlates],#kiwiTier[9]]:FOR[zKiwiTechTree]
{
    @TechRequired = advancedEnginePlates
}</v>
      </c>
      <c r="N251" t="str">
        <f>IF(AND(EXACT(LEFT(A251,1),UPPER(LEFT(A251,1)))=TRUE,A251&lt;&gt;""),_xlfn.CONCAT(REPT("/",4)," ",REPT("*",10)," ",A251," ",REPT("*",10)," ",REPT("\",4),CHAR(10)),IF(A251&lt;&gt;"",_xlfn.CONCAT(REPT("/",2)," Tier ",B251," - ",VLOOKUP(A251,primary[[id]:[realTitle]],5,FALSE)," ",REPT("\",2),CHAR(10)),""))</f>
        <v xml:space="preserve">// Tier 9 - Advanced Engine Plates \\
</v>
      </c>
    </row>
    <row r="252" spans="1:14" x14ac:dyDescent="0.35">
      <c r="A252" t="s">
        <v>200</v>
      </c>
      <c r="B252">
        <f>VLOOKUP(Tbl_EnginePlates[[#This Row],[EnginePlates]],primary[[id]:[tier]],2,FALSE)</f>
        <v>10</v>
      </c>
      <c r="C252" s="18" t="s">
        <v>1019</v>
      </c>
      <c r="D252" s="18"/>
      <c r="E252" s="18"/>
      <c r="F252" s="18"/>
      <c r="G252" t="str">
        <f t="shared" si="19"/>
        <v>EnginePlates10</v>
      </c>
      <c r="M252" s="14" t="str">
        <f t="shared" si="18"/>
        <v>@PART[*]:HAS[#kiwiBranch[EnginePlates],#kiwiTier[10]]:FOR[zKiwiTechTree]
{
    @TechRequired = automatedDecouplingSystems
}</v>
      </c>
      <c r="N252" t="str">
        <f>IF(AND(EXACT(LEFT(A252,1),UPPER(LEFT(A252,1)))=TRUE,A252&lt;&gt;""),_xlfn.CONCAT(REPT("/",4)," ",REPT("*",10)," ",A252," ",REPT("*",10)," ",REPT("\",4),CHAR(10)),IF(A252&lt;&gt;"",_xlfn.CONCAT(REPT("/",2)," Tier ",B252," - ",VLOOKUP(A252,primary[[id]:[realTitle]],5,FALSE)," ",REPT("\",2),CHAR(10)),""))</f>
        <v xml:space="preserve">// Tier 10 - Automated Decoupling Systems \\
</v>
      </c>
    </row>
    <row r="253" spans="1:14" x14ac:dyDescent="0.35">
      <c r="A253" t="s">
        <v>221</v>
      </c>
      <c r="B253">
        <f>VLOOKUP(Tbl_EnginePlates[[#This Row],[EnginePlates]],primary[[id]:[tier]],2,FALSE)</f>
        <v>11</v>
      </c>
      <c r="C253" s="18" t="s">
        <v>1019</v>
      </c>
      <c r="D253" s="18"/>
      <c r="E253" s="18"/>
      <c r="F253" s="18"/>
      <c r="G253" t="str">
        <f t="shared" si="19"/>
        <v>EnginePlates11</v>
      </c>
      <c r="M253" s="14" t="str">
        <f t="shared" si="18"/>
        <v>@PART[*]:HAS[#kiwiBranch[EnginePlates],#kiwiTier[11]]:FOR[zKiwiTechTree]
{
    @TechRequired = extremeFuelStorage
}</v>
      </c>
      <c r="N253" t="str">
        <f>IF(AND(EXACT(LEFT(A253,1),UPPER(LEFT(A253,1)))=TRUE,A253&lt;&gt;""),_xlfn.CONCAT(REPT("/",4)," ",REPT("*",10)," ",A253," ",REPT("*",10)," ",REPT("\",4),CHAR(10)),IF(A253&lt;&gt;"",_xlfn.CONCAT(REPT("/",2)," Tier ",B253," - ",VLOOKUP(A253,primary[[id]:[realTitle]],5,FALSE)," ",REPT("\",2),CHAR(10)),""))</f>
        <v xml:space="preserve">// Tier 11 - Extreme Fuel Storage \\
</v>
      </c>
    </row>
    <row r="254" spans="1:14" x14ac:dyDescent="0.35">
      <c r="G254" t="str">
        <f t="shared" si="19"/>
        <v/>
      </c>
      <c r="M254" s="14" t="str">
        <f t="shared" si="18"/>
        <v/>
      </c>
      <c r="N254" t="str">
        <f>IF(AND(EXACT(LEFT(A254,1),UPPER(LEFT(A254,1)))=TRUE,A254&lt;&gt;""),_xlfn.CONCAT(REPT("/",4)," ",REPT("*",10)," ",A254," ",REPT("*",10)," ",REPT("\",4),CHAR(10)),IF(A254&lt;&gt;"",_xlfn.CONCAT(REPT("/",2)," Tier ",B254," - ",VLOOKUP(A254,primary[[id]:[realTitle]],5,FALSE)," ",REPT("\",2),CHAR(10)),""))</f>
        <v/>
      </c>
    </row>
    <row r="255" spans="1:14" x14ac:dyDescent="0.35">
      <c r="G255" t="str">
        <f t="shared" si="19"/>
        <v/>
      </c>
      <c r="M255" s="14" t="str">
        <f t="shared" si="18"/>
        <v/>
      </c>
      <c r="N255" t="str">
        <f>IF(AND(EXACT(LEFT(A255,1),UPPER(LEFT(A255,1)))=TRUE,A255&lt;&gt;""),_xlfn.CONCAT(REPT("/",4)," ",REPT("*",10)," ",A255," ",REPT("*",10)," ",REPT("\",4),CHAR(10)),IF(A255&lt;&gt;"",_xlfn.CONCAT(REPT("/",2)," Tier ",B255," - ",VLOOKUP(A255,primary[[id]:[realTitle]],5,FALSE)," ",REPT("\",2),CHAR(10)),""))</f>
        <v/>
      </c>
    </row>
    <row r="256" spans="1:14" x14ac:dyDescent="0.35">
      <c r="A256" s="18" t="s">
        <v>1020</v>
      </c>
      <c r="B256" t="s">
        <v>247</v>
      </c>
      <c r="C256" t="s">
        <v>1090</v>
      </c>
      <c r="G256" t="str">
        <f t="shared" si="19"/>
        <v>TitleTier</v>
      </c>
      <c r="M256" s="14" t="str">
        <f t="shared" si="18"/>
        <v/>
      </c>
      <c r="N256" t="str">
        <f>IF(AND(EXACT(LEFT(A256,1),UPPER(LEFT(A256,1)))=TRUE,A256&lt;&gt;""),_xlfn.CONCAT(REPT("/",4)," ",REPT("*",10)," ",A256," ",REPT("*",10)," ",REPT("\",4),CHAR(10)),IF(A256&lt;&gt;"",_xlfn.CONCAT(REPT("/",2)," Tier ",B256," - ",VLOOKUP(A256,primary[[id]:[realTitle]],5,FALSE)," ",REPT("\",2),CHAR(10)),""))</f>
        <v xml:space="preserve">//// ********** SolarPanels ********** \\\\
</v>
      </c>
    </row>
    <row r="257" spans="1:14" x14ac:dyDescent="0.35">
      <c r="A257" s="18" t="s">
        <v>0</v>
      </c>
      <c r="B257">
        <f>VLOOKUP(Tbl_SolarPanels[[#This Row],[SolarPanels]],primary[[id]:[tier]],2,FALSE)</f>
        <v>0</v>
      </c>
      <c r="C257" s="18" t="s">
        <v>1020</v>
      </c>
      <c r="D257" s="18"/>
      <c r="E257" s="18"/>
      <c r="F257" s="18"/>
      <c r="G257" t="str">
        <f t="shared" si="19"/>
        <v>SolarPanels0</v>
      </c>
      <c r="M257" s="14" t="str">
        <f t="shared" si="18"/>
        <v>@PART[*]:HAS[#kiwiBranch[SolarPanels],#kiwiTier[0]]:FOR[zKiwiTechTree]
{
    @TechRequired = start
}</v>
      </c>
      <c r="N257" t="str">
        <f>IF(AND(EXACT(LEFT(A257,1),UPPER(LEFT(A257,1)))=TRUE,A257&lt;&gt;""),_xlfn.CONCAT(REPT("/",4)," ",REPT("*",10)," ",A257," ",REPT("*",10)," ",REPT("\",4),CHAR(10)),IF(A257&lt;&gt;"",_xlfn.CONCAT(REPT("/",2)," Tier ",B257," - ",VLOOKUP(A257,primary[[id]:[realTitle]],5,FALSE)," ",REPT("\",2),CHAR(10)),""))</f>
        <v xml:space="preserve">// Tier 0 - Start \\
</v>
      </c>
    </row>
    <row r="258" spans="1:14" x14ac:dyDescent="0.35">
      <c r="A258" t="s">
        <v>120</v>
      </c>
      <c r="B258">
        <f>VLOOKUP(Tbl_SolarPanels[[#This Row],[SolarPanels]],primary[[id]:[tier]],2,FALSE)</f>
        <v>1</v>
      </c>
      <c r="C258" s="18" t="s">
        <v>1020</v>
      </c>
      <c r="D258" s="18"/>
      <c r="E258" s="18"/>
      <c r="F258" s="18"/>
      <c r="G258" t="str">
        <f t="shared" si="19"/>
        <v>SolarPanels1</v>
      </c>
      <c r="M258" s="14" t="str">
        <f t="shared" si="18"/>
        <v>@PART[*]:HAS[#kiwiBranch[SolarPanels],#kiwiTier[1]]:FOR[zKiwiTechTree]
{
    @TechRequired = algebra
}</v>
      </c>
      <c r="N258" t="str">
        <f>IF(AND(EXACT(LEFT(A258,1),UPPER(LEFT(A258,1)))=TRUE,A258&lt;&gt;""),_xlfn.CONCAT(REPT("/",4)," ",REPT("*",10)," ",A258," ",REPT("*",10)," ",REPT("\",4),CHAR(10)),IF(A258&lt;&gt;"",_xlfn.CONCAT(REPT("/",2)," Tier ",B258," - ",VLOOKUP(A258,primary[[id]:[realTitle]],5,FALSE)," ",REPT("\",2),CHAR(10)),""))</f>
        <v xml:space="preserve">// Tier 1 - Algebra \\
</v>
      </c>
    </row>
    <row r="259" spans="1:14" x14ac:dyDescent="0.35">
      <c r="A259" t="s">
        <v>7</v>
      </c>
      <c r="B259">
        <f>VLOOKUP(Tbl_SolarPanels[[#This Row],[SolarPanels]],primary[[id]:[tier]],2,FALSE)</f>
        <v>2</v>
      </c>
      <c r="C259" s="18" t="s">
        <v>1020</v>
      </c>
      <c r="D259" s="18"/>
      <c r="E259" s="18"/>
      <c r="F259" s="18"/>
      <c r="G259" t="str">
        <f t="shared" si="19"/>
        <v>SolarPanels2</v>
      </c>
      <c r="M259" s="14" t="str">
        <f t="shared" si="18"/>
        <v>@PART[*]:HAS[#kiwiBranch[SolarPanels],#kiwiTier[2]]:FOR[zKiwiTechTree]
{
    @TechRequired = engineering101
}</v>
      </c>
      <c r="N259" t="str">
        <f>IF(AND(EXACT(LEFT(A259,1),UPPER(LEFT(A259,1)))=TRUE,A259&lt;&gt;""),_xlfn.CONCAT(REPT("/",4)," ",REPT("*",10)," ",A259," ",REPT("*",10)," ",REPT("\",4),CHAR(10)),IF(A259&lt;&gt;"",_xlfn.CONCAT(REPT("/",2)," Tier ",B259," - ",VLOOKUP(A259,primary[[id]:[realTitle]],5,FALSE)," ",REPT("\",2),CHAR(10)),""))</f>
        <v xml:space="preserve">// Tier 2 - Engineering 101 \\
</v>
      </c>
    </row>
    <row r="260" spans="1:14" x14ac:dyDescent="0.35">
      <c r="A260" t="s">
        <v>464</v>
      </c>
      <c r="B260">
        <f>VLOOKUP(Tbl_SolarPanels[[#This Row],[SolarPanels]],primary[[id]:[tier]],2,FALSE)</f>
        <v>3</v>
      </c>
      <c r="C260" s="18" t="s">
        <v>1020</v>
      </c>
      <c r="D260" s="18"/>
      <c r="E260" s="18"/>
      <c r="F260" s="18"/>
      <c r="G260" t="str">
        <f t="shared" si="19"/>
        <v>SolarPanels3</v>
      </c>
      <c r="M260" s="14" t="str">
        <f t="shared" si="18"/>
        <v>@PART[*]:HAS[#kiwiBranch[SolarPanels],#kiwiTier[3]]:FOR[zKiwiTechTree]
{
    @TechRequired = earlySolar
}</v>
      </c>
      <c r="N260" t="str">
        <f>IF(AND(EXACT(LEFT(A260,1),UPPER(LEFT(A260,1)))=TRUE,A260&lt;&gt;""),_xlfn.CONCAT(REPT("/",4)," ",REPT("*",10)," ",A260," ",REPT("*",10)," ",REPT("\",4),CHAR(10)),IF(A260&lt;&gt;"",_xlfn.CONCAT(REPT("/",2)," Tier ",B260," - ",VLOOKUP(A260,primary[[id]:[realTitle]],5,FALSE)," ",REPT("\",2),CHAR(10)),""))</f>
        <v xml:space="preserve">// Tier 3 - Early Solar Panels \\
</v>
      </c>
    </row>
    <row r="261" spans="1:14" x14ac:dyDescent="0.35">
      <c r="A261" t="s">
        <v>31</v>
      </c>
      <c r="B261">
        <f>VLOOKUP(Tbl_SolarPanels[[#This Row],[SolarPanels]],primary[[id]:[tier]],2,FALSE)</f>
        <v>4</v>
      </c>
      <c r="C261" s="18" t="s">
        <v>1020</v>
      </c>
      <c r="D261" s="18"/>
      <c r="E261" s="18"/>
      <c r="F261" s="18"/>
      <c r="G261" t="str">
        <f t="shared" si="19"/>
        <v>SolarPanels4</v>
      </c>
      <c r="M261" s="14" t="str">
        <f t="shared" si="18"/>
        <v>@PART[*]:HAS[#kiwiBranch[SolarPanels],#kiwiTier[4]]:FOR[zKiwiTechTree]
{
    @TechRequired = batteryTech
}</v>
      </c>
      <c r="N261" t="str">
        <f>IF(AND(EXACT(LEFT(A261,1),UPPER(LEFT(A261,1)))=TRUE,A261&lt;&gt;""),_xlfn.CONCAT(REPT("/",4)," ",REPT("*",10)," ",A261," ",REPT("*",10)," ",REPT("\",4),CHAR(10)),IF(A261&lt;&gt;"",_xlfn.CONCAT(REPT("/",2)," Tier ",B261," - ",VLOOKUP(A261,primary[[id]:[realTitle]],5,FALSE)," ",REPT("\",2),CHAR(10)),""))</f>
        <v xml:space="preserve">// Tier 4 - Battery Tech \\
</v>
      </c>
    </row>
    <row r="262" spans="1:14" x14ac:dyDescent="0.35">
      <c r="A262" t="s">
        <v>433</v>
      </c>
      <c r="B262">
        <f>VLOOKUP(Tbl_SolarPanels[[#This Row],[SolarPanels]],primary[[id]:[tier]],2,FALSE)</f>
        <v>5</v>
      </c>
      <c r="C262" s="18" t="s">
        <v>1020</v>
      </c>
      <c r="D262" s="18"/>
      <c r="E262" s="18"/>
      <c r="F262" s="18"/>
      <c r="G262" t="str">
        <f t="shared" si="19"/>
        <v>SolarPanels5</v>
      </c>
      <c r="M262" s="14" t="str">
        <f t="shared" si="18"/>
        <v>@PART[*]:HAS[#kiwiBranch[SolarPanels],#kiwiTier[5]]:FOR[zKiwiTechTree]
{
    @TechRequired = solarTech
}</v>
      </c>
      <c r="N262" t="str">
        <f>IF(AND(EXACT(LEFT(A262,1),UPPER(LEFT(A262,1)))=TRUE,A262&lt;&gt;""),_xlfn.CONCAT(REPT("/",4)," ",REPT("*",10)," ",A262," ",REPT("*",10)," ",REPT("\",4),CHAR(10)),IF(A262&lt;&gt;"",_xlfn.CONCAT(REPT("/",2)," Tier ",B262," - ",VLOOKUP(A262,primary[[id]:[realTitle]],5,FALSE)," ",REPT("\",2),CHAR(10)),""))</f>
        <v xml:space="preserve">// Tier 5 - Solar Tech \\
</v>
      </c>
    </row>
    <row r="263" spans="1:14" x14ac:dyDescent="0.35">
      <c r="A263" t="s">
        <v>765</v>
      </c>
      <c r="B263">
        <f>VLOOKUP(Tbl_SolarPanels[[#This Row],[SolarPanels]],primary[[id]:[tier]],2,FALSE)</f>
        <v>6</v>
      </c>
      <c r="C263" s="18" t="s">
        <v>1020</v>
      </c>
      <c r="D263" s="18"/>
      <c r="E263" s="18"/>
      <c r="F263" s="18"/>
      <c r="G263" t="str">
        <f t="shared" si="19"/>
        <v>SolarPanels6</v>
      </c>
      <c r="M263" s="14" t="str">
        <f t="shared" si="18"/>
        <v>@PART[*]:HAS[#kiwiBranch[SolarPanels],#kiwiTier[6]]:FOR[zKiwiTechTree]
{
    @TechRequired = improvedSolarTech
}</v>
      </c>
      <c r="N263" t="str">
        <f>IF(AND(EXACT(LEFT(A263,1),UPPER(LEFT(A263,1)))=TRUE,A263&lt;&gt;""),_xlfn.CONCAT(REPT("/",4)," ",REPT("*",10)," ",A263," ",REPT("*",10)," ",REPT("\",4),CHAR(10)),IF(A263&lt;&gt;"",_xlfn.CONCAT(REPT("/",2)," Tier ",B263," - ",VLOOKUP(A263,primary[[id]:[realTitle]],5,FALSE)," ",REPT("\",2),CHAR(10)),""))</f>
        <v xml:space="preserve">// Tier 6 - Improved Solar Tech \\
</v>
      </c>
    </row>
    <row r="264" spans="1:14" x14ac:dyDescent="0.35">
      <c r="A264" t="s">
        <v>145</v>
      </c>
      <c r="B264">
        <f>VLOOKUP(Tbl_SolarPanels[[#This Row],[SolarPanels]],primary[[id]:[tier]],2,FALSE)</f>
        <v>7</v>
      </c>
      <c r="C264" s="18" t="s">
        <v>1020</v>
      </c>
      <c r="D264" s="18"/>
      <c r="E264" s="18"/>
      <c r="F264" s="18"/>
      <c r="G264" t="str">
        <f t="shared" si="19"/>
        <v>SolarPanels7</v>
      </c>
      <c r="M264" s="14" t="str">
        <f t="shared" si="18"/>
        <v>@PART[*]:HAS[#kiwiBranch[SolarPanels],#kiwiTier[7]]:FOR[zKiwiTechTree]
{
    @TechRequired = advSolarTech
}</v>
      </c>
      <c r="N264" t="str">
        <f>IF(AND(EXACT(LEFT(A264,1),UPPER(LEFT(A264,1)))=TRUE,A264&lt;&gt;""),_xlfn.CONCAT(REPT("/",4)," ",REPT("*",10)," ",A264," ",REPT("*",10)," ",REPT("\",4),CHAR(10)),IF(A264&lt;&gt;"",_xlfn.CONCAT(REPT("/",2)," Tier ",B264," - ",VLOOKUP(A264,primary[[id]:[realTitle]],5,FALSE)," ",REPT("\",2),CHAR(10)),""))</f>
        <v xml:space="preserve">// Tier 7 - Advanced Solar Tech \\
</v>
      </c>
    </row>
    <row r="265" spans="1:14" x14ac:dyDescent="0.35">
      <c r="A265" t="s">
        <v>181</v>
      </c>
      <c r="B265">
        <f>VLOOKUP(Tbl_SolarPanels[[#This Row],[SolarPanels]],primary[[id]:[tier]],2,FALSE)</f>
        <v>8</v>
      </c>
      <c r="C265" s="18" t="s">
        <v>1020</v>
      </c>
      <c r="D265" s="18"/>
      <c r="E265" s="18"/>
      <c r="F265" s="18"/>
      <c r="G265" t="str">
        <f t="shared" si="19"/>
        <v>SolarPanels8</v>
      </c>
      <c r="M265" s="14" t="str">
        <f t="shared" si="18"/>
        <v>@PART[*]:HAS[#kiwiBranch[SolarPanels],#kiwiTier[8]]:FOR[zKiwiTechTree]
{
    @TechRequired = advPVMaterials
}</v>
      </c>
      <c r="N265" t="str">
        <f>IF(AND(EXACT(LEFT(A265,1),UPPER(LEFT(A265,1)))=TRUE,A265&lt;&gt;""),_xlfn.CONCAT(REPT("/",4)," ",REPT("*",10)," ",A265," ",REPT("*",10)," ",REPT("\",4),CHAR(10)),IF(A265&lt;&gt;"",_xlfn.CONCAT(REPT("/",2)," Tier ",B265," - ",VLOOKUP(A265,primary[[id]:[realTitle]],5,FALSE)," ",REPT("\",2),CHAR(10)),""))</f>
        <v xml:space="preserve">// Tier 8 - Advanced Photovoltaic Materials \\
</v>
      </c>
    </row>
    <row r="266" spans="1:14" x14ac:dyDescent="0.35">
      <c r="A266" t="s">
        <v>182</v>
      </c>
      <c r="B266">
        <f>VLOOKUP(Tbl_SolarPanels[[#This Row],[SolarPanels]],primary[[id]:[tier]],2,FALSE)</f>
        <v>9</v>
      </c>
      <c r="C266" s="18" t="s">
        <v>1020</v>
      </c>
      <c r="D266" s="18"/>
      <c r="E266" s="18"/>
      <c r="F266" s="18"/>
      <c r="G266" t="str">
        <f t="shared" si="19"/>
        <v>SolarPanels9</v>
      </c>
      <c r="M266" s="14" t="str">
        <f t="shared" si="18"/>
        <v>@PART[*]:HAS[#kiwiBranch[SolarPanels],#kiwiTier[9]]:FOR[zKiwiTechTree]
{
    @TechRequired = cuttingEdgeSolarTech
}</v>
      </c>
      <c r="N266" t="str">
        <f>IF(AND(EXACT(LEFT(A266,1),UPPER(LEFT(A266,1)))=TRUE,A266&lt;&gt;""),_xlfn.CONCAT(REPT("/",4)," ",REPT("*",10)," ",A266," ",REPT("*",10)," ",REPT("\",4),CHAR(10)),IF(A266&lt;&gt;"",_xlfn.CONCAT(REPT("/",2)," Tier ",B266," - ",VLOOKUP(A266,primary[[id]:[realTitle]],5,FALSE)," ",REPT("\",2),CHAR(10)),""))</f>
        <v xml:space="preserve">// Tier 9 - Cutting Edge Solar Tech \\
</v>
      </c>
    </row>
    <row r="267" spans="1:14" x14ac:dyDescent="0.35">
      <c r="A267" t="s">
        <v>183</v>
      </c>
      <c r="B267">
        <f>VLOOKUP(Tbl_SolarPanels[[#This Row],[SolarPanels]],primary[[id]:[tier]],2,FALSE)</f>
        <v>10</v>
      </c>
      <c r="C267" s="18" t="s">
        <v>1020</v>
      </c>
      <c r="D267" s="18"/>
      <c r="E267" s="18"/>
      <c r="F267" s="18"/>
      <c r="G267" t="str">
        <f t="shared" si="19"/>
        <v>SolarPanels10</v>
      </c>
      <c r="M267" s="14" t="str">
        <f t="shared" si="18"/>
        <v>@PART[*]:HAS[#kiwiBranch[SolarPanels],#kiwiTier[10]]:FOR[zKiwiTechTree]
{
    @TechRequired = exoticSolarTech
}</v>
      </c>
      <c r="N267" t="str">
        <f>IF(AND(EXACT(LEFT(A267,1),UPPER(LEFT(A267,1)))=TRUE,A267&lt;&gt;""),_xlfn.CONCAT(REPT("/",4)," ",REPT("*",10)," ",A267," ",REPT("*",10)," ",REPT("\",4),CHAR(10)),IF(A267&lt;&gt;"",_xlfn.CONCAT(REPT("/",2)," Tier ",B267," - ",VLOOKUP(A267,primary[[id]:[realTitle]],5,FALSE)," ",REPT("\",2),CHAR(10)),""))</f>
        <v xml:space="preserve">// Tier 10 - Exotic Solar Tech \\
</v>
      </c>
    </row>
    <row r="268" spans="1:14" x14ac:dyDescent="0.35">
      <c r="A268" t="s">
        <v>227</v>
      </c>
      <c r="B268">
        <f>VLOOKUP(Tbl_SolarPanels[[#This Row],[SolarPanels]],primary[[id]:[tier]],2,FALSE)</f>
        <v>11</v>
      </c>
      <c r="C268" s="18" t="s">
        <v>1020</v>
      </c>
      <c r="D268" s="18"/>
      <c r="E268" s="18"/>
      <c r="F268" s="18"/>
      <c r="G268" t="str">
        <f t="shared" si="19"/>
        <v>SolarPanels11</v>
      </c>
      <c r="M268" s="14" t="str">
        <f t="shared" si="18"/>
        <v>@PART[*]:HAS[#kiwiBranch[SolarPanels],#kiwiTier[11]]:FOR[zKiwiTechTree]
{
    @TechRequired = omegaSolarTech
}</v>
      </c>
      <c r="N268" t="str">
        <f>IF(AND(EXACT(LEFT(A268,1),UPPER(LEFT(A268,1)))=TRUE,A268&lt;&gt;""),_xlfn.CONCAT(REPT("/",4)," ",REPT("*",10)," ",A268," ",REPT("*",10)," ",REPT("\",4),CHAR(10)),IF(A268&lt;&gt;"",_xlfn.CONCAT(REPT("/",2)," Tier ",B268," - ",VLOOKUP(A268,primary[[id]:[realTitle]],5,FALSE)," ",REPT("\",2),CHAR(10)),""))</f>
        <v xml:space="preserve">// Tier 11 - Omega Solar Technology \\
</v>
      </c>
    </row>
    <row r="269" spans="1:14" x14ac:dyDescent="0.35">
      <c r="A269" t="s">
        <v>239</v>
      </c>
      <c r="B269">
        <f>VLOOKUP(Tbl_SolarPanels[[#This Row],[SolarPanels]],primary[[id]:[tier]],2,FALSE)</f>
        <v>12</v>
      </c>
      <c r="C269" s="18" t="s">
        <v>1020</v>
      </c>
      <c r="D269" s="18"/>
      <c r="E269" s="18"/>
      <c r="F269" s="18"/>
      <c r="G269" t="str">
        <f t="shared" si="19"/>
        <v>SolarPanels12</v>
      </c>
      <c r="M269" s="14" t="str">
        <f t="shared" si="18"/>
        <v>@PART[*]:HAS[#kiwiBranch[SolarPanels],#kiwiTier[12]]:FOR[zKiwiTechTree]
{
    @TechRequired = quantumSolarTech
}</v>
      </c>
      <c r="N269" t="str">
        <f>IF(AND(EXACT(LEFT(A269,1),UPPER(LEFT(A269,1)))=TRUE,A269&lt;&gt;""),_xlfn.CONCAT(REPT("/",4)," ",REPT("*",10)," ",A269," ",REPT("*",10)," ",REPT("\",4),CHAR(10)),IF(A269&lt;&gt;"",_xlfn.CONCAT(REPT("/",2)," Tier ",B269," - ",VLOOKUP(A269,primary[[id]:[realTitle]],5,FALSE)," ",REPT("\",2),CHAR(10)),""))</f>
        <v xml:space="preserve">// Tier 12 - Quantum Solar Tech \\
</v>
      </c>
    </row>
    <row r="270" spans="1:14" x14ac:dyDescent="0.35">
      <c r="G270" t="str">
        <f t="shared" si="19"/>
        <v/>
      </c>
      <c r="M270" s="14" t="str">
        <f t="shared" si="18"/>
        <v/>
      </c>
      <c r="N270" t="str">
        <f>IF(AND(EXACT(LEFT(A270,1),UPPER(LEFT(A270,1)))=TRUE,A270&lt;&gt;""),_xlfn.CONCAT(REPT("/",4)," ",REPT("*",10)," ",A270," ",REPT("*",10)," ",REPT("\",4),CHAR(10)),IF(A270&lt;&gt;"",_xlfn.CONCAT(REPT("/",2)," Tier ",B270," - ",VLOOKUP(A270,primary[[id]:[realTitle]],5,FALSE)," ",REPT("\",2),CHAR(10)),""))</f>
        <v/>
      </c>
    </row>
    <row r="271" spans="1:14" x14ac:dyDescent="0.35">
      <c r="G271" t="str">
        <f t="shared" si="19"/>
        <v/>
      </c>
      <c r="M271" s="14" t="str">
        <f t="shared" si="18"/>
        <v/>
      </c>
      <c r="N271" t="str">
        <f>IF(AND(EXACT(LEFT(A271,1),UPPER(LEFT(A271,1)))=TRUE,A271&lt;&gt;""),_xlfn.CONCAT(REPT("/",4)," ",REPT("*",10)," ",A271," ",REPT("*",10)," ",REPT("\",4),CHAR(10)),IF(A271&lt;&gt;"",_xlfn.CONCAT(REPT("/",2)," Tier ",B271," - ",VLOOKUP(A271,primary[[id]:[realTitle]],5,FALSE)," ",REPT("\",2),CHAR(10)),""))</f>
        <v/>
      </c>
    </row>
    <row r="272" spans="1:14" x14ac:dyDescent="0.35">
      <c r="A272" s="18" t="s">
        <v>1021</v>
      </c>
      <c r="B272" t="s">
        <v>247</v>
      </c>
      <c r="C272" t="s">
        <v>1090</v>
      </c>
      <c r="G272" t="str">
        <f t="shared" si="19"/>
        <v>TitleTier</v>
      </c>
      <c r="M272" s="14" t="str">
        <f t="shared" si="18"/>
        <v/>
      </c>
      <c r="N272" t="str">
        <f>IF(AND(EXACT(LEFT(A272,1),UPPER(LEFT(A272,1)))=TRUE,A272&lt;&gt;""),_xlfn.CONCAT(REPT("/",4)," ",REPT("*",10)," ",A272," ",REPT("*",10)," ",REPT("\",4),CHAR(10)),IF(A272&lt;&gt;"",_xlfn.CONCAT(REPT("/",2)," Tier ",B272," - ",VLOOKUP(A272,primary[[id]:[realTitle]],5,FALSE)," ",REPT("\",2),CHAR(10)),""))</f>
        <v xml:space="preserve">//// ********** BatteriesFuelCells ********** \\\\
</v>
      </c>
    </row>
    <row r="273" spans="1:14" x14ac:dyDescent="0.35">
      <c r="A273" s="18" t="s">
        <v>0</v>
      </c>
      <c r="B273">
        <f>VLOOKUP(Tbl_BatteriesFuelCells[[#This Row],[BatteriesFuelCells]],primary[[id]:[tier]],2,FALSE)</f>
        <v>0</v>
      </c>
      <c r="C273" s="18" t="s">
        <v>1021</v>
      </c>
      <c r="D273" s="18"/>
      <c r="E273" s="18"/>
      <c r="F273" s="18"/>
      <c r="G273" t="str">
        <f t="shared" si="19"/>
        <v>BatteriesFuelCells0</v>
      </c>
      <c r="M273" s="14" t="str">
        <f t="shared" ref="M273:M336" si="20">IF(ISNUMBER(B273)=TRUE,_xlfn.CONCAT("@PART[*]:HAS[#kiwiBranch[",C273,"],#kiwiTier[",B273,"]]:FOR[zKiwiTechTree]",CHAR(10),"{",CHAR(10),"    @TechRequired = ",A273,CHAR(10),"}"),"")</f>
        <v>@PART[*]:HAS[#kiwiBranch[BatteriesFuelCells],#kiwiTier[0]]:FOR[zKiwiTechTree]
{
    @TechRequired = start
}</v>
      </c>
      <c r="N273" t="str">
        <f>IF(AND(EXACT(LEFT(A273,1),UPPER(LEFT(A273,1)))=TRUE,A273&lt;&gt;""),_xlfn.CONCAT(REPT("/",4)," ",REPT("*",10)," ",A273," ",REPT("*",10)," ",REPT("\",4),CHAR(10)),IF(A273&lt;&gt;"",_xlfn.CONCAT(REPT("/",2)," Tier ",B273," - ",VLOOKUP(A273,primary[[id]:[realTitle]],5,FALSE)," ",REPT("\",2),CHAR(10)),""))</f>
        <v xml:space="preserve">// Tier 0 - Start \\
</v>
      </c>
    </row>
    <row r="274" spans="1:14" x14ac:dyDescent="0.35">
      <c r="A274" t="s">
        <v>120</v>
      </c>
      <c r="B274">
        <f>VLOOKUP(Tbl_BatteriesFuelCells[[#This Row],[BatteriesFuelCells]],primary[[id]:[tier]],2,FALSE)</f>
        <v>1</v>
      </c>
      <c r="C274" s="18" t="s">
        <v>1021</v>
      </c>
      <c r="D274" s="18"/>
      <c r="E274" s="18"/>
      <c r="F274" s="18"/>
      <c r="G274" t="str">
        <f t="shared" si="19"/>
        <v>BatteriesFuelCells1</v>
      </c>
      <c r="M274" s="14" t="str">
        <f t="shared" si="20"/>
        <v>@PART[*]:HAS[#kiwiBranch[BatteriesFuelCells],#kiwiTier[1]]:FOR[zKiwiTechTree]
{
    @TechRequired = algebra
}</v>
      </c>
      <c r="N274" t="str">
        <f>IF(AND(EXACT(LEFT(A274,1),UPPER(LEFT(A274,1)))=TRUE,A274&lt;&gt;""),_xlfn.CONCAT(REPT("/",4)," ",REPT("*",10)," ",A274," ",REPT("*",10)," ",REPT("\",4),CHAR(10)),IF(A274&lt;&gt;"",_xlfn.CONCAT(REPT("/",2)," Tier ",B274," - ",VLOOKUP(A274,primary[[id]:[realTitle]],5,FALSE)," ",REPT("\",2),CHAR(10)),""))</f>
        <v xml:space="preserve">// Tier 1 - Algebra \\
</v>
      </c>
    </row>
    <row r="275" spans="1:14" x14ac:dyDescent="0.35">
      <c r="A275" t="s">
        <v>7</v>
      </c>
      <c r="B275">
        <f>VLOOKUP(Tbl_BatteriesFuelCells[[#This Row],[BatteriesFuelCells]],primary[[id]:[tier]],2,FALSE)</f>
        <v>2</v>
      </c>
      <c r="C275" s="18" t="s">
        <v>1021</v>
      </c>
      <c r="D275" s="18"/>
      <c r="E275" s="18"/>
      <c r="F275" s="18"/>
      <c r="G275" t="str">
        <f t="shared" si="19"/>
        <v>BatteriesFuelCells2</v>
      </c>
      <c r="M275" s="14" t="str">
        <f t="shared" si="20"/>
        <v>@PART[*]:HAS[#kiwiBranch[BatteriesFuelCells],#kiwiTier[2]]:FOR[zKiwiTechTree]
{
    @TechRequired = engineering101
}</v>
      </c>
      <c r="N275" t="str">
        <f>IF(AND(EXACT(LEFT(A275,1),UPPER(LEFT(A275,1)))=TRUE,A275&lt;&gt;""),_xlfn.CONCAT(REPT("/",4)," ",REPT("*",10)," ",A275," ",REPT("*",10)," ",REPT("\",4),CHAR(10)),IF(A275&lt;&gt;"",_xlfn.CONCAT(REPT("/",2)," Tier ",B275," - ",VLOOKUP(A275,primary[[id]:[realTitle]],5,FALSE)," ",REPT("\",2),CHAR(10)),""))</f>
        <v xml:space="preserve">// Tier 2 - Engineering 101 \\
</v>
      </c>
    </row>
    <row r="276" spans="1:14" x14ac:dyDescent="0.35">
      <c r="A276" t="s">
        <v>464</v>
      </c>
      <c r="B276">
        <f>VLOOKUP(Tbl_BatteriesFuelCells[[#This Row],[BatteriesFuelCells]],primary[[id]:[tier]],2,FALSE)</f>
        <v>3</v>
      </c>
      <c r="C276" s="18" t="s">
        <v>1021</v>
      </c>
      <c r="D276" s="18"/>
      <c r="E276" s="18"/>
      <c r="F276" s="18"/>
      <c r="G276" t="str">
        <f t="shared" si="19"/>
        <v>BatteriesFuelCells3</v>
      </c>
      <c r="M276" s="14" t="str">
        <f t="shared" si="20"/>
        <v>@PART[*]:HAS[#kiwiBranch[BatteriesFuelCells],#kiwiTier[3]]:FOR[zKiwiTechTree]
{
    @TechRequired = earlySolar
}</v>
      </c>
      <c r="N276" t="str">
        <f>IF(AND(EXACT(LEFT(A276,1),UPPER(LEFT(A276,1)))=TRUE,A276&lt;&gt;""),_xlfn.CONCAT(REPT("/",4)," ",REPT("*",10)," ",A276," ",REPT("*",10)," ",REPT("\",4),CHAR(10)),IF(A276&lt;&gt;"",_xlfn.CONCAT(REPT("/",2)," Tier ",B276," - ",VLOOKUP(A276,primary[[id]:[realTitle]],5,FALSE)," ",REPT("\",2),CHAR(10)),""))</f>
        <v xml:space="preserve">// Tier 3 - Early Solar Panels \\
</v>
      </c>
    </row>
    <row r="277" spans="1:14" x14ac:dyDescent="0.35">
      <c r="A277" t="s">
        <v>31</v>
      </c>
      <c r="B277">
        <f>VLOOKUP(Tbl_BatteriesFuelCells[[#This Row],[BatteriesFuelCells]],primary[[id]:[tier]],2,FALSE)</f>
        <v>4</v>
      </c>
      <c r="C277" s="18" t="s">
        <v>1021</v>
      </c>
      <c r="D277" s="18"/>
      <c r="E277" s="18"/>
      <c r="F277" s="18"/>
      <c r="G277" t="str">
        <f t="shared" si="19"/>
        <v>BatteriesFuelCells4</v>
      </c>
      <c r="M277" s="14" t="str">
        <f t="shared" si="20"/>
        <v>@PART[*]:HAS[#kiwiBranch[BatteriesFuelCells],#kiwiTier[4]]:FOR[zKiwiTechTree]
{
    @TechRequired = batteryTech
}</v>
      </c>
      <c r="N277" t="str">
        <f>IF(AND(EXACT(LEFT(A277,1),UPPER(LEFT(A277,1)))=TRUE,A277&lt;&gt;""),_xlfn.CONCAT(REPT("/",4)," ",REPT("*",10)," ",A277," ",REPT("*",10)," ",REPT("\",4),CHAR(10)),IF(A277&lt;&gt;"",_xlfn.CONCAT(REPT("/",2)," Tier ",B277," - ",VLOOKUP(A277,primary[[id]:[realTitle]],5,FALSE)," ",REPT("\",2),CHAR(10)),""))</f>
        <v xml:space="preserve">// Tier 4 - Battery Tech \\
</v>
      </c>
    </row>
    <row r="278" spans="1:14" x14ac:dyDescent="0.35">
      <c r="A278" t="s">
        <v>52</v>
      </c>
      <c r="B278">
        <f>VLOOKUP(Tbl_BatteriesFuelCells[[#This Row],[BatteriesFuelCells]],primary[[id]:[tier]],2,FALSE)</f>
        <v>5</v>
      </c>
      <c r="C278" s="18" t="s">
        <v>1021</v>
      </c>
      <c r="D278" s="18"/>
      <c r="E278" s="18"/>
      <c r="F278" s="18"/>
      <c r="G278" t="str">
        <f t="shared" si="19"/>
        <v>BatteriesFuelCells5</v>
      </c>
      <c r="M278" s="14" t="str">
        <f t="shared" si="20"/>
        <v>@PART[*]:HAS[#kiwiBranch[BatteriesFuelCells],#kiwiTier[5]]:FOR[zKiwiTechTree]
{
    @TechRequired = electrics
}</v>
      </c>
      <c r="N278" t="str">
        <f>IF(AND(EXACT(LEFT(A278,1),UPPER(LEFT(A278,1)))=TRUE,A278&lt;&gt;""),_xlfn.CONCAT(REPT("/",4)," ",REPT("*",10)," ",A278," ",REPT("*",10)," ",REPT("\",4),CHAR(10)),IF(A278&lt;&gt;"",_xlfn.CONCAT(REPT("/",2)," Tier ",B278," - ",VLOOKUP(A278,primary[[id]:[realTitle]],5,FALSE)," ",REPT("\",2),CHAR(10)),""))</f>
        <v xml:space="preserve">// Tier 5 - Electrics \\
</v>
      </c>
    </row>
    <row r="279" spans="1:14" x14ac:dyDescent="0.35">
      <c r="A279" t="s">
        <v>76</v>
      </c>
      <c r="B279">
        <f>VLOOKUP(Tbl_BatteriesFuelCells[[#This Row],[BatteriesFuelCells]],primary[[id]:[tier]],2,FALSE)</f>
        <v>6</v>
      </c>
      <c r="C279" s="18" t="s">
        <v>1021</v>
      </c>
      <c r="D279" s="18"/>
      <c r="E279" s="18"/>
      <c r="F279" s="18"/>
      <c r="G279" t="str">
        <f t="shared" si="19"/>
        <v>BatteriesFuelCells6</v>
      </c>
      <c r="M279" s="14" t="str">
        <f t="shared" si="20"/>
        <v>@PART[*]:HAS[#kiwiBranch[BatteriesFuelCells],#kiwiTier[6]]:FOR[zKiwiTechTree]
{
    @TechRequired = advElectrics
}</v>
      </c>
      <c r="N279" t="str">
        <f>IF(AND(EXACT(LEFT(A279,1),UPPER(LEFT(A279,1)))=TRUE,A279&lt;&gt;""),_xlfn.CONCAT(REPT("/",4)," ",REPT("*",10)," ",A279," ",REPT("*",10)," ",REPT("\",4),CHAR(10)),IF(A279&lt;&gt;"",_xlfn.CONCAT(REPT("/",2)," Tier ",B279," - ",VLOOKUP(A279,primary[[id]:[realTitle]],5,FALSE)," ",REPT("\",2),CHAR(10)),""))</f>
        <v xml:space="preserve">// Tier 6 - Advanced Electrics \\
</v>
      </c>
    </row>
    <row r="280" spans="1:14" x14ac:dyDescent="0.35">
      <c r="A280" t="s">
        <v>101</v>
      </c>
      <c r="B280">
        <f>VLOOKUP(Tbl_BatteriesFuelCells[[#This Row],[BatteriesFuelCells]],primary[[id]:[tier]],2,FALSE)</f>
        <v>7</v>
      </c>
      <c r="C280" s="18" t="s">
        <v>1021</v>
      </c>
      <c r="D280" s="18"/>
      <c r="E280" s="18"/>
      <c r="F280" s="18"/>
      <c r="G280" t="str">
        <f t="shared" si="19"/>
        <v>BatteriesFuelCells7</v>
      </c>
      <c r="M280" s="14" t="str">
        <f t="shared" si="20"/>
        <v>@PART[*]:HAS[#kiwiBranch[BatteriesFuelCells],#kiwiTier[7]]:FOR[zKiwiTechTree]
{
    @TechRequired = largeElectrics
}</v>
      </c>
      <c r="N280" t="str">
        <f>IF(AND(EXACT(LEFT(A280,1),UPPER(LEFT(A280,1)))=TRUE,A280&lt;&gt;""),_xlfn.CONCAT(REPT("/",4)," ",REPT("*",10)," ",A280," ",REPT("*",10)," ",REPT("\",4),CHAR(10)),IF(A280&lt;&gt;"",_xlfn.CONCAT(REPT("/",2)," Tier ",B280," - ",VLOOKUP(A280,primary[[id]:[realTitle]],5,FALSE)," ",REPT("\",2),CHAR(10)),""))</f>
        <v xml:space="preserve">// Tier 7 - High-Power Electrics \\
</v>
      </c>
    </row>
    <row r="281" spans="1:14" x14ac:dyDescent="0.35">
      <c r="A281" t="s">
        <v>144</v>
      </c>
      <c r="B281">
        <f>VLOOKUP(Tbl_BatteriesFuelCells[[#This Row],[BatteriesFuelCells]],primary[[id]:[tier]],2,FALSE)</f>
        <v>8</v>
      </c>
      <c r="C281" s="18" t="s">
        <v>1021</v>
      </c>
      <c r="D281" s="18"/>
      <c r="E281" s="18"/>
      <c r="F281" s="18"/>
      <c r="G281" t="str">
        <f t="shared" si="19"/>
        <v>BatteriesFuelCells8</v>
      </c>
      <c r="M281" s="14" t="str">
        <f t="shared" si="20"/>
        <v>@PART[*]:HAS[#kiwiBranch[BatteriesFuelCells],#kiwiTier[8]]:FOR[zKiwiTechTree]
{
    @TechRequired = specializedElectrics
}</v>
      </c>
      <c r="N281" t="str">
        <f>IF(AND(EXACT(LEFT(A281,1),UPPER(LEFT(A281,1)))=TRUE,A281&lt;&gt;""),_xlfn.CONCAT(REPT("/",4)," ",REPT("*",10)," ",A281," ",REPT("*",10)," ",REPT("\",4),CHAR(10)),IF(A281&lt;&gt;"",_xlfn.CONCAT(REPT("/",2)," Tier ",B281," - ",VLOOKUP(A281,primary[[id]:[realTitle]],5,FALSE)," ",REPT("\",2),CHAR(10)),""))</f>
        <v xml:space="preserve">// Tier 8 - Specialized Electrics \\
</v>
      </c>
    </row>
    <row r="282" spans="1:14" x14ac:dyDescent="0.35">
      <c r="A282" t="s">
        <v>176</v>
      </c>
      <c r="B282">
        <f>VLOOKUP(Tbl_BatteriesFuelCells[[#This Row],[BatteriesFuelCells]],primary[[id]:[tier]],2,FALSE)</f>
        <v>9</v>
      </c>
      <c r="C282" s="18" t="s">
        <v>1021</v>
      </c>
      <c r="D282" s="18"/>
      <c r="E282" s="18"/>
      <c r="F282" s="18"/>
      <c r="G282" t="str">
        <f t="shared" si="19"/>
        <v>BatteriesFuelCells9</v>
      </c>
      <c r="M282" s="14" t="str">
        <f t="shared" si="20"/>
        <v>@PART[*]:HAS[#kiwiBranch[BatteriesFuelCells],#kiwiTier[9]]:FOR[zKiwiTechTree]
{
    @TechRequired = experimentalElectrics
}</v>
      </c>
      <c r="N282" t="str">
        <f>IF(AND(EXACT(LEFT(A282,1),UPPER(LEFT(A282,1)))=TRUE,A282&lt;&gt;""),_xlfn.CONCAT(REPT("/",4)," ",REPT("*",10)," ",A282," ",REPT("*",10)," ",REPT("\",4),CHAR(10)),IF(A282&lt;&gt;"",_xlfn.CONCAT(REPT("/",2)," Tier ",B282," - ",VLOOKUP(A282,primary[[id]:[realTitle]],5,FALSE)," ",REPT("\",2),CHAR(10)),""))</f>
        <v xml:space="preserve">// Tier 9 - Experimental Electrics \\
</v>
      </c>
    </row>
    <row r="283" spans="1:14" x14ac:dyDescent="0.35">
      <c r="A283" t="s">
        <v>177</v>
      </c>
      <c r="B283">
        <f>VLOOKUP(Tbl_BatteriesFuelCells[[#This Row],[BatteriesFuelCells]],primary[[id]:[tier]],2,FALSE)</f>
        <v>10</v>
      </c>
      <c r="C283" s="18" t="s">
        <v>1021</v>
      </c>
      <c r="D283" s="18"/>
      <c r="E283" s="18"/>
      <c r="F283" s="18"/>
      <c r="G283" t="str">
        <f t="shared" si="19"/>
        <v>BatteriesFuelCells10</v>
      </c>
      <c r="M283" s="14" t="str">
        <f t="shared" si="20"/>
        <v>@PART[*]:HAS[#kiwiBranch[BatteriesFuelCells],#kiwiTier[10]]:FOR[zKiwiTechTree]
{
    @TechRequired = highTechElectricalSystems
}</v>
      </c>
      <c r="N283" t="str">
        <f>IF(AND(EXACT(LEFT(A283,1),UPPER(LEFT(A283,1)))=TRUE,A283&lt;&gt;""),_xlfn.CONCAT(REPT("/",4)," ",REPT("*",10)," ",A283," ",REPT("*",10)," ",REPT("\",4),CHAR(10)),IF(A283&lt;&gt;"",_xlfn.CONCAT(REPT("/",2)," Tier ",B283," - ",VLOOKUP(A283,primary[[id]:[realTitle]],5,FALSE)," ",REPT("\",2),CHAR(10)),""))</f>
        <v xml:space="preserve">// Tier 10 - High-Tech Electrical Systems \\
</v>
      </c>
    </row>
    <row r="284" spans="1:14" x14ac:dyDescent="0.35">
      <c r="A284" t="s">
        <v>178</v>
      </c>
      <c r="B284">
        <f>VLOOKUP(Tbl_BatteriesFuelCells[[#This Row],[BatteriesFuelCells]],primary[[id]:[tier]],2,FALSE)</f>
        <v>11</v>
      </c>
      <c r="C284" s="18" t="s">
        <v>1021</v>
      </c>
      <c r="D284" s="18"/>
      <c r="E284" s="18"/>
      <c r="F284" s="18"/>
      <c r="G284" t="str">
        <f t="shared" si="19"/>
        <v>BatteriesFuelCells11</v>
      </c>
      <c r="M284" s="14" t="str">
        <f t="shared" si="20"/>
        <v>@PART[*]:HAS[#kiwiBranch[BatteriesFuelCells],#kiwiTier[11]]:FOR[zKiwiTechTree]
{
    @TechRequired = highPowerElectricalSystems
}</v>
      </c>
      <c r="N284" t="str">
        <f>IF(AND(EXACT(LEFT(A284,1),UPPER(LEFT(A284,1)))=TRUE,A284&lt;&gt;""),_xlfn.CONCAT(REPT("/",4)," ",REPT("*",10)," ",A284," ",REPT("*",10)," ",REPT("\",4),CHAR(10)),IF(A284&lt;&gt;"",_xlfn.CONCAT(REPT("/",2)," Tier ",B284," - ",VLOOKUP(A284,primary[[id]:[realTitle]],5,FALSE)," ",REPT("\",2),CHAR(10)),""))</f>
        <v xml:space="preserve">// Tier 11 - High Power Electrical Systems \\
</v>
      </c>
    </row>
    <row r="285" spans="1:14" x14ac:dyDescent="0.35">
      <c r="A285" t="s">
        <v>179</v>
      </c>
      <c r="B285">
        <f>VLOOKUP(Tbl_BatteriesFuelCells[[#This Row],[BatteriesFuelCells]],primary[[id]:[tier]],2,FALSE)</f>
        <v>12</v>
      </c>
      <c r="C285" s="18" t="s">
        <v>1021</v>
      </c>
      <c r="D285" s="18"/>
      <c r="E285" s="18"/>
      <c r="F285" s="18"/>
      <c r="G285" t="str">
        <f t="shared" ref="G285:G340" si="21">_xlfn.CONCAT(C285,B285)</f>
        <v>BatteriesFuelCells12</v>
      </c>
      <c r="M285" s="14" t="str">
        <f t="shared" si="20"/>
        <v>@PART[*]:HAS[#kiwiBranch[BatteriesFuelCells],#kiwiTier[12]]:FOR[zKiwiTechTree]
{
    @TechRequired = experimentalElectricalSystems
}</v>
      </c>
      <c r="N285" t="str">
        <f>IF(AND(EXACT(LEFT(A285,1),UPPER(LEFT(A285,1)))=TRUE,A285&lt;&gt;""),_xlfn.CONCAT(REPT("/",4)," ",REPT("*",10)," ",A285," ",REPT("*",10)," ",REPT("\",4),CHAR(10)),IF(A285&lt;&gt;"",_xlfn.CONCAT(REPT("/",2)," Tier ",B285," - ",VLOOKUP(A285,primary[[id]:[realTitle]],5,FALSE)," ",REPT("\",2),CHAR(10)),""))</f>
        <v xml:space="preserve">// Tier 12 - Experimental Electrical Systems \\
</v>
      </c>
    </row>
    <row r="286" spans="1:14" x14ac:dyDescent="0.35">
      <c r="A286" t="s">
        <v>180</v>
      </c>
      <c r="B286">
        <f>VLOOKUP(Tbl_BatteriesFuelCells[[#This Row],[BatteriesFuelCells]],primary[[id]:[tier]],2,FALSE)</f>
        <v>13</v>
      </c>
      <c r="C286" s="18" t="s">
        <v>1021</v>
      </c>
      <c r="D286" s="18"/>
      <c r="E286" s="18"/>
      <c r="F286" s="18"/>
      <c r="G286" t="str">
        <f t="shared" si="21"/>
        <v>BatteriesFuelCells13</v>
      </c>
      <c r="M286" s="14" t="str">
        <f t="shared" si="20"/>
        <v>@PART[*]:HAS[#kiwiBranch[BatteriesFuelCells],#kiwiTier[13]]:FOR[zKiwiTechTree]
{
    @TechRequired = exoticElectricalSystems
}</v>
      </c>
      <c r="N286" t="str">
        <f>IF(AND(EXACT(LEFT(A286,1),UPPER(LEFT(A286,1)))=TRUE,A286&lt;&gt;""),_xlfn.CONCAT(REPT("/",4)," ",REPT("*",10)," ",A286," ",REPT("*",10)," ",REPT("\",4),CHAR(10)),IF(A286&lt;&gt;"",_xlfn.CONCAT(REPT("/",2)," Tier ",B286," - ",VLOOKUP(A286,primary[[id]:[realTitle]],5,FALSE)," ",REPT("\",2),CHAR(10)),""))</f>
        <v xml:space="preserve">// Tier 13 - Exotic Electrical Systems \\
</v>
      </c>
    </row>
    <row r="287" spans="1:14" x14ac:dyDescent="0.35">
      <c r="A287" t="s">
        <v>1428</v>
      </c>
      <c r="B287">
        <f>VLOOKUP(Tbl_BatteriesFuelCells[[#This Row],[BatteriesFuelCells]],primary[[id]:[tier]],2,FALSE)</f>
        <v>14</v>
      </c>
      <c r="C287" s="18" t="s">
        <v>1021</v>
      </c>
      <c r="D287" s="18"/>
      <c r="E287" s="18"/>
      <c r="F287" s="18"/>
      <c r="G287" t="str">
        <f t="shared" ref="G287:G293" si="22">_xlfn.CONCAT(C287,B287)</f>
        <v>BatteriesFuelCells14</v>
      </c>
      <c r="M287" s="14" t="str">
        <f t="shared" si="20"/>
        <v>@PART[*]:HAS[#kiwiBranch[BatteriesFuelCells],#kiwiTier[14]]:FOR[zKiwiTechTree]
{
    @TechRequired = extremeElectricalSystems
}</v>
      </c>
      <c r="N287" t="str">
        <f>IF(AND(EXACT(LEFT(A287,1),UPPER(LEFT(A287,1)))=TRUE,A287&lt;&gt;""),_xlfn.CONCAT(REPT("/",4)," ",REPT("*",10)," ",A287," ",REPT("*",10)," ",REPT("\",4),CHAR(10)),IF(A287&lt;&gt;"",_xlfn.CONCAT(REPT("/",2)," Tier ",B287," - ",VLOOKUP(A287,primary[[id]:[realTitle]],5,FALSE)," ",REPT("\",2),CHAR(10)),""))</f>
        <v xml:space="preserve">// Tier 14 - Extreme Electrical Systems \\
</v>
      </c>
    </row>
    <row r="288" spans="1:14" x14ac:dyDescent="0.35">
      <c r="G288" t="str">
        <f t="shared" si="22"/>
        <v/>
      </c>
      <c r="M288" s="14" t="str">
        <f t="shared" si="20"/>
        <v/>
      </c>
      <c r="N288" t="str">
        <f>IF(AND(EXACT(LEFT(A288,1),UPPER(LEFT(A288,1)))=TRUE,A288&lt;&gt;""),_xlfn.CONCAT(REPT("/",4)," ",REPT("*",10)," ",A288," ",REPT("*",10)," ",REPT("\",4),CHAR(10)),IF(A288&lt;&gt;"",_xlfn.CONCAT(REPT("/",2)," Tier ",B288," - ",VLOOKUP(A288,primary[[id]:[realTitle]],5,FALSE)," ",REPT("\",2),CHAR(10)),""))</f>
        <v/>
      </c>
    </row>
    <row r="289" spans="1:14" x14ac:dyDescent="0.35">
      <c r="G289" t="str">
        <f t="shared" si="22"/>
        <v/>
      </c>
      <c r="M289" s="14" t="str">
        <f t="shared" si="20"/>
        <v/>
      </c>
      <c r="N289" t="str">
        <f>IF(AND(EXACT(LEFT(A289,1),UPPER(LEFT(A289,1)))=TRUE,A289&lt;&gt;""),_xlfn.CONCAT(REPT("/",4)," ",REPT("*",10)," ",A289," ",REPT("*",10)," ",REPT("\",4),CHAR(10)),IF(A289&lt;&gt;"",_xlfn.CONCAT(REPT("/",2)," Tier ",B289," - ",VLOOKUP(A289,primary[[id]:[realTitle]],5,FALSE)," ",REPT("\",2),CHAR(10)),""))</f>
        <v/>
      </c>
    </row>
    <row r="290" spans="1:14" x14ac:dyDescent="0.35">
      <c r="A290" s="18" t="s">
        <v>1463</v>
      </c>
      <c r="B290" t="s">
        <v>247</v>
      </c>
      <c r="C290" t="s">
        <v>1090</v>
      </c>
      <c r="D290" t="s">
        <v>1465</v>
      </c>
      <c r="G290" t="str">
        <f t="shared" si="22"/>
        <v>TitleTier</v>
      </c>
      <c r="M290" s="14" t="str">
        <f t="shared" si="20"/>
        <v/>
      </c>
      <c r="N290" t="str">
        <f>IF(AND(EXACT(LEFT(A290,1),UPPER(LEFT(A290,1)))=TRUE,A290&lt;&gt;""),_xlfn.CONCAT(REPT("/",4)," ",REPT("*",10)," ",A290," ",REPT("*",10)," ",REPT("\",4),CHAR(10)),IF(A290&lt;&gt;"",_xlfn.CONCAT(REPT("/",2)," Tier ",B290," - ",VLOOKUP(A290,primary[[id]:[realTitle]],5,FALSE)," ",REPT("\",2),CHAR(10)),""))</f>
        <v xml:space="preserve">//// ********** SolarBeamed ********** \\\\
</v>
      </c>
    </row>
    <row r="291" spans="1:14" x14ac:dyDescent="0.35">
      <c r="A291" s="18" t="s">
        <v>184</v>
      </c>
      <c r="B291">
        <f>VLOOKUP(Tbl_SolarBeamed[[#This Row],[SolarBeamed]],primary[[id]:[tier]],2,FALSE)</f>
        <v>10</v>
      </c>
      <c r="C291" s="18" t="s">
        <v>1463</v>
      </c>
      <c r="D291" s="18" t="s">
        <v>184</v>
      </c>
      <c r="E291" s="18"/>
      <c r="F291" s="18"/>
      <c r="G291" t="str">
        <f t="shared" si="22"/>
        <v>SolarBeamed10</v>
      </c>
      <c r="M291" s="14" t="str">
        <f t="shared" si="20"/>
        <v>@PART[*]:HAS[#kiwiBranch[SolarBeamed],#kiwiTier[10]]:FOR[zKiwiTechTree]
{
    @TechRequired = microwavePowerTransmission
}</v>
      </c>
      <c r="N291" t="str">
        <f>IF(AND(EXACT(LEFT(A291,1),UPPER(LEFT(A291,1)))=TRUE,A291&lt;&gt;""),_xlfn.CONCAT(REPT("/",4)," ",REPT("*",10)," ",A291," ",REPT("*",10)," ",REPT("\",4),CHAR(10)),IF(A291&lt;&gt;"",_xlfn.CONCAT(REPT("/",2)," Tier ",B291," - ",VLOOKUP(A291,primary[[id]:[realTitle]],5,FALSE)," ",REPT("\",2),CHAR(10)),""))</f>
        <v xml:space="preserve">// Tier 10 - Microwave Power Transmission \\
</v>
      </c>
    </row>
    <row r="292" spans="1:14" x14ac:dyDescent="0.35">
      <c r="A292" t="s">
        <v>1401</v>
      </c>
      <c r="B292">
        <f>VLOOKUP(Tbl_SolarBeamed[[#This Row],[SolarBeamed]],primary[[id]:[tier]],2,FALSE)</f>
        <v>11</v>
      </c>
      <c r="C292" s="18" t="s">
        <v>1463</v>
      </c>
      <c r="D292" t="s">
        <v>1401</v>
      </c>
      <c r="E292" s="18"/>
      <c r="F292" s="18"/>
      <c r="G292" t="str">
        <f t="shared" si="22"/>
        <v>SolarBeamed11</v>
      </c>
      <c r="M292" s="14" t="str">
        <f t="shared" si="20"/>
        <v>@PART[*]:HAS[#kiwiBranch[SolarBeamed],#kiwiTier[11]]:FOR[zKiwiTechTree]
{
    @TechRequired = specializedPVMaterials
}</v>
      </c>
      <c r="N292" t="str">
        <f>IF(AND(EXACT(LEFT(A292,1),UPPER(LEFT(A292,1)))=TRUE,A292&lt;&gt;""),_xlfn.CONCAT(REPT("/",4)," ",REPT("*",10)," ",A292," ",REPT("*",10)," ",REPT("\",4),CHAR(10)),IF(A292&lt;&gt;"",_xlfn.CONCAT(REPT("/",2)," Tier ",B292," - ",VLOOKUP(A292,primary[[id]:[realTitle]],5,FALSE)," ",REPT("\",2),CHAR(10)),""))</f>
        <v xml:space="preserve">// Tier 11 - Specialized Photovoltaic Materials \\
</v>
      </c>
    </row>
    <row r="293" spans="1:14" x14ac:dyDescent="0.35">
      <c r="A293" t="s">
        <v>1402</v>
      </c>
      <c r="B293">
        <f>VLOOKUP(Tbl_SolarBeamed[[#This Row],[SolarBeamed]],primary[[id]:[tier]],2,FALSE)</f>
        <v>12</v>
      </c>
      <c r="C293" s="18" t="s">
        <v>1463</v>
      </c>
      <c r="D293" t="s">
        <v>1402</v>
      </c>
      <c r="E293" s="18"/>
      <c r="F293" s="18"/>
      <c r="G293" t="str">
        <f t="shared" si="22"/>
        <v>SolarBeamed12</v>
      </c>
      <c r="M293" s="14" t="str">
        <f t="shared" si="20"/>
        <v>@PART[*]:HAS[#kiwiBranch[SolarBeamed],#kiwiTier[12]]:FOR[zKiwiTechTree]
{
    @TechRequired = expPVMaterials
}</v>
      </c>
      <c r="N293" t="str">
        <f>IF(AND(EXACT(LEFT(A293,1),UPPER(LEFT(A293,1)))=TRUE,A293&lt;&gt;""),_xlfn.CONCAT(REPT("/",4)," ",REPT("*",10)," ",A293," ",REPT("*",10)," ",REPT("\",4),CHAR(10)),IF(A293&lt;&gt;"",_xlfn.CONCAT(REPT("/",2)," Tier ",B293," - ",VLOOKUP(A293,primary[[id]:[realTitle]],5,FALSE)," ",REPT("\",2),CHAR(10)),""))</f>
        <v xml:space="preserve">// Tier 12 - Experimental Photovoltaic Materials \\
</v>
      </c>
    </row>
    <row r="294" spans="1:14" x14ac:dyDescent="0.35">
      <c r="A294" t="s">
        <v>1403</v>
      </c>
      <c r="B294">
        <f>VLOOKUP(Tbl_SolarBeamed[[#This Row],[SolarBeamed]],primary[[id]:[tier]],2,FALSE)</f>
        <v>13</v>
      </c>
      <c r="C294" s="18" t="s">
        <v>1463</v>
      </c>
      <c r="D294" t="s">
        <v>1403</v>
      </c>
      <c r="E294" s="18"/>
      <c r="F294" s="18"/>
      <c r="G294" t="str">
        <f t="shared" si="21"/>
        <v>SolarBeamed13</v>
      </c>
      <c r="M294" s="14" t="str">
        <f t="shared" si="20"/>
        <v>@PART[*]:HAS[#kiwiBranch[SolarBeamed],#kiwiTier[13]]:FOR[zKiwiTechTree]
{
    @TechRequired = exoticPVMaterials
}</v>
      </c>
      <c r="N294" t="str">
        <f>IF(AND(EXACT(LEFT(A294,1),UPPER(LEFT(A294,1)))=TRUE,A294&lt;&gt;""),_xlfn.CONCAT(REPT("/",4)," ",REPT("*",10)," ",A294," ",REPT("*",10)," ",REPT("\",4),CHAR(10)),IF(A294&lt;&gt;"",_xlfn.CONCAT(REPT("/",2)," Tier ",B294," - ",VLOOKUP(A294,primary[[id]:[realTitle]],5,FALSE)," ",REPT("\",2),CHAR(10)),""))</f>
        <v xml:space="preserve">// Tier 13 - Exotic Photovoltaic Materials \\
</v>
      </c>
    </row>
    <row r="295" spans="1:14" x14ac:dyDescent="0.35">
      <c r="A295" t="s">
        <v>1404</v>
      </c>
      <c r="B295">
        <f>VLOOKUP(Tbl_SolarBeamed[[#This Row],[SolarBeamed]],primary[[id]:[tier]],2,FALSE)</f>
        <v>14</v>
      </c>
      <c r="C295" s="18" t="s">
        <v>1463</v>
      </c>
      <c r="D295" t="s">
        <v>1404</v>
      </c>
      <c r="E295" s="18"/>
      <c r="F295" s="18"/>
      <c r="G295" t="str">
        <f t="shared" ref="G295" si="23">_xlfn.CONCAT(C295,B295)</f>
        <v>SolarBeamed14</v>
      </c>
      <c r="M295" s="14" t="str">
        <f t="shared" si="20"/>
        <v>@PART[*]:HAS[#kiwiBranch[SolarBeamed],#kiwiTier[14]]:FOR[zKiwiTechTree]
{
    @TechRequired = extremePVMaterials
}</v>
      </c>
      <c r="N295" t="str">
        <f>IF(AND(EXACT(LEFT(A295,1),UPPER(LEFT(A295,1)))=TRUE,A295&lt;&gt;""),_xlfn.CONCAT(REPT("/",4)," ",REPT("*",10)," ",A295," ",REPT("*",10)," ",REPT("\",4),CHAR(10)),IF(A295&lt;&gt;"",_xlfn.CONCAT(REPT("/",2)," Tier ",B295," - ",VLOOKUP(A295,primary[[id]:[realTitle]],5,FALSE)," ",REPT("\",2),CHAR(10)),""))</f>
        <v xml:space="preserve">// Tier 14 - Extreme Photovoltaic Materials \\
</v>
      </c>
    </row>
    <row r="296" spans="1:14" x14ac:dyDescent="0.35">
      <c r="G296" t="str">
        <f t="shared" si="21"/>
        <v/>
      </c>
      <c r="M296" s="14" t="str">
        <f t="shared" si="20"/>
        <v/>
      </c>
      <c r="N296" t="str">
        <f>IF(AND(EXACT(LEFT(A296,1),UPPER(LEFT(A296,1)))=TRUE,A296&lt;&gt;""),_xlfn.CONCAT(REPT("/",4)," ",REPT("*",10)," ",A296," ",REPT("*",10)," ",REPT("\",4),CHAR(10)),IF(A296&lt;&gt;"",_xlfn.CONCAT(REPT("/",2)," Tier ",B296," - ",VLOOKUP(A296,primary[[id]:[realTitle]],5,FALSE)," ",REPT("\",2),CHAR(10)),""))</f>
        <v/>
      </c>
    </row>
    <row r="297" spans="1:14" x14ac:dyDescent="0.35">
      <c r="G297" t="str">
        <f t="shared" si="21"/>
        <v/>
      </c>
      <c r="M297" s="14" t="str">
        <f t="shared" si="20"/>
        <v/>
      </c>
      <c r="N297" t="str">
        <f>IF(AND(EXACT(LEFT(A297,1),UPPER(LEFT(A297,1)))=TRUE,A297&lt;&gt;""),_xlfn.CONCAT(REPT("/",4)," ",REPT("*",10)," ",A297," ",REPT("*",10)," ",REPT("\",4),CHAR(10)),IF(A297&lt;&gt;"",_xlfn.CONCAT(REPT("/",2)," Tier ",B297," - ",VLOOKUP(A297,primary[[id]:[realTitle]],5,FALSE)," ",REPT("\",2),CHAR(10)),""))</f>
        <v/>
      </c>
    </row>
    <row r="298" spans="1:14" x14ac:dyDescent="0.35">
      <c r="A298" s="18" t="s">
        <v>1065</v>
      </c>
      <c r="B298" t="s">
        <v>247</v>
      </c>
      <c r="C298" t="s">
        <v>1090</v>
      </c>
      <c r="D298" t="s">
        <v>1144</v>
      </c>
      <c r="E298" t="s">
        <v>1150</v>
      </c>
      <c r="G298" t="str">
        <f t="shared" si="21"/>
        <v>TitleTier</v>
      </c>
      <c r="M298" s="14" t="str">
        <f t="shared" si="20"/>
        <v/>
      </c>
      <c r="N298" t="str">
        <f>IF(AND(EXACT(LEFT(A298,1),UPPER(LEFT(A298,1)))=TRUE,A298&lt;&gt;""),_xlfn.CONCAT(REPT("/",4)," ",REPT("*",10)," ",A298," ",REPT("*",10)," ",REPT("\",4),CHAR(10)),IF(A298&lt;&gt;"",_xlfn.CONCAT(REPT("/",2)," Tier ",B298," - ",VLOOKUP(A298,primary[[id]:[realTitle]],5,FALSE)," ",REPT("\",2),CHAR(10)),""))</f>
        <v xml:space="preserve">//// ********** RocketryPumpFed ********** \\\\
</v>
      </c>
    </row>
    <row r="299" spans="1:14" x14ac:dyDescent="0.35">
      <c r="A299" s="18" t="s">
        <v>0</v>
      </c>
      <c r="B299">
        <f>VLOOKUP(Tbl_RocketryPumpFed[[#This Row],[RocketryPumpFed]],primary[[id]:[tier]],2,FALSE)</f>
        <v>0</v>
      </c>
      <c r="C299" s="18" t="s">
        <v>1065</v>
      </c>
      <c r="D299" s="18" t="s">
        <v>3</v>
      </c>
      <c r="E299" s="18" t="s">
        <v>3</v>
      </c>
      <c r="F299" s="18"/>
      <c r="G299" t="str">
        <f t="shared" si="21"/>
        <v>RocketryPumpFed0</v>
      </c>
      <c r="M299" s="14" t="str">
        <f t="shared" si="20"/>
        <v>@PART[*]:HAS[#kiwiBranch[RocketryPumpFed],#kiwiTier[0]]:FOR[zKiwiTechTree]
{
    @TechRequired = start
}</v>
      </c>
      <c r="N299" t="str">
        <f>IF(AND(EXACT(LEFT(A299,1),UPPER(LEFT(A299,1)))=TRUE,A299&lt;&gt;""),_xlfn.CONCAT(REPT("/",4)," ",REPT("*",10)," ",A299," ",REPT("*",10)," ",REPT("\",4),CHAR(10)),IF(A299&lt;&gt;"",_xlfn.CONCAT(REPT("/",2)," Tier ",B299," - ",VLOOKUP(A299,primary[[id]:[realTitle]],5,FALSE)," ",REPT("\",2),CHAR(10)),""))</f>
        <v xml:space="preserve">// Tier 0 - Start \\
</v>
      </c>
    </row>
    <row r="300" spans="1:14" x14ac:dyDescent="0.35">
      <c r="A300" t="s">
        <v>1046</v>
      </c>
      <c r="B300">
        <f>VLOOKUP(Tbl_RocketryPumpFed[[#This Row],[RocketryPumpFed]],primary[[id]:[tier]],2,FALSE)</f>
        <v>1</v>
      </c>
      <c r="C300" s="18" t="s">
        <v>1065</v>
      </c>
      <c r="D300" s="18" t="s">
        <v>1022</v>
      </c>
      <c r="E300" s="18" t="s">
        <v>1052</v>
      </c>
      <c r="F300" s="18"/>
      <c r="G300" t="str">
        <f t="shared" si="21"/>
        <v>RocketryPumpFed1</v>
      </c>
      <c r="M300" s="14" t="str">
        <f t="shared" si="20"/>
        <v>@PART[*]:HAS[#kiwiBranch[RocketryPumpFed],#kiwiTier[1]]:FOR[zKiwiTechTree]
{
    @TechRequired = prototypeRocketry
}</v>
      </c>
      <c r="N300" t="str">
        <f>IF(AND(EXACT(LEFT(A300,1),UPPER(LEFT(A300,1)))=TRUE,A300&lt;&gt;""),_xlfn.CONCAT(REPT("/",4)," ",REPT("*",10)," ",A300," ",REPT("*",10)," ",REPT("\",4),CHAR(10)),IF(A300&lt;&gt;"",_xlfn.CONCAT(REPT("/",2)," Tier ",B300," - ",VLOOKUP(A300,primary[[id]:[realTitle]],5,FALSE)," ",REPT("\",2),CHAR(10)),""))</f>
        <v xml:space="preserve">// Tier 1 - Prototype Rocketry \\
</v>
      </c>
    </row>
    <row r="301" spans="1:14" x14ac:dyDescent="0.35">
      <c r="A301" t="s">
        <v>4</v>
      </c>
      <c r="B301">
        <f>VLOOKUP(Tbl_RocketryPumpFed[[#This Row],[RocketryPumpFed]],primary[[id]:[tier]],2,FALSE)</f>
        <v>2</v>
      </c>
      <c r="C301" s="18" t="s">
        <v>1065</v>
      </c>
      <c r="D301" t="s">
        <v>1023</v>
      </c>
      <c r="E301" t="s">
        <v>5</v>
      </c>
      <c r="F301" s="18"/>
      <c r="G301" t="str">
        <f t="shared" si="21"/>
        <v>RocketryPumpFed2</v>
      </c>
      <c r="M301" s="14" t="str">
        <f t="shared" si="20"/>
        <v>@PART[*]:HAS[#kiwiBranch[RocketryPumpFed],#kiwiTier[2]]:FOR[zKiwiTechTree]
{
    @TechRequired = basicRocketry
}</v>
      </c>
      <c r="N301" t="str">
        <f>IF(AND(EXACT(LEFT(A301,1),UPPER(LEFT(A301,1)))=TRUE,A301&lt;&gt;""),_xlfn.CONCAT(REPT("/",4)," ",REPT("*",10)," ",A301," ",REPT("*",10)," ",REPT("\",4),CHAR(10)),IF(A301&lt;&gt;"",_xlfn.CONCAT(REPT("/",2)," Tier ",B301," - ",VLOOKUP(A301,primary[[id]:[realTitle]],5,FALSE)," ",REPT("\",2),CHAR(10)),""))</f>
        <v xml:space="preserve">// Tier 2 - Basic Rocketry \\
</v>
      </c>
    </row>
    <row r="302" spans="1:14" x14ac:dyDescent="0.35">
      <c r="A302" t="s">
        <v>11</v>
      </c>
      <c r="B302">
        <f>VLOOKUP(Tbl_RocketryPumpFed[[#This Row],[RocketryPumpFed]],primary[[id]:[tier]],2,FALSE)</f>
        <v>3</v>
      </c>
      <c r="C302" s="18" t="s">
        <v>1065</v>
      </c>
      <c r="D302" t="s">
        <v>1024</v>
      </c>
      <c r="E302" t="s">
        <v>10</v>
      </c>
      <c r="F302" s="18"/>
      <c r="G302" t="str">
        <f t="shared" si="21"/>
        <v>RocketryPumpFed3</v>
      </c>
      <c r="M302" s="14" t="str">
        <f t="shared" si="20"/>
        <v>@PART[*]:HAS[#kiwiBranch[RocketryPumpFed],#kiwiTier[3]]:FOR[zKiwiTechTree]
{
    @TechRequired = generalRocketry
}</v>
      </c>
      <c r="N302" t="str">
        <f>IF(AND(EXACT(LEFT(A302,1),UPPER(LEFT(A302,1)))=TRUE,A302&lt;&gt;""),_xlfn.CONCAT(REPT("/",4)," ",REPT("*",10)," ",A302," ",REPT("*",10)," ",REPT("\",4),CHAR(10)),IF(A302&lt;&gt;"",_xlfn.CONCAT(REPT("/",2)," Tier ",B302," - ",VLOOKUP(A302,primary[[id]:[realTitle]],5,FALSE)," ",REPT("\",2),CHAR(10)),""))</f>
        <v xml:space="preserve">// Tier 3 - General Rocketry \\
</v>
      </c>
    </row>
    <row r="303" spans="1:14" x14ac:dyDescent="0.35">
      <c r="A303" t="s">
        <v>21</v>
      </c>
      <c r="B303">
        <f>VLOOKUP(Tbl_RocketryPumpFed[[#This Row],[RocketryPumpFed]],primary[[id]:[tier]],2,FALSE)</f>
        <v>4</v>
      </c>
      <c r="C303" s="18" t="s">
        <v>1065</v>
      </c>
      <c r="D303" t="s">
        <v>1025</v>
      </c>
      <c r="E303" t="s">
        <v>20</v>
      </c>
      <c r="F303" s="18"/>
      <c r="G303" t="str">
        <f t="shared" si="21"/>
        <v>RocketryPumpFed4</v>
      </c>
      <c r="M303" s="14" t="str">
        <f t="shared" si="20"/>
        <v>@PART[*]:HAS[#kiwiBranch[RocketryPumpFed],#kiwiTier[4]]:FOR[zKiwiTechTree]
{
    @TechRequired = advRocketry
}</v>
      </c>
      <c r="N303" t="str">
        <f>IF(AND(EXACT(LEFT(A303,1),UPPER(LEFT(A303,1)))=TRUE,A303&lt;&gt;""),_xlfn.CONCAT(REPT("/",4)," ",REPT("*",10)," ",A303," ",REPT("*",10)," ",REPT("\",4),CHAR(10)),IF(A303&lt;&gt;"",_xlfn.CONCAT(REPT("/",2)," Tier ",B303," - ",VLOOKUP(A303,primary[[id]:[realTitle]],5,FALSE)," ",REPT("\",2),CHAR(10)),""))</f>
        <v xml:space="preserve">// Tier 4 - Advanced Rocketry \\
</v>
      </c>
    </row>
    <row r="304" spans="1:14" x14ac:dyDescent="0.35">
      <c r="A304" t="s">
        <v>36</v>
      </c>
      <c r="B304">
        <f>VLOOKUP(Tbl_RocketryPumpFed[[#This Row],[RocketryPumpFed]],primary[[id]:[tier]],2,FALSE)</f>
        <v>5</v>
      </c>
      <c r="C304" s="18" t="s">
        <v>1065</v>
      </c>
      <c r="D304" t="s">
        <v>1026</v>
      </c>
      <c r="E304" t="s">
        <v>35</v>
      </c>
      <c r="F304" s="18"/>
      <c r="G304" t="str">
        <f t="shared" si="21"/>
        <v>RocketryPumpFed5</v>
      </c>
      <c r="M304" s="14" t="str">
        <f t="shared" si="20"/>
        <v>@PART[*]:HAS[#kiwiBranch[RocketryPumpFed],#kiwiTier[5]]:FOR[zKiwiTechTree]
{
    @TechRequired = heavyRocketry
}</v>
      </c>
      <c r="N304" t="str">
        <f>IF(AND(EXACT(LEFT(A304,1),UPPER(LEFT(A304,1)))=TRUE,A304&lt;&gt;""),_xlfn.CONCAT(REPT("/",4)," ",REPT("*",10)," ",A304," ",REPT("*",10)," ",REPT("\",4),CHAR(10)),IF(A304&lt;&gt;"",_xlfn.CONCAT(REPT("/",2)," Tier ",B304," - ",VLOOKUP(A304,primary[[id]:[realTitle]],5,FALSE)," ",REPT("\",2),CHAR(10)),""))</f>
        <v xml:space="preserve">// Tier 5 - Heavy Rocketry \\
</v>
      </c>
    </row>
    <row r="305" spans="1:14" x14ac:dyDescent="0.35">
      <c r="A305" t="s">
        <v>59</v>
      </c>
      <c r="B305">
        <f>VLOOKUP(Tbl_RocketryPumpFed[[#This Row],[RocketryPumpFed]],primary[[id]:[tier]],2,FALSE)</f>
        <v>6</v>
      </c>
      <c r="C305" s="18" t="s">
        <v>1065</v>
      </c>
      <c r="D305" t="s">
        <v>1027</v>
      </c>
      <c r="E305" t="s">
        <v>58</v>
      </c>
      <c r="F305" s="18"/>
      <c r="G305" t="str">
        <f t="shared" si="21"/>
        <v>RocketryPumpFed6</v>
      </c>
      <c r="M305" s="14" t="str">
        <f t="shared" si="20"/>
        <v>@PART[*]:HAS[#kiwiBranch[RocketryPumpFed],#kiwiTier[6]]:FOR[zKiwiTechTree]
{
    @TechRequired = heavierRocketry
}</v>
      </c>
      <c r="N305" t="str">
        <f>IF(AND(EXACT(LEFT(A305,1),UPPER(LEFT(A305,1)))=TRUE,A305&lt;&gt;""),_xlfn.CONCAT(REPT("/",4)," ",REPT("*",10)," ",A305," ",REPT("*",10)," ",REPT("\",4),CHAR(10)),IF(A305&lt;&gt;"",_xlfn.CONCAT(REPT("/",2)," Tier ",B305," - ",VLOOKUP(A305,primary[[id]:[realTitle]],5,FALSE)," ",REPT("\",2),CHAR(10)),""))</f>
        <v xml:space="preserve">// Tier 6 - Heavier Rocketry \\
</v>
      </c>
    </row>
    <row r="306" spans="1:14" x14ac:dyDescent="0.35">
      <c r="A306" t="s">
        <v>85</v>
      </c>
      <c r="B306">
        <f>VLOOKUP(Tbl_RocketryPumpFed[[#This Row],[RocketryPumpFed]],primary[[id]:[tier]],2,FALSE)</f>
        <v>7</v>
      </c>
      <c r="C306" s="18" t="s">
        <v>1065</v>
      </c>
      <c r="D306" t="s">
        <v>1028</v>
      </c>
      <c r="E306" t="s">
        <v>84</v>
      </c>
      <c r="F306" s="18"/>
      <c r="G306" t="str">
        <f t="shared" si="21"/>
        <v>RocketryPumpFed7</v>
      </c>
      <c r="M306" s="14" t="str">
        <f t="shared" si="20"/>
        <v>@PART[*]:HAS[#kiwiBranch[RocketryPumpFed],#kiwiTier[7]]:FOR[zKiwiTechTree]
{
    @TechRequired = evenHeavierRocketry
}</v>
      </c>
      <c r="N306" t="str">
        <f>IF(AND(EXACT(LEFT(A306,1),UPPER(LEFT(A306,1)))=TRUE,A306&lt;&gt;""),_xlfn.CONCAT(REPT("/",4)," ",REPT("*",10)," ",A306," ",REPT("*",10)," ",REPT("\",4),CHAR(10)),IF(A306&lt;&gt;"",_xlfn.CONCAT(REPT("/",2)," Tier ",B306," - ",VLOOKUP(A306,primary[[id]:[realTitle]],5,FALSE)," ",REPT("\",2),CHAR(10)),""))</f>
        <v xml:space="preserve">// Tier 7 - Even Heavier Rocketry \\
</v>
      </c>
    </row>
    <row r="307" spans="1:14" x14ac:dyDescent="0.35">
      <c r="A307" t="s">
        <v>125</v>
      </c>
      <c r="B307">
        <f>VLOOKUP(Tbl_RocketryPumpFed[[#This Row],[RocketryPumpFed]],primary[[id]:[tier]],2,FALSE)</f>
        <v>8</v>
      </c>
      <c r="C307" s="18" t="s">
        <v>1065</v>
      </c>
      <c r="D307" t="s">
        <v>1029</v>
      </c>
      <c r="E307" t="s">
        <v>124</v>
      </c>
      <c r="F307" s="18"/>
      <c r="G307" t="str">
        <f t="shared" si="21"/>
        <v>RocketryPumpFed8</v>
      </c>
      <c r="M307" s="14" t="str">
        <f t="shared" si="20"/>
        <v>@PART[*]:HAS[#kiwiBranch[RocketryPumpFed],#kiwiTier[8]]:FOR[zKiwiTechTree]
{
    @TechRequired = veryHeavyRocketry
}</v>
      </c>
      <c r="N307" t="str">
        <f>IF(AND(EXACT(LEFT(A307,1),UPPER(LEFT(A307,1)))=TRUE,A307&lt;&gt;""),_xlfn.CONCAT(REPT("/",4)," ",REPT("*",10)," ",A307," ",REPT("*",10)," ",REPT("\",4),CHAR(10)),IF(A307&lt;&gt;"",_xlfn.CONCAT(REPT("/",2)," Tier ",B307," - ",VLOOKUP(A307,primary[[id]:[realTitle]],5,FALSE)," ",REPT("\",2),CHAR(10)),""))</f>
        <v xml:space="preserve">// Tier 8 - Very Heavy Rocketry \\
</v>
      </c>
    </row>
    <row r="308" spans="1:14" x14ac:dyDescent="0.35">
      <c r="A308" t="s">
        <v>154</v>
      </c>
      <c r="B308">
        <f>VLOOKUP(Tbl_RocketryPumpFed[[#This Row],[RocketryPumpFed]],primary[[id]:[tier]],2,FALSE)</f>
        <v>9</v>
      </c>
      <c r="C308" s="18" t="s">
        <v>1065</v>
      </c>
      <c r="D308" t="s">
        <v>1030</v>
      </c>
      <c r="E308" t="s">
        <v>153</v>
      </c>
      <c r="F308" s="18"/>
      <c r="G308" t="str">
        <f t="shared" si="21"/>
        <v>RocketryPumpFed9</v>
      </c>
      <c r="M308" s="14" t="str">
        <f t="shared" si="20"/>
        <v>@PART[*]:HAS[#kiwiBranch[RocketryPumpFed],#kiwiTier[9]]:FOR[zKiwiTechTree]
{
    @TechRequired = experimentalRocketry
}</v>
      </c>
      <c r="N308" t="str">
        <f>IF(AND(EXACT(LEFT(A308,1),UPPER(LEFT(A308,1)))=TRUE,A308&lt;&gt;""),_xlfn.CONCAT(REPT("/",4)," ",REPT("*",10)," ",A308," ",REPT("*",10)," ",REPT("\",4),CHAR(10)),IF(A308&lt;&gt;"",_xlfn.CONCAT(REPT("/",2)," Tier ",B308," - ",VLOOKUP(A308,primary[[id]:[realTitle]],5,FALSE)," ",REPT("\",2),CHAR(10)),""))</f>
        <v xml:space="preserve">// Tier 9 - Experimental Rocketry \\
</v>
      </c>
    </row>
    <row r="309" spans="1:14" x14ac:dyDescent="0.35">
      <c r="A309" t="s">
        <v>198</v>
      </c>
      <c r="B309">
        <f>VLOOKUP(Tbl_RocketryPumpFed[[#This Row],[RocketryPumpFed]],primary[[id]:[tier]],2,FALSE)</f>
        <v>10</v>
      </c>
      <c r="C309" s="18" t="s">
        <v>1065</v>
      </c>
      <c r="D309" t="s">
        <v>1031</v>
      </c>
      <c r="E309" t="s">
        <v>197</v>
      </c>
      <c r="F309" s="18"/>
      <c r="G309" t="str">
        <f t="shared" si="21"/>
        <v>RocketryPumpFed10</v>
      </c>
      <c r="M309" s="14" t="str">
        <f t="shared" si="20"/>
        <v>@PART[*]:HAS[#kiwiBranch[RocketryPumpFed],#kiwiTier[10]]:FOR[zKiwiTechTree]
{
    @TechRequired = giganticRocketry
}</v>
      </c>
      <c r="N309" t="str">
        <f>IF(AND(EXACT(LEFT(A309,1),UPPER(LEFT(A309,1)))=TRUE,A309&lt;&gt;""),_xlfn.CONCAT(REPT("/",4)," ",REPT("*",10)," ",A309," ",REPT("*",10)," ",REPT("\",4),CHAR(10)),IF(A309&lt;&gt;"",_xlfn.CONCAT(REPT("/",2)," Tier ",B309," - ",VLOOKUP(A309,primary[[id]:[realTitle]],5,FALSE)," ",REPT("\",2),CHAR(10)),""))</f>
        <v xml:space="preserve">// Tier 10 - Gigantic Rocketry \\
</v>
      </c>
    </row>
    <row r="310" spans="1:14" x14ac:dyDescent="0.35">
      <c r="A310" t="s">
        <v>220</v>
      </c>
      <c r="B310">
        <f>VLOOKUP(Tbl_RocketryPumpFed[[#This Row],[RocketryPumpFed]],primary[[id]:[tier]],2,FALSE)</f>
        <v>11</v>
      </c>
      <c r="C310" s="18" t="s">
        <v>1065</v>
      </c>
      <c r="D310" t="s">
        <v>1032</v>
      </c>
      <c r="E310" t="s">
        <v>219</v>
      </c>
      <c r="F310" s="18"/>
      <c r="G310" t="str">
        <f t="shared" si="21"/>
        <v>RocketryPumpFed11</v>
      </c>
      <c r="M310" s="14" t="str">
        <f t="shared" si="20"/>
        <v>@PART[*]:HAS[#kiwiBranch[RocketryPumpFed],#kiwiTier[11]]:FOR[zKiwiTechTree]
{
    @TechRequired = colossalRocketry
}</v>
      </c>
      <c r="N310" t="str">
        <f>IF(AND(EXACT(LEFT(A310,1),UPPER(LEFT(A310,1)))=TRUE,A310&lt;&gt;""),_xlfn.CONCAT(REPT("/",4)," ",REPT("*",10)," ",A310," ",REPT("*",10)," ",REPT("\",4),CHAR(10)),IF(A310&lt;&gt;"",_xlfn.CONCAT(REPT("/",2)," Tier ",B310," - ",VLOOKUP(A310,primary[[id]:[realTitle]],5,FALSE)," ",REPT("\",2),CHAR(10)),""))</f>
        <v xml:space="preserve">// Tier 11 - Colossal Rocketry \\
</v>
      </c>
    </row>
    <row r="311" spans="1:14" x14ac:dyDescent="0.35">
      <c r="G311" t="str">
        <f t="shared" si="21"/>
        <v/>
      </c>
      <c r="M311" s="14" t="str">
        <f t="shared" si="20"/>
        <v/>
      </c>
      <c r="N311" t="str">
        <f>IF(AND(EXACT(LEFT(A311,1),UPPER(LEFT(A311,1)))=TRUE,A311&lt;&gt;""),_xlfn.CONCAT(REPT("/",4)," ",REPT("*",10)," ",A311," ",REPT("*",10)," ",REPT("\",4),CHAR(10)),IF(A311&lt;&gt;"",_xlfn.CONCAT(REPT("/",2)," Tier ",B311," - ",VLOOKUP(A311,primary[[id]:[realTitle]],5,FALSE)," ",REPT("\",2),CHAR(10)),""))</f>
        <v/>
      </c>
    </row>
    <row r="312" spans="1:14" x14ac:dyDescent="0.35">
      <c r="G312" t="str">
        <f t="shared" si="21"/>
        <v/>
      </c>
      <c r="M312" s="14" t="str">
        <f t="shared" si="20"/>
        <v/>
      </c>
      <c r="N312" t="str">
        <f>IF(AND(EXACT(LEFT(A312,1),UPPER(LEFT(A312,1)))=TRUE,A312&lt;&gt;""),_xlfn.CONCAT(REPT("/",4)," ",REPT("*",10)," ",A312," ",REPT("*",10)," ",REPT("\",4),CHAR(10)),IF(A312&lt;&gt;"",_xlfn.CONCAT(REPT("/",2)," Tier ",B312," - ",VLOOKUP(A312,primary[[id]:[realTitle]],5,FALSE)," ",REPT("\",2),CHAR(10)),""))</f>
        <v/>
      </c>
    </row>
    <row r="313" spans="1:14" x14ac:dyDescent="0.35">
      <c r="A313" s="18" t="s">
        <v>1066</v>
      </c>
      <c r="B313" t="s">
        <v>247</v>
      </c>
      <c r="C313" t="s">
        <v>1090</v>
      </c>
      <c r="D313" t="s">
        <v>1144</v>
      </c>
      <c r="E313" t="s">
        <v>1150</v>
      </c>
      <c r="G313" t="str">
        <f t="shared" si="21"/>
        <v>TitleTier</v>
      </c>
      <c r="M313" s="14" t="str">
        <f t="shared" si="20"/>
        <v/>
      </c>
      <c r="N313" t="str">
        <f>IF(AND(EXACT(LEFT(A313,1),UPPER(LEFT(A313,1)))=TRUE,A313&lt;&gt;""),_xlfn.CONCAT(REPT("/",4)," ",REPT("*",10)," ",A313," ",REPT("*",10)," ",REPT("\",4),CHAR(10)),IF(A313&lt;&gt;"",_xlfn.CONCAT(REPT("/",2)," Tier ",B313," - ",VLOOKUP(A313,primary[[id]:[realTitle]],5,FALSE)," ",REPT("\",2),CHAR(10)),""))</f>
        <v xml:space="preserve">//// ********** RocketryAdvancedPumpFed ********** \\\\
</v>
      </c>
    </row>
    <row r="314" spans="1:14" x14ac:dyDescent="0.35">
      <c r="A314" s="18" t="s">
        <v>0</v>
      </c>
      <c r="B314">
        <f>VLOOKUP(Tbl_RocketryAdvancedPumpFed[[#This Row],[RocketryAdvancedPumpFed]],primary[[id]:[tier]],2,FALSE)</f>
        <v>0</v>
      </c>
      <c r="C314" s="18" t="s">
        <v>1066</v>
      </c>
      <c r="D314" s="18" t="s">
        <v>3</v>
      </c>
      <c r="E314" s="18" t="s">
        <v>3</v>
      </c>
      <c r="F314" s="18"/>
      <c r="G314" t="str">
        <f t="shared" si="21"/>
        <v>RocketryAdvancedPumpFed0</v>
      </c>
      <c r="M314" s="14" t="str">
        <f t="shared" si="20"/>
        <v>@PART[*]:HAS[#kiwiBranch[RocketryAdvancedPumpFed],#kiwiTier[0]]:FOR[zKiwiTechTree]
{
    @TechRequired = start
}</v>
      </c>
      <c r="N314" t="str">
        <f>IF(AND(EXACT(LEFT(A314,1),UPPER(LEFT(A314,1)))=TRUE,A314&lt;&gt;""),_xlfn.CONCAT(REPT("/",4)," ",REPT("*",10)," ",A314," ",REPT("*",10)," ",REPT("\",4),CHAR(10)),IF(A314&lt;&gt;"",_xlfn.CONCAT(REPT("/",2)," Tier ",B314," - ",VLOOKUP(A314,primary[[id]:[realTitle]],5,FALSE)," ",REPT("\",2),CHAR(10)),""))</f>
        <v xml:space="preserve">// Tier 0 - Start \\
</v>
      </c>
    </row>
    <row r="315" spans="1:14" x14ac:dyDescent="0.35">
      <c r="A315" t="s">
        <v>1046</v>
      </c>
      <c r="B315">
        <f>VLOOKUP(Tbl_RocketryAdvancedPumpFed[[#This Row],[RocketryAdvancedPumpFed]],primary[[id]:[tier]],2,FALSE)</f>
        <v>1</v>
      </c>
      <c r="C315" s="18" t="s">
        <v>1066</v>
      </c>
      <c r="D315" t="s">
        <v>1022</v>
      </c>
      <c r="E315" t="s">
        <v>1052</v>
      </c>
      <c r="F315" s="18"/>
      <c r="G315" t="str">
        <f t="shared" si="21"/>
        <v>RocketryAdvancedPumpFed1</v>
      </c>
      <c r="M315" s="14" t="str">
        <f t="shared" si="20"/>
        <v>@PART[*]:HAS[#kiwiBranch[RocketryAdvancedPumpFed],#kiwiTier[1]]:FOR[zKiwiTechTree]
{
    @TechRequired = prototypeRocketry
}</v>
      </c>
      <c r="N315" t="str">
        <f>IF(AND(EXACT(LEFT(A315,1),UPPER(LEFT(A315,1)))=TRUE,A315&lt;&gt;""),_xlfn.CONCAT(REPT("/",4)," ",REPT("*",10)," ",A315," ",REPT("*",10)," ",REPT("\",4),CHAR(10)),IF(A315&lt;&gt;"",_xlfn.CONCAT(REPT("/",2)," Tier ",B315," - ",VLOOKUP(A315,primary[[id]:[realTitle]],5,FALSE)," ",REPT("\",2),CHAR(10)),""))</f>
        <v xml:space="preserve">// Tier 1 - Prototype Rocketry \\
</v>
      </c>
    </row>
    <row r="316" spans="1:14" x14ac:dyDescent="0.35">
      <c r="A316" t="s">
        <v>4</v>
      </c>
      <c r="B316">
        <f>VLOOKUP(Tbl_RocketryAdvancedPumpFed[[#This Row],[RocketryAdvancedPumpFed]],primary[[id]:[tier]],2,FALSE)</f>
        <v>2</v>
      </c>
      <c r="C316" s="18" t="s">
        <v>1066</v>
      </c>
      <c r="D316" t="s">
        <v>1023</v>
      </c>
      <c r="E316" t="s">
        <v>5</v>
      </c>
      <c r="F316" s="18"/>
      <c r="G316" t="str">
        <f t="shared" si="21"/>
        <v>RocketryAdvancedPumpFed2</v>
      </c>
      <c r="M316" s="14" t="str">
        <f t="shared" si="20"/>
        <v>@PART[*]:HAS[#kiwiBranch[RocketryAdvancedPumpFed],#kiwiTier[2]]:FOR[zKiwiTechTree]
{
    @TechRequired = basicRocketry
}</v>
      </c>
      <c r="N316" t="str">
        <f>IF(AND(EXACT(LEFT(A316,1),UPPER(LEFT(A316,1)))=TRUE,A316&lt;&gt;""),_xlfn.CONCAT(REPT("/",4)," ",REPT("*",10)," ",A316," ",REPT("*",10)," ",REPT("\",4),CHAR(10)),IF(A316&lt;&gt;"",_xlfn.CONCAT(REPT("/",2)," Tier ",B316," - ",VLOOKUP(A316,primary[[id]:[realTitle]],5,FALSE)," ",REPT("\",2),CHAR(10)),""))</f>
        <v xml:space="preserve">// Tier 2 - Basic Rocketry \\
</v>
      </c>
    </row>
    <row r="317" spans="1:14" x14ac:dyDescent="0.35">
      <c r="A317" t="s">
        <v>11</v>
      </c>
      <c r="B317">
        <f>VLOOKUP(Tbl_RocketryAdvancedPumpFed[[#This Row],[RocketryAdvancedPumpFed]],primary[[id]:[tier]],2,FALSE)</f>
        <v>3</v>
      </c>
      <c r="C317" s="18" t="s">
        <v>1066</v>
      </c>
      <c r="D317" t="s">
        <v>1024</v>
      </c>
      <c r="E317" t="s">
        <v>10</v>
      </c>
      <c r="F317" s="18"/>
      <c r="G317" t="str">
        <f t="shared" si="21"/>
        <v>RocketryAdvancedPumpFed3</v>
      </c>
      <c r="M317" s="14" t="str">
        <f t="shared" si="20"/>
        <v>@PART[*]:HAS[#kiwiBranch[RocketryAdvancedPumpFed],#kiwiTier[3]]:FOR[zKiwiTechTree]
{
    @TechRequired = generalRocketry
}</v>
      </c>
      <c r="N317" t="str">
        <f>IF(AND(EXACT(LEFT(A317,1),UPPER(LEFT(A317,1)))=TRUE,A317&lt;&gt;""),_xlfn.CONCAT(REPT("/",4)," ",REPT("*",10)," ",A317," ",REPT("*",10)," ",REPT("\",4),CHAR(10)),IF(A317&lt;&gt;"",_xlfn.CONCAT(REPT("/",2)," Tier ",B317," - ",VLOOKUP(A317,primary[[id]:[realTitle]],5,FALSE)," ",REPT("\",2),CHAR(10)),""))</f>
        <v xml:space="preserve">// Tier 3 - General Rocketry \\
</v>
      </c>
    </row>
    <row r="318" spans="1:14" x14ac:dyDescent="0.35">
      <c r="A318" t="s">
        <v>21</v>
      </c>
      <c r="B318">
        <f>VLOOKUP(Tbl_RocketryAdvancedPumpFed[[#This Row],[RocketryAdvancedPumpFed]],primary[[id]:[tier]],2,FALSE)</f>
        <v>4</v>
      </c>
      <c r="C318" s="18" t="s">
        <v>1066</v>
      </c>
      <c r="D318" t="s">
        <v>1025</v>
      </c>
      <c r="E318" t="s">
        <v>20</v>
      </c>
      <c r="F318" s="18"/>
      <c r="G318" t="str">
        <f t="shared" si="21"/>
        <v>RocketryAdvancedPumpFed4</v>
      </c>
      <c r="M318" s="14" t="str">
        <f t="shared" si="20"/>
        <v>@PART[*]:HAS[#kiwiBranch[RocketryAdvancedPumpFed],#kiwiTier[4]]:FOR[zKiwiTechTree]
{
    @TechRequired = advRocketry
}</v>
      </c>
      <c r="N318" t="str">
        <f>IF(AND(EXACT(LEFT(A318,1),UPPER(LEFT(A318,1)))=TRUE,A318&lt;&gt;""),_xlfn.CONCAT(REPT("/",4)," ",REPT("*",10)," ",A318," ",REPT("*",10)," ",REPT("\",4),CHAR(10)),IF(A318&lt;&gt;"",_xlfn.CONCAT(REPT("/",2)," Tier ",B318," - ",VLOOKUP(A318,primary[[id]:[realTitle]],5,FALSE)," ",REPT("\",2),CHAR(10)),""))</f>
        <v xml:space="preserve">// Tier 4 - Advanced Rocketry \\
</v>
      </c>
    </row>
    <row r="319" spans="1:14" x14ac:dyDescent="0.35">
      <c r="A319" t="s">
        <v>36</v>
      </c>
      <c r="B319">
        <f>VLOOKUP(Tbl_RocketryAdvancedPumpFed[[#This Row],[RocketryAdvancedPumpFed]],primary[[id]:[tier]],2,FALSE)</f>
        <v>5</v>
      </c>
      <c r="C319" s="18" t="s">
        <v>1066</v>
      </c>
      <c r="D319" t="s">
        <v>1026</v>
      </c>
      <c r="E319" t="s">
        <v>35</v>
      </c>
      <c r="F319" s="18"/>
      <c r="G319" t="str">
        <f t="shared" si="21"/>
        <v>RocketryAdvancedPumpFed5</v>
      </c>
      <c r="M319" s="14" t="str">
        <f t="shared" si="20"/>
        <v>@PART[*]:HAS[#kiwiBranch[RocketryAdvancedPumpFed],#kiwiTier[5]]:FOR[zKiwiTechTree]
{
    @TechRequired = heavyRocketry
}</v>
      </c>
      <c r="N319" t="str">
        <f>IF(AND(EXACT(LEFT(A319,1),UPPER(LEFT(A319,1)))=TRUE,A319&lt;&gt;""),_xlfn.CONCAT(REPT("/",4)," ",REPT("*",10)," ",A319," ",REPT("*",10)," ",REPT("\",4),CHAR(10)),IF(A319&lt;&gt;"",_xlfn.CONCAT(REPT("/",2)," Tier ",B319," - ",VLOOKUP(A319,primary[[id]:[realTitle]],5,FALSE)," ",REPT("\",2),CHAR(10)),""))</f>
        <v xml:space="preserve">// Tier 5 - Heavy Rocketry \\
</v>
      </c>
    </row>
    <row r="320" spans="1:14" x14ac:dyDescent="0.35">
      <c r="A320" t="s">
        <v>59</v>
      </c>
      <c r="B320">
        <f>VLOOKUP(Tbl_RocketryAdvancedPumpFed[[#This Row],[RocketryAdvancedPumpFed]],primary[[id]:[tier]],2,FALSE)</f>
        <v>6</v>
      </c>
      <c r="C320" s="18" t="s">
        <v>1066</v>
      </c>
      <c r="D320" t="s">
        <v>1027</v>
      </c>
      <c r="E320" t="s">
        <v>58</v>
      </c>
      <c r="F320" s="18"/>
      <c r="G320" t="str">
        <f t="shared" si="21"/>
        <v>RocketryAdvancedPumpFed6</v>
      </c>
      <c r="M320" s="14" t="str">
        <f t="shared" si="20"/>
        <v>@PART[*]:HAS[#kiwiBranch[RocketryAdvancedPumpFed],#kiwiTier[6]]:FOR[zKiwiTechTree]
{
    @TechRequired = heavierRocketry
}</v>
      </c>
      <c r="N320" t="str">
        <f>IF(AND(EXACT(LEFT(A320,1),UPPER(LEFT(A320,1)))=TRUE,A320&lt;&gt;""),_xlfn.CONCAT(REPT("/",4)," ",REPT("*",10)," ",A320," ",REPT("*",10)," ",REPT("\",4),CHAR(10)),IF(A320&lt;&gt;"",_xlfn.CONCAT(REPT("/",2)," Tier ",B320," - ",VLOOKUP(A320,primary[[id]:[realTitle]],5,FALSE)," ",REPT("\",2),CHAR(10)),""))</f>
        <v xml:space="preserve">// Tier 6 - Heavier Rocketry \\
</v>
      </c>
    </row>
    <row r="321" spans="1:14" x14ac:dyDescent="0.35">
      <c r="A321" t="s">
        <v>82</v>
      </c>
      <c r="B321">
        <f>VLOOKUP(Tbl_RocketryAdvancedPumpFed[[#This Row],[RocketryAdvancedPumpFed]],primary[[id]:[tier]],2,FALSE)</f>
        <v>7</v>
      </c>
      <c r="C321" s="18" t="s">
        <v>1066</v>
      </c>
      <c r="D321" t="s">
        <v>1033</v>
      </c>
      <c r="E321" t="s">
        <v>1034</v>
      </c>
      <c r="F321" s="18"/>
      <c r="G321" t="str">
        <f t="shared" si="21"/>
        <v>RocketryAdvancedPumpFed7</v>
      </c>
      <c r="M321" s="14" t="str">
        <f t="shared" si="20"/>
        <v>@PART[*]:HAS[#kiwiBranch[RocketryAdvancedPumpFed],#kiwiTier[7]]:FOR[zKiwiTechTree]
{
    @TechRequired = experimentalPropulsion
}</v>
      </c>
      <c r="N321" t="str">
        <f>IF(AND(EXACT(LEFT(A321,1),UPPER(LEFT(A321,1)))=TRUE,A321&lt;&gt;""),_xlfn.CONCAT(REPT("/",4)," ",REPT("*",10)," ",A321," ",REPT("*",10)," ",REPT("\",4),CHAR(10)),IF(A321&lt;&gt;"",_xlfn.CONCAT(REPT("/",2)," Tier ",B321," - ",VLOOKUP(A321,primary[[id]:[realTitle]],5,FALSE)," ",REPT("\",2),CHAR(10)),""))</f>
        <v xml:space="preserve">// Tier 7 - Experimental Propulsion \\
</v>
      </c>
    </row>
    <row r="322" spans="1:14" x14ac:dyDescent="0.35">
      <c r="A322" t="s">
        <v>122</v>
      </c>
      <c r="B322">
        <f>VLOOKUP(Tbl_RocketryAdvancedPumpFed[[#This Row],[RocketryAdvancedPumpFed]],primary[[id]:[tier]],2,FALSE)</f>
        <v>8</v>
      </c>
      <c r="C322" s="18" t="s">
        <v>1066</v>
      </c>
      <c r="D322" t="s">
        <v>1035</v>
      </c>
      <c r="E322" t="s">
        <v>1036</v>
      </c>
      <c r="F322" s="18"/>
      <c r="G322" t="str">
        <f t="shared" si="21"/>
        <v>RocketryAdvancedPumpFed8</v>
      </c>
      <c r="M322" s="14" t="str">
        <f t="shared" si="20"/>
        <v>@PART[*]:HAS[#kiwiBranch[RocketryAdvancedPumpFed],#kiwiTier[8]]:FOR[zKiwiTechTree]
{
    @TechRequired = exoticPropulsion
}</v>
      </c>
      <c r="N322" t="str">
        <f>IF(AND(EXACT(LEFT(A322,1),UPPER(LEFT(A322,1)))=TRUE,A322&lt;&gt;""),_xlfn.CONCAT(REPT("/",4)," ",REPT("*",10)," ",A322," ",REPT("*",10)," ",REPT("\",4),CHAR(10)),IF(A322&lt;&gt;"",_xlfn.CONCAT(REPT("/",2)," Tier ",B322," - ",VLOOKUP(A322,primary[[id]:[realTitle]],5,FALSE)," ",REPT("\",2),CHAR(10)),""))</f>
        <v xml:space="preserve">// Tier 8 - Exotic Propulsion \\
</v>
      </c>
    </row>
    <row r="323" spans="1:14" x14ac:dyDescent="0.35">
      <c r="A323" t="s">
        <v>151</v>
      </c>
      <c r="B323">
        <f>VLOOKUP(Tbl_RocketryAdvancedPumpFed[[#This Row],[RocketryAdvancedPumpFed]],primary[[id]:[tier]],2,FALSE)</f>
        <v>9</v>
      </c>
      <c r="C323" s="18" t="s">
        <v>1066</v>
      </c>
      <c r="D323" t="s">
        <v>1040</v>
      </c>
      <c r="E323" t="s">
        <v>1039</v>
      </c>
      <c r="F323" s="18"/>
      <c r="G323" t="str">
        <f t="shared" si="21"/>
        <v>RocketryAdvancedPumpFed9</v>
      </c>
      <c r="M323" s="14" t="str">
        <f t="shared" si="20"/>
        <v>@PART[*]:HAS[#kiwiBranch[RocketryAdvancedPumpFed],#kiwiTier[9]]:FOR[zKiwiTechTree]
{
    @TechRequired = aBitMoreExoticPropulsion
}</v>
      </c>
      <c r="N323" t="str">
        <f>IF(AND(EXACT(LEFT(A323,1),UPPER(LEFT(A323,1)))=TRUE,A323&lt;&gt;""),_xlfn.CONCAT(REPT("/",4)," ",REPT("*",10)," ",A323," ",REPT("*",10)," ",REPT("\",4),CHAR(10)),IF(A323&lt;&gt;"",_xlfn.CONCAT(REPT("/",2)," Tier ",B323," - ",VLOOKUP(A323,primary[[id]:[realTitle]],5,FALSE)," ",REPT("\",2),CHAR(10)),""))</f>
        <v xml:space="preserve">// Tier 9 - A Bit More Exotic Propulsion \\
</v>
      </c>
    </row>
    <row r="324" spans="1:14" x14ac:dyDescent="0.35">
      <c r="A324" t="s">
        <v>196</v>
      </c>
      <c r="B324">
        <f>VLOOKUP(Tbl_RocketryAdvancedPumpFed[[#This Row],[RocketryAdvancedPumpFed]],primary[[id]:[tier]],2,FALSE)</f>
        <v>10</v>
      </c>
      <c r="C324" s="18" t="s">
        <v>1066</v>
      </c>
      <c r="D324" t="s">
        <v>1041</v>
      </c>
      <c r="E324" t="s">
        <v>1042</v>
      </c>
      <c r="F324" s="18"/>
      <c r="G324" t="str">
        <f t="shared" si="21"/>
        <v>RocketryAdvancedPumpFed10</v>
      </c>
      <c r="M324" s="14" t="str">
        <f t="shared" si="20"/>
        <v>@PART[*]:HAS[#kiwiBranch[RocketryAdvancedPumpFed],#kiwiTier[10]]:FOR[zKiwiTechTree]
{
    @TechRequired = expAircraftEngines
}</v>
      </c>
      <c r="N324" t="str">
        <f>IF(AND(EXACT(LEFT(A324,1),UPPER(LEFT(A324,1)))=TRUE,A324&lt;&gt;""),_xlfn.CONCAT(REPT("/",4)," ",REPT("*",10)," ",A324," ",REPT("*",10)," ",REPT("\",4),CHAR(10)),IF(A324&lt;&gt;"",_xlfn.CONCAT(REPT("/",2)," Tier ",B324," - ",VLOOKUP(A324,primary[[id]:[realTitle]],5,FALSE)," ",REPT("\",2),CHAR(10)),""))</f>
        <v xml:space="preserve">// Tier 10 - Experimental Aircraft Engines \\
</v>
      </c>
    </row>
    <row r="325" spans="1:14" x14ac:dyDescent="0.35">
      <c r="A325" t="s">
        <v>218</v>
      </c>
      <c r="B325">
        <f>VLOOKUP(Tbl_RocketryAdvancedPumpFed[[#This Row],[RocketryAdvancedPumpFed]],primary[[id]:[tier]],2,FALSE)</f>
        <v>11</v>
      </c>
      <c r="C325" s="18" t="s">
        <v>1066</v>
      </c>
      <c r="D325" t="s">
        <v>1044</v>
      </c>
      <c r="E325" t="s">
        <v>1043</v>
      </c>
      <c r="F325" s="18"/>
      <c r="G325" t="str">
        <f t="shared" si="21"/>
        <v>RocketryAdvancedPumpFed11</v>
      </c>
      <c r="M325" s="14" t="str">
        <f t="shared" si="20"/>
        <v>@PART[*]:HAS[#kiwiBranch[RocketryAdvancedPumpFed],#kiwiTier[11]]:FOR[zKiwiTechTree]
{
    @TechRequired = hybridAircraftEngines
}</v>
      </c>
      <c r="N325" t="str">
        <f>IF(AND(EXACT(LEFT(A325,1),UPPER(LEFT(A325,1)))=TRUE,A325&lt;&gt;""),_xlfn.CONCAT(REPT("/",4)," ",REPT("*",10)," ",A325," ",REPT("*",10)," ",REPT("\",4),CHAR(10)),IF(A325&lt;&gt;"",_xlfn.CONCAT(REPT("/",2)," Tier ",B325," - ",VLOOKUP(A325,primary[[id]:[realTitle]],5,FALSE)," ",REPT("\",2),CHAR(10)),""))</f>
        <v xml:space="preserve">// Tier 11 - Hybrid Aircraft Engines \\
</v>
      </c>
    </row>
    <row r="326" spans="1:14" x14ac:dyDescent="0.35">
      <c r="G326" t="str">
        <f t="shared" si="21"/>
        <v/>
      </c>
      <c r="M326" s="14" t="str">
        <f t="shared" si="20"/>
        <v/>
      </c>
      <c r="N326" t="str">
        <f>IF(AND(EXACT(LEFT(A326,1),UPPER(LEFT(A326,1)))=TRUE,A326&lt;&gt;""),_xlfn.CONCAT(REPT("/",4)," ",REPT("*",10)," ",A326," ",REPT("*",10)," ",REPT("\",4),CHAR(10)),IF(A326&lt;&gt;"",_xlfn.CONCAT(REPT("/",2)," Tier ",B326," - ",VLOOKUP(A326,primary[[id]:[realTitle]],5,FALSE)," ",REPT("\",2),CHAR(10)),""))</f>
        <v/>
      </c>
    </row>
    <row r="327" spans="1:14" x14ac:dyDescent="0.35">
      <c r="G327" t="str">
        <f t="shared" si="21"/>
        <v/>
      </c>
      <c r="M327" s="14" t="str">
        <f t="shared" si="20"/>
        <v/>
      </c>
      <c r="N327" t="str">
        <f>IF(AND(EXACT(LEFT(A327,1),UPPER(LEFT(A327,1)))=TRUE,A327&lt;&gt;""),_xlfn.CONCAT(REPT("/",4)," ",REPT("*",10)," ",A327," ",REPT("*",10)," ",REPT("\",4),CHAR(10)),IF(A327&lt;&gt;"",_xlfn.CONCAT(REPT("/",2)," Tier ",B327," - ",VLOOKUP(A327,primary[[id]:[realTitle]],5,FALSE)," ",REPT("\",2),CHAR(10)),""))</f>
        <v/>
      </c>
    </row>
    <row r="328" spans="1:14" x14ac:dyDescent="0.35">
      <c r="A328" s="18" t="s">
        <v>1067</v>
      </c>
      <c r="B328" t="s">
        <v>247</v>
      </c>
      <c r="C328" t="s">
        <v>1090</v>
      </c>
      <c r="D328" t="s">
        <v>1144</v>
      </c>
      <c r="E328" t="s">
        <v>1150</v>
      </c>
      <c r="G328" t="str">
        <f t="shared" si="21"/>
        <v>TitleTier</v>
      </c>
      <c r="M328" s="14" t="str">
        <f t="shared" si="20"/>
        <v/>
      </c>
      <c r="N328" t="str">
        <f>IF(AND(EXACT(LEFT(A328,1),UPPER(LEFT(A328,1)))=TRUE,A328&lt;&gt;""),_xlfn.CONCAT(REPT("/",4)," ",REPT("*",10)," ",A328," ",REPT("*",10)," ",REPT("\",4),CHAR(10)),IF(A328&lt;&gt;"",_xlfn.CONCAT(REPT("/",2)," Tier ",B328," - ",VLOOKUP(A328,primary[[id]:[realTitle]],5,FALSE)," ",REPT("\",2),CHAR(10)),""))</f>
        <v xml:space="preserve">//// ********** RocketryPressureFed ********** \\\\
</v>
      </c>
    </row>
    <row r="329" spans="1:14" x14ac:dyDescent="0.35">
      <c r="A329" s="18" t="s">
        <v>0</v>
      </c>
      <c r="B329">
        <f>VLOOKUP(Tbl_RocketryPressureFed[[#This Row],[RocketryPressureFed]],primary[[id]:[tier]],2,FALSE)</f>
        <v>0</v>
      </c>
      <c r="C329" s="18" t="s">
        <v>1067</v>
      </c>
      <c r="D329" s="18" t="s">
        <v>3</v>
      </c>
      <c r="E329" s="18" t="s">
        <v>3</v>
      </c>
      <c r="F329" s="18"/>
      <c r="G329" t="str">
        <f t="shared" si="21"/>
        <v>RocketryPressureFed0</v>
      </c>
      <c r="M329" s="14" t="str">
        <f t="shared" si="20"/>
        <v>@PART[*]:HAS[#kiwiBranch[RocketryPressureFed],#kiwiTier[0]]:FOR[zKiwiTechTree]
{
    @TechRequired = start
}</v>
      </c>
      <c r="N329" t="str">
        <f>IF(AND(EXACT(LEFT(A329,1),UPPER(LEFT(A329,1)))=TRUE,A329&lt;&gt;""),_xlfn.CONCAT(REPT("/",4)," ",REPT("*",10)," ",A329," ",REPT("*",10)," ",REPT("\",4),CHAR(10)),IF(A329&lt;&gt;"",_xlfn.CONCAT(REPT("/",2)," Tier ",B329," - ",VLOOKUP(A329,primary[[id]:[realTitle]],5,FALSE)," ",REPT("\",2),CHAR(10)),""))</f>
        <v xml:space="preserve">// Tier 0 - Start \\
</v>
      </c>
    </row>
    <row r="330" spans="1:14" x14ac:dyDescent="0.35">
      <c r="A330" t="s">
        <v>1046</v>
      </c>
      <c r="B330">
        <f>VLOOKUP(Tbl_RocketryPressureFed[[#This Row],[RocketryPressureFed]],primary[[id]:[tier]],2,FALSE)</f>
        <v>1</v>
      </c>
      <c r="C330" s="18" t="s">
        <v>1067</v>
      </c>
      <c r="D330" t="s">
        <v>1022</v>
      </c>
      <c r="E330" t="s">
        <v>1022</v>
      </c>
      <c r="F330" s="18"/>
      <c r="G330" t="str">
        <f t="shared" si="21"/>
        <v>RocketryPressureFed1</v>
      </c>
      <c r="M330" s="14" t="str">
        <f t="shared" si="20"/>
        <v>@PART[*]:HAS[#kiwiBranch[RocketryPressureFed],#kiwiTier[1]]:FOR[zKiwiTechTree]
{
    @TechRequired = prototypeRocketry
}</v>
      </c>
      <c r="N330" t="str">
        <f>IF(AND(EXACT(LEFT(A330,1),UPPER(LEFT(A330,1)))=TRUE,A330&lt;&gt;""),_xlfn.CONCAT(REPT("/",4)," ",REPT("*",10)," ",A330," ",REPT("*",10)," ",REPT("\",4),CHAR(10)),IF(A330&lt;&gt;"",_xlfn.CONCAT(REPT("/",2)," Tier ",B330," - ",VLOOKUP(A330,primary[[id]:[realTitle]],5,FALSE)," ",REPT("\",2),CHAR(10)),""))</f>
        <v xml:space="preserve">// Tier 1 - Prototype Rocketry \\
</v>
      </c>
    </row>
    <row r="331" spans="1:14" x14ac:dyDescent="0.35">
      <c r="A331" t="s">
        <v>992</v>
      </c>
      <c r="B331">
        <f>VLOOKUP(Tbl_RocketryPressureFed[[#This Row],[RocketryPressureFed]],primary[[id]:[tier]],2,FALSE)</f>
        <v>2</v>
      </c>
      <c r="C331" s="18" t="s">
        <v>1067</v>
      </c>
      <c r="D331" t="s">
        <v>1049</v>
      </c>
      <c r="E331" t="s">
        <v>1049</v>
      </c>
      <c r="F331" s="18"/>
      <c r="G331" t="str">
        <f t="shared" si="21"/>
        <v>RocketryPressureFed2</v>
      </c>
      <c r="M331" s="14" t="str">
        <f t="shared" si="20"/>
        <v>@PART[*]:HAS[#kiwiBranch[RocketryPressureFed],#kiwiTier[2]]:FOR[zKiwiTechTree]
{
    @TechRequired = prototypeFlightControl
}</v>
      </c>
      <c r="N331" t="str">
        <f>IF(AND(EXACT(LEFT(A331,1),UPPER(LEFT(A331,1)))=TRUE,A331&lt;&gt;""),_xlfn.CONCAT(REPT("/",4)," ",REPT("*",10)," ",A331," ",REPT("*",10)," ",REPT("\",4),CHAR(10)),IF(A331&lt;&gt;"",_xlfn.CONCAT(REPT("/",2)," Tier ",B331," - ",VLOOKUP(A331,primary[[id]:[realTitle]],5,FALSE)," ",REPT("\",2),CHAR(10)),""))</f>
        <v xml:space="preserve">// Tier 2 - Prototype Flight Control \\
</v>
      </c>
    </row>
    <row r="332" spans="1:14" x14ac:dyDescent="0.35">
      <c r="A332" t="s">
        <v>1045</v>
      </c>
      <c r="B332">
        <f>VLOOKUP(Tbl_RocketryPressureFed[[#This Row],[RocketryPressureFed]],primary[[id]:[tier]],2,FALSE)</f>
        <v>3</v>
      </c>
      <c r="C332" s="18" t="s">
        <v>1067</v>
      </c>
      <c r="D332" t="s">
        <v>1151</v>
      </c>
      <c r="E332" t="s">
        <v>1151</v>
      </c>
      <c r="F332" s="18"/>
      <c r="G332" t="str">
        <f t="shared" si="21"/>
        <v>RocketryPressureFed3</v>
      </c>
      <c r="M332" s="14" t="str">
        <f t="shared" si="20"/>
        <v>@PART[*]:HAS[#kiwiBranch[RocketryPressureFed],#kiwiTier[3]]:FOR[zKiwiTechTree]
{
    @TechRequired = pressureFedPropulsion
}</v>
      </c>
      <c r="N332" t="str">
        <f>IF(AND(EXACT(LEFT(A332,1),UPPER(LEFT(A332,1)))=TRUE,A332&lt;&gt;""),_xlfn.CONCAT(REPT("/",4)," ",REPT("*",10)," ",A332," ",REPT("*",10)," ",REPT("\",4),CHAR(10)),IF(A332&lt;&gt;"",_xlfn.CONCAT(REPT("/",2)," Tier ",B332," - ",VLOOKUP(A332,primary[[id]:[realTitle]],5,FALSE)," ",REPT("\",2),CHAR(10)),""))</f>
        <v xml:space="preserve">// Tier 3 - Pressure Fed Propulsion \\
</v>
      </c>
    </row>
    <row r="333" spans="1:14" x14ac:dyDescent="0.35">
      <c r="A333" t="s">
        <v>1004</v>
      </c>
      <c r="B333">
        <f>VLOOKUP(Tbl_RocketryPressureFed[[#This Row],[RocketryPressureFed]],primary[[id]:[tier]],2,FALSE)</f>
        <v>4</v>
      </c>
      <c r="C333" s="18" t="s">
        <v>1067</v>
      </c>
      <c r="D333" t="s">
        <v>1037</v>
      </c>
      <c r="E333" t="s">
        <v>1037</v>
      </c>
      <c r="F333" s="18"/>
      <c r="G333" t="str">
        <f t="shared" si="21"/>
        <v>RocketryPressureFed4</v>
      </c>
      <c r="M333" s="14" t="str">
        <f t="shared" si="20"/>
        <v>@PART[*]:HAS[#kiwiBranch[RocketryPressureFed],#kiwiTier[4]]:FOR[zKiwiTechTree]
{
    @TechRequired = earlyPropulsionSystems
}</v>
      </c>
      <c r="N333" t="str">
        <f>IF(AND(EXACT(LEFT(A333,1),UPPER(LEFT(A333,1)))=TRUE,A333&lt;&gt;""),_xlfn.CONCAT(REPT("/",4)," ",REPT("*",10)," ",A333," ",REPT("*",10)," ",REPT("\",4),CHAR(10)),IF(A333&lt;&gt;"",_xlfn.CONCAT(REPT("/",2)," Tier ",B333," - ",VLOOKUP(A333,primary[[id]:[realTitle]],5,FALSE)," ",REPT("\",2),CHAR(10)),""))</f>
        <v xml:space="preserve">// Tier 4 - Early Propulsion Systems \\
</v>
      </c>
    </row>
    <row r="334" spans="1:14" x14ac:dyDescent="0.35">
      <c r="A334" t="s">
        <v>33</v>
      </c>
      <c r="B334">
        <f>VLOOKUP(Tbl_RocketryPressureFed[[#This Row],[RocketryPressureFed]],primary[[id]:[tier]],2,FALSE)</f>
        <v>5</v>
      </c>
      <c r="C334" s="18" t="s">
        <v>1067</v>
      </c>
      <c r="D334" t="s">
        <v>1152</v>
      </c>
      <c r="E334" t="s">
        <v>1152</v>
      </c>
      <c r="F334" s="18"/>
      <c r="G334" t="str">
        <f t="shared" si="21"/>
        <v>RocketryPressureFed5</v>
      </c>
      <c r="M334" s="14" t="str">
        <f t="shared" si="20"/>
        <v>@PART[*]:HAS[#kiwiBranch[RocketryPressureFed],#kiwiTier[5]]:FOR[zKiwiTechTree]
{
    @TechRequired = propulsionSystems
}</v>
      </c>
      <c r="N334" t="str">
        <f>IF(AND(EXACT(LEFT(A334,1),UPPER(LEFT(A334,1)))=TRUE,A334&lt;&gt;""),_xlfn.CONCAT(REPT("/",4)," ",REPT("*",10)," ",A334," ",REPT("*",10)," ",REPT("\",4),CHAR(10)),IF(A334&lt;&gt;"",_xlfn.CONCAT(REPT("/",2)," Tier ",B334," - ",VLOOKUP(A334,primary[[id]:[realTitle]],5,FALSE)," ",REPT("\",2),CHAR(10)),""))</f>
        <v xml:space="preserve">// Tier 5 - Propulsion Systems \\
</v>
      </c>
    </row>
    <row r="335" spans="1:14" x14ac:dyDescent="0.35">
      <c r="A335" t="s">
        <v>56</v>
      </c>
      <c r="B335">
        <f>VLOOKUP(Tbl_RocketryPressureFed[[#This Row],[RocketryPressureFed]],primary[[id]:[tier]],2,FALSE)</f>
        <v>6</v>
      </c>
      <c r="C335" s="18" t="s">
        <v>1067</v>
      </c>
      <c r="D335" t="s">
        <v>1038</v>
      </c>
      <c r="E335" t="s">
        <v>1038</v>
      </c>
      <c r="F335" s="18"/>
      <c r="G335" t="str">
        <f t="shared" si="21"/>
        <v>RocketryPressureFed6</v>
      </c>
      <c r="M335" s="14" t="str">
        <f t="shared" si="20"/>
        <v>@PART[*]:HAS[#kiwiBranch[RocketryPressureFed],#kiwiTier[6]]:FOR[zKiwiTechTree]
{
    @TechRequired = precisionPropulsion
}</v>
      </c>
      <c r="N335" t="str">
        <f>IF(AND(EXACT(LEFT(A335,1),UPPER(LEFT(A335,1)))=TRUE,A335&lt;&gt;""),_xlfn.CONCAT(REPT("/",4)," ",REPT("*",10)," ",A335," ",REPT("*",10)," ",REPT("\",4),CHAR(10)),IF(A335&lt;&gt;"",_xlfn.CONCAT(REPT("/",2)," Tier ",B335," - ",VLOOKUP(A335,primary[[id]:[realTitle]],5,FALSE)," ",REPT("\",2),CHAR(10)),""))</f>
        <v xml:space="preserve">// Tier 6 - Precision Propulsion \\
</v>
      </c>
    </row>
    <row r="336" spans="1:14" x14ac:dyDescent="0.35">
      <c r="A336" t="s">
        <v>82</v>
      </c>
      <c r="B336">
        <f>VLOOKUP(Tbl_RocketryPressureFed[[#This Row],[RocketryPressureFed]],primary[[id]:[tier]],2,FALSE)</f>
        <v>7</v>
      </c>
      <c r="C336" s="18" t="s">
        <v>1067</v>
      </c>
      <c r="D336" t="s">
        <v>1033</v>
      </c>
      <c r="E336" t="s">
        <v>1034</v>
      </c>
      <c r="F336" s="18"/>
      <c r="G336" t="str">
        <f t="shared" si="21"/>
        <v>RocketryPressureFed7</v>
      </c>
      <c r="M336" s="14" t="str">
        <f t="shared" si="20"/>
        <v>@PART[*]:HAS[#kiwiBranch[RocketryPressureFed],#kiwiTier[7]]:FOR[zKiwiTechTree]
{
    @TechRequired = experimentalPropulsion
}</v>
      </c>
      <c r="N336" t="str">
        <f>IF(AND(EXACT(LEFT(A336,1),UPPER(LEFT(A336,1)))=TRUE,A336&lt;&gt;""),_xlfn.CONCAT(REPT("/",4)," ",REPT("*",10)," ",A336," ",REPT("*",10)," ",REPT("\",4),CHAR(10)),IF(A336&lt;&gt;"",_xlfn.CONCAT(REPT("/",2)," Tier ",B336," - ",VLOOKUP(A336,primary[[id]:[realTitle]],5,FALSE)," ",REPT("\",2),CHAR(10)),""))</f>
        <v xml:space="preserve">// Tier 7 - Experimental Propulsion \\
</v>
      </c>
    </row>
    <row r="337" spans="1:14" x14ac:dyDescent="0.35">
      <c r="A337" t="s">
        <v>122</v>
      </c>
      <c r="B337">
        <f>VLOOKUP(Tbl_RocketryPressureFed[[#This Row],[RocketryPressureFed]],primary[[id]:[tier]],2,FALSE)</f>
        <v>8</v>
      </c>
      <c r="C337" s="18" t="s">
        <v>1067</v>
      </c>
      <c r="D337" t="s">
        <v>1035</v>
      </c>
      <c r="E337" t="s">
        <v>1036</v>
      </c>
      <c r="F337" s="18"/>
      <c r="G337" t="str">
        <f t="shared" si="21"/>
        <v>RocketryPressureFed8</v>
      </c>
      <c r="M337" s="14" t="str">
        <f t="shared" ref="M337:M400" si="24">IF(ISNUMBER(B337)=TRUE,_xlfn.CONCAT("@PART[*]:HAS[#kiwiBranch[",C337,"],#kiwiTier[",B337,"]]:FOR[zKiwiTechTree]",CHAR(10),"{",CHAR(10),"    @TechRequired = ",A337,CHAR(10),"}"),"")</f>
        <v>@PART[*]:HAS[#kiwiBranch[RocketryPressureFed],#kiwiTier[8]]:FOR[zKiwiTechTree]
{
    @TechRequired = exoticPropulsion
}</v>
      </c>
      <c r="N337" t="str">
        <f>IF(AND(EXACT(LEFT(A337,1),UPPER(LEFT(A337,1)))=TRUE,A337&lt;&gt;""),_xlfn.CONCAT(REPT("/",4)," ",REPT("*",10)," ",A337," ",REPT("*",10)," ",REPT("\",4),CHAR(10)),IF(A337&lt;&gt;"",_xlfn.CONCAT(REPT("/",2)," Tier ",B337," - ",VLOOKUP(A337,primary[[id]:[realTitle]],5,FALSE)," ",REPT("\",2),CHAR(10)),""))</f>
        <v xml:space="preserve">// Tier 8 - Exotic Propulsion \\
</v>
      </c>
    </row>
    <row r="338" spans="1:14" x14ac:dyDescent="0.35">
      <c r="A338" t="s">
        <v>151</v>
      </c>
      <c r="B338">
        <f>VLOOKUP(Tbl_RocketryPressureFed[[#This Row],[RocketryPressureFed]],primary[[id]:[tier]],2,FALSE)</f>
        <v>9</v>
      </c>
      <c r="C338" s="18" t="s">
        <v>1067</v>
      </c>
      <c r="D338" t="s">
        <v>1040</v>
      </c>
      <c r="E338" t="s">
        <v>1039</v>
      </c>
      <c r="F338" s="18"/>
      <c r="G338" t="str">
        <f t="shared" si="21"/>
        <v>RocketryPressureFed9</v>
      </c>
      <c r="M338" s="14" t="str">
        <f t="shared" si="24"/>
        <v>@PART[*]:HAS[#kiwiBranch[RocketryPressureFed],#kiwiTier[9]]:FOR[zKiwiTechTree]
{
    @TechRequired = aBitMoreExoticPropulsion
}</v>
      </c>
      <c r="N338" t="str">
        <f>IF(AND(EXACT(LEFT(A338,1),UPPER(LEFT(A338,1)))=TRUE,A338&lt;&gt;""),_xlfn.CONCAT(REPT("/",4)," ",REPT("*",10)," ",A338," ",REPT("*",10)," ",REPT("\",4),CHAR(10)),IF(A338&lt;&gt;"",_xlfn.CONCAT(REPT("/",2)," Tier ",B338," - ",VLOOKUP(A338,primary[[id]:[realTitle]],5,FALSE)," ",REPT("\",2),CHAR(10)),""))</f>
        <v xml:space="preserve">// Tier 9 - A Bit More Exotic Propulsion \\
</v>
      </c>
    </row>
    <row r="339" spans="1:14" x14ac:dyDescent="0.35">
      <c r="A339" t="s">
        <v>196</v>
      </c>
      <c r="B339">
        <f>VLOOKUP(Tbl_RocketryPressureFed[[#This Row],[RocketryPressureFed]],primary[[id]:[tier]],2,FALSE)</f>
        <v>10</v>
      </c>
      <c r="C339" s="18" t="s">
        <v>1067</v>
      </c>
      <c r="D339" t="s">
        <v>1041</v>
      </c>
      <c r="E339" t="s">
        <v>1042</v>
      </c>
      <c r="F339" s="18"/>
      <c r="G339" t="str">
        <f t="shared" si="21"/>
        <v>RocketryPressureFed10</v>
      </c>
      <c r="M339" s="14" t="str">
        <f t="shared" si="24"/>
        <v>@PART[*]:HAS[#kiwiBranch[RocketryPressureFed],#kiwiTier[10]]:FOR[zKiwiTechTree]
{
    @TechRequired = expAircraftEngines
}</v>
      </c>
      <c r="N339" t="str">
        <f>IF(AND(EXACT(LEFT(A339,1),UPPER(LEFT(A339,1)))=TRUE,A339&lt;&gt;""),_xlfn.CONCAT(REPT("/",4)," ",REPT("*",10)," ",A339," ",REPT("*",10)," ",REPT("\",4),CHAR(10)),IF(A339&lt;&gt;"",_xlfn.CONCAT(REPT("/",2)," Tier ",B339," - ",VLOOKUP(A339,primary[[id]:[realTitle]],5,FALSE)," ",REPT("\",2),CHAR(10)),""))</f>
        <v xml:space="preserve">// Tier 10 - Experimental Aircraft Engines \\
</v>
      </c>
    </row>
    <row r="340" spans="1:14" x14ac:dyDescent="0.35">
      <c r="A340" t="s">
        <v>218</v>
      </c>
      <c r="B340">
        <f>VLOOKUP(Tbl_RocketryPressureFed[[#This Row],[RocketryPressureFed]],primary[[id]:[tier]],2,FALSE)</f>
        <v>11</v>
      </c>
      <c r="C340" s="18" t="s">
        <v>1067</v>
      </c>
      <c r="D340" t="s">
        <v>1044</v>
      </c>
      <c r="E340" t="s">
        <v>1043</v>
      </c>
      <c r="F340" s="18"/>
      <c r="G340" t="str">
        <f t="shared" si="21"/>
        <v>RocketryPressureFed11</v>
      </c>
      <c r="M340" s="14" t="str">
        <f t="shared" si="24"/>
        <v>@PART[*]:HAS[#kiwiBranch[RocketryPressureFed],#kiwiTier[11]]:FOR[zKiwiTechTree]
{
    @TechRequired = hybridAircraftEngines
}</v>
      </c>
      <c r="N340" t="str">
        <f>IF(AND(EXACT(LEFT(A340,1),UPPER(LEFT(A340,1)))=TRUE,A340&lt;&gt;""),_xlfn.CONCAT(REPT("/",4)," ",REPT("*",10)," ",A340," ",REPT("*",10)," ",REPT("\",4),CHAR(10)),IF(A340&lt;&gt;"",_xlfn.CONCAT(REPT("/",2)," Tier ",B340," - ",VLOOKUP(A340,primary[[id]:[realTitle]],5,FALSE)," ",REPT("\",2),CHAR(10)),""))</f>
        <v xml:space="preserve">// Tier 11 - Hybrid Aircraft Engines \\
</v>
      </c>
    </row>
    <row r="341" spans="1:14" x14ac:dyDescent="0.35">
      <c r="G341" t="str">
        <f t="shared" ref="G341:G354" si="25">_xlfn.CONCAT(C341,B341)</f>
        <v/>
      </c>
      <c r="M341" s="14" t="str">
        <f t="shared" si="24"/>
        <v/>
      </c>
      <c r="N341" t="str">
        <f>IF(AND(EXACT(LEFT(A341,1),UPPER(LEFT(A341,1)))=TRUE,A341&lt;&gt;""),_xlfn.CONCAT(REPT("/",4)," ",REPT("*",10)," ",A341," ",REPT("*",10)," ",REPT("\",4),CHAR(10)),IF(A341&lt;&gt;"",_xlfn.CONCAT(REPT("/",2)," Tier ",B341," - ",VLOOKUP(A341,primary[[id]:[realTitle]],5,FALSE)," ",REPT("\",2),CHAR(10)),""))</f>
        <v/>
      </c>
    </row>
    <row r="342" spans="1:14" x14ac:dyDescent="0.35">
      <c r="G342" t="str">
        <f t="shared" si="25"/>
        <v/>
      </c>
      <c r="M342" s="14" t="str">
        <f t="shared" si="24"/>
        <v/>
      </c>
      <c r="N342" t="str">
        <f>IF(AND(EXACT(LEFT(A342,1),UPPER(LEFT(A342,1)))=TRUE,A342&lt;&gt;""),_xlfn.CONCAT(REPT("/",4)," ",REPT("*",10)," ",A342," ",REPT("*",10)," ",REPT("\",4),CHAR(10)),IF(A342&lt;&gt;"",_xlfn.CONCAT(REPT("/",2)," Tier ",B342," - ",VLOOKUP(A342,primary[[id]:[realTitle]],5,FALSE)," ",REPT("\",2),CHAR(10)),""))</f>
        <v/>
      </c>
    </row>
    <row r="343" spans="1:14" x14ac:dyDescent="0.35">
      <c r="A343" t="s">
        <v>1464</v>
      </c>
      <c r="B343" t="s">
        <v>247</v>
      </c>
      <c r="C343" t="s">
        <v>1090</v>
      </c>
      <c r="D343" t="s">
        <v>1465</v>
      </c>
      <c r="G343" t="str">
        <f t="shared" si="25"/>
        <v>TitleTier</v>
      </c>
      <c r="M343" s="14" t="str">
        <f t="shared" si="24"/>
        <v/>
      </c>
      <c r="N343" t="str">
        <f>IF(AND(EXACT(LEFT(A343,1),UPPER(LEFT(A343,1)))=TRUE,A343&lt;&gt;""),_xlfn.CONCAT(REPT("/",4)," ",REPT("*",10)," ",A343," ",REPT("*",10)," ",REPT("\",4),CHAR(10)),IF(A343&lt;&gt;"",_xlfn.CONCAT(REPT("/",2)," Tier ",B343," - ",VLOOKUP(A343,primary[[id]:[realTitle]],5,FALSE)," ",REPT("\",2),CHAR(10)),""))</f>
        <v xml:space="preserve">//// ********** FasterThanLight ********** \\\\
</v>
      </c>
    </row>
    <row r="344" spans="1:14" x14ac:dyDescent="0.35">
      <c r="A344" s="18" t="s">
        <v>1426</v>
      </c>
      <c r="B344">
        <f>_xlfn.FLOOR.MATH(VLOOKUP(Tbl_FasterThanLight[[#This Row],[FasterThanLight]],primary[[id]:[tier]],2,FALSE),1)</f>
        <v>15</v>
      </c>
      <c r="C344" t="s">
        <v>1464</v>
      </c>
      <c r="D344" s="18" t="s">
        <v>1426</v>
      </c>
      <c r="G344" t="str">
        <f t="shared" si="25"/>
        <v>FasterThanLight15</v>
      </c>
      <c r="M344" s="14" t="str">
        <f t="shared" si="24"/>
        <v>@PART[*]:HAS[#kiwiBranch[FasterThanLight],#kiwiTier[15]]:FOR[zKiwiTechTree]
{
    @TechRequired = fasterThanLightTech
}</v>
      </c>
      <c r="N344" t="str">
        <f>IF(AND(EXACT(LEFT(A344,1),UPPER(LEFT(A344,1)))=TRUE,A344&lt;&gt;""),_xlfn.CONCAT(REPT("/",4)," ",REPT("*",10)," ",A344," ",REPT("*",10)," ",REPT("\",4),CHAR(10)),IF(A344&lt;&gt;"",_xlfn.CONCAT(REPT("/",2)," Tier ",B344," - ",VLOOKUP(A344,primary[[id]:[realTitle]],5,FALSE)," ",REPT("\",2),CHAR(10)),""))</f>
        <v xml:space="preserve">// Tier 15 - Faster Than Light Technologies \\
</v>
      </c>
    </row>
    <row r="345" spans="1:14" x14ac:dyDescent="0.35">
      <c r="G345" t="str">
        <f t="shared" si="25"/>
        <v/>
      </c>
      <c r="M345" s="14" t="str">
        <f t="shared" si="24"/>
        <v/>
      </c>
      <c r="N345" t="str">
        <f>IF(AND(EXACT(LEFT(A345,1),UPPER(LEFT(A345,1)))=TRUE,A345&lt;&gt;""),_xlfn.CONCAT(REPT("/",4)," ",REPT("*",10)," ",A345," ",REPT("*",10)," ",REPT("\",4),CHAR(10)),IF(A345&lt;&gt;"",_xlfn.CONCAT(REPT("/",2)," Tier ",B345," - ",VLOOKUP(A345,primary[[id]:[realTitle]],5,FALSE)," ",REPT("\",2),CHAR(10)),""))</f>
        <v/>
      </c>
    </row>
    <row r="346" spans="1:14" x14ac:dyDescent="0.35">
      <c r="G346" t="str">
        <f t="shared" si="25"/>
        <v/>
      </c>
      <c r="M346" s="14" t="str">
        <f t="shared" si="24"/>
        <v/>
      </c>
      <c r="N346" t="str">
        <f>IF(AND(EXACT(LEFT(A346,1),UPPER(LEFT(A346,1)))=TRUE,A346&lt;&gt;""),_xlfn.CONCAT(REPT("/",4)," ",REPT("*",10)," ",A346," ",REPT("*",10)," ",REPT("\",4),CHAR(10)),IF(A346&lt;&gt;"",_xlfn.CONCAT(REPT("/",2)," Tier ",B346," - ",VLOOKUP(A346,primary[[id]:[realTitle]],5,FALSE)," ",REPT("\",2),CHAR(10)),""))</f>
        <v/>
      </c>
    </row>
    <row r="347" spans="1:14" x14ac:dyDescent="0.35">
      <c r="A347" t="s">
        <v>1068</v>
      </c>
      <c r="B347" t="s">
        <v>247</v>
      </c>
      <c r="C347" t="s">
        <v>1090</v>
      </c>
      <c r="D347" t="s">
        <v>1465</v>
      </c>
      <c r="G347" t="str">
        <f t="shared" si="25"/>
        <v>TitleTier</v>
      </c>
      <c r="M347" s="14" t="str">
        <f t="shared" si="24"/>
        <v/>
      </c>
      <c r="N347" t="str">
        <f>IF(AND(EXACT(LEFT(A347,1),UPPER(LEFT(A347,1)))=TRUE,A347&lt;&gt;""),_xlfn.CONCAT(REPT("/",4)," ",REPT("*",10)," ",A347," ",REPT("*",10)," ",REPT("\",4),CHAR(10)),IF(A347&lt;&gt;"",_xlfn.CONCAT(REPT("/",2)," Tier ",B347," - ",VLOOKUP(A347,primary[[id]:[realTitle]],5,FALSE)," ",REPT("\",2),CHAR(10)),""))</f>
        <v xml:space="preserve">//// ********** PropulsionIon ********** \\\\
</v>
      </c>
    </row>
    <row r="348" spans="1:14" x14ac:dyDescent="0.35">
      <c r="A348" s="18" t="s">
        <v>606</v>
      </c>
      <c r="B348">
        <f>_xlfn.FLOOR.MATH(VLOOKUP(Tbl_PropulsionIon[[#This Row],[PropulsionIon]],primary[[id]:[tier]],2,FALSE),1)</f>
        <v>7</v>
      </c>
      <c r="C348" t="s">
        <v>1068</v>
      </c>
      <c r="D348" s="18" t="s">
        <v>606</v>
      </c>
      <c r="G348" t="str">
        <f t="shared" si="25"/>
        <v>PropulsionIon7</v>
      </c>
      <c r="M348" s="14" t="str">
        <f t="shared" si="24"/>
        <v>@PART[*]:HAS[#kiwiBranch[PropulsionIon],#kiwiTier[7]]:FOR[zKiwiTechTree]
{
    @TechRequired = earlyIonPropulsion
}</v>
      </c>
      <c r="N348" t="str">
        <f>IF(AND(EXACT(LEFT(A348,1),UPPER(LEFT(A348,1)))=TRUE,A348&lt;&gt;""),_xlfn.CONCAT(REPT("/",4)," ",REPT("*",10)," ",A348," ",REPT("*",10)," ",REPT("\",4),CHAR(10)),IF(A348&lt;&gt;"",_xlfn.CONCAT(REPT("/",2)," Tier ",B348," - ",VLOOKUP(A348,primary[[id]:[realTitle]],5,FALSE)," ",REPT("\",2),CHAR(10)),""))</f>
        <v xml:space="preserve">// Tier 7 - Early Ion Propulsion \\
</v>
      </c>
    </row>
    <row r="349" spans="1:14" x14ac:dyDescent="0.35">
      <c r="A349" t="s">
        <v>110</v>
      </c>
      <c r="B349">
        <f>_xlfn.FLOOR.MATH(VLOOKUP(Tbl_PropulsionIon[[#This Row],[PropulsionIon]],primary[[id]:[tier]],2,FALSE),1)</f>
        <v>8</v>
      </c>
      <c r="C349" t="s">
        <v>1068</v>
      </c>
      <c r="D349" t="s">
        <v>110</v>
      </c>
      <c r="G349" t="str">
        <f t="shared" si="25"/>
        <v>PropulsionIon8</v>
      </c>
      <c r="M349" s="14" t="str">
        <f t="shared" si="24"/>
        <v>@PART[*]:HAS[#kiwiBranch[PropulsionIon],#kiwiTier[8]]:FOR[zKiwiTechTree]
{
    @TechRequired = ionPropulsion
}</v>
      </c>
      <c r="N349" t="str">
        <f>IF(AND(EXACT(LEFT(A349,1),UPPER(LEFT(A349,1)))=TRUE,A349&lt;&gt;""),_xlfn.CONCAT(REPT("/",4)," ",REPT("*",10)," ",A349," ",REPT("*",10)," ",REPT("\",4),CHAR(10)),IF(A349&lt;&gt;"",_xlfn.CONCAT(REPT("/",2)," Tier ",B349," - ",VLOOKUP(A349,primary[[id]:[realTitle]],5,FALSE)," ",REPT("\",2),CHAR(10)),""))</f>
        <v xml:space="preserve">// Tier 8 - Ion Propulsion \\
</v>
      </c>
    </row>
    <row r="350" spans="1:14" x14ac:dyDescent="0.35">
      <c r="A350" t="s">
        <v>150</v>
      </c>
      <c r="B350">
        <f>_xlfn.FLOOR.MATH(VLOOKUP(Tbl_PropulsionIon[[#This Row],[PropulsionIon]],primary[[id]:[tier]],2,FALSE),1)</f>
        <v>9</v>
      </c>
      <c r="C350" t="s">
        <v>1068</v>
      </c>
      <c r="D350" t="s">
        <v>150</v>
      </c>
      <c r="G350" t="str">
        <f t="shared" si="25"/>
        <v>PropulsionIon9</v>
      </c>
      <c r="M350" s="14" t="str">
        <f t="shared" si="24"/>
        <v>@PART[*]:HAS[#kiwiBranch[PropulsionIon],#kiwiTier[9]]:FOR[zKiwiTechTree]
{
    @TechRequired = advIonPropulsion
}</v>
      </c>
      <c r="N350" t="str">
        <f>IF(AND(EXACT(LEFT(A350,1),UPPER(LEFT(A350,1)))=TRUE,A350&lt;&gt;""),_xlfn.CONCAT(REPT("/",4)," ",REPT("*",10)," ",A350," ",REPT("*",10)," ",REPT("\",4),CHAR(10)),IF(A350&lt;&gt;"",_xlfn.CONCAT(REPT("/",2)," Tier ",B350," - ",VLOOKUP(A350,primary[[id]:[realTitle]],5,FALSE)," ",REPT("\",2),CHAR(10)),""))</f>
        <v xml:space="preserve">// Tier 9 - Advanced Ion Propulsion \\
</v>
      </c>
    </row>
    <row r="351" spans="1:14" x14ac:dyDescent="0.35">
      <c r="A351" t="s">
        <v>195</v>
      </c>
      <c r="B351">
        <f>_xlfn.FLOOR.MATH(VLOOKUP(Tbl_PropulsionIon[[#This Row],[PropulsionIon]],primary[[id]:[tier]],2,FALSE),1)</f>
        <v>10</v>
      </c>
      <c r="C351" t="s">
        <v>1068</v>
      </c>
      <c r="D351" t="s">
        <v>195</v>
      </c>
      <c r="G351" t="str">
        <f t="shared" si="25"/>
        <v>PropulsionIon10</v>
      </c>
      <c r="M351" s="14" t="str">
        <f t="shared" si="24"/>
        <v>@PART[*]:HAS[#kiwiBranch[PropulsionIon],#kiwiTier[10]]:FOR[zKiwiTechTree]
{
    @TechRequired = advGriddedThrusters
}</v>
      </c>
      <c r="N351" t="str">
        <f>IF(AND(EXACT(LEFT(A351,1),UPPER(LEFT(A351,1)))=TRUE,A351&lt;&gt;""),_xlfn.CONCAT(REPT("/",4)," ",REPT("*",10)," ",A351," ",REPT("*",10)," ",REPT("\",4),CHAR(10)),IF(A351&lt;&gt;"",_xlfn.CONCAT(REPT("/",2)," Tier ",B351," - ",VLOOKUP(A351,primary[[id]:[realTitle]],5,FALSE)," ",REPT("\",2),CHAR(10)),""))</f>
        <v xml:space="preserve">// Tier 10 - Advanced Electrostatic Thrusters \\
</v>
      </c>
    </row>
    <row r="352" spans="1:14" x14ac:dyDescent="0.35">
      <c r="A352" t="s">
        <v>217</v>
      </c>
      <c r="B352">
        <f>_xlfn.FLOOR.MATH(VLOOKUP(Tbl_PropulsionIon[[#This Row],[PropulsionIon]],primary[[id]:[tier]],2,FALSE),1)</f>
        <v>11</v>
      </c>
      <c r="C352" t="s">
        <v>1068</v>
      </c>
      <c r="D352" t="s">
        <v>217</v>
      </c>
      <c r="G352" t="str">
        <f t="shared" si="25"/>
        <v>PropulsionIon11</v>
      </c>
      <c r="M352" s="14" t="str">
        <f t="shared" si="24"/>
        <v>@PART[*]:HAS[#kiwiBranch[PropulsionIon],#kiwiTier[11]]:FOR[zKiwiTechTree]
{
    @TechRequired = expGriddedThrusters
}</v>
      </c>
      <c r="N352" t="str">
        <f>IF(AND(EXACT(LEFT(A352,1),UPPER(LEFT(A352,1)))=TRUE,A352&lt;&gt;""),_xlfn.CONCAT(REPT("/",4)," ",REPT("*",10)," ",A352," ",REPT("*",10)," ",REPT("\",4),CHAR(10)),IF(A352&lt;&gt;"",_xlfn.CONCAT(REPT("/",2)," Tier ",B352," - ",VLOOKUP(A352,primary[[id]:[realTitle]],5,FALSE)," ",REPT("\",2),CHAR(10)),""))</f>
        <v xml:space="preserve">// Tier 11 - Experimental Electrostatic Thrusters \\
</v>
      </c>
    </row>
    <row r="353" spans="1:14" x14ac:dyDescent="0.35">
      <c r="A353" t="s">
        <v>233</v>
      </c>
      <c r="B353">
        <f>_xlfn.FLOOR.MATH(VLOOKUP(Tbl_PropulsionIon[[#This Row],[PropulsionIon]],primary[[id]:[tier]],2,FALSE),1)</f>
        <v>12</v>
      </c>
      <c r="C353" t="s">
        <v>1068</v>
      </c>
      <c r="D353" t="s">
        <v>233</v>
      </c>
      <c r="G353" t="str">
        <f t="shared" si="25"/>
        <v>PropulsionIon12</v>
      </c>
      <c r="M353" s="14" t="str">
        <f t="shared" si="24"/>
        <v>@PART[*]:HAS[#kiwiBranch[PropulsionIon],#kiwiTier[12]]:FOR[zKiwiTechTree]
{
    @TechRequired = exoticGriddedThrusters
}</v>
      </c>
      <c r="N353" t="str">
        <f>IF(AND(EXACT(LEFT(A353,1),UPPER(LEFT(A353,1)))=TRUE,A353&lt;&gt;""),_xlfn.CONCAT(REPT("/",4)," ",REPT("*",10)," ",A353," ",REPT("*",10)," ",REPT("\",4),CHAR(10)),IF(A353&lt;&gt;"",_xlfn.CONCAT(REPT("/",2)," Tier ",B353," - ",VLOOKUP(A353,primary[[id]:[realTitle]],5,FALSE)," ",REPT("\",2),CHAR(10)),""))</f>
        <v xml:space="preserve">// Tier 12 - Exotic Electrostatic Thrusters \\
</v>
      </c>
    </row>
    <row r="354" spans="1:14" x14ac:dyDescent="0.35">
      <c r="A354" t="s">
        <v>238</v>
      </c>
      <c r="B354">
        <f>_xlfn.FLOOR.MATH(VLOOKUP(Tbl_PropulsionIon[[#This Row],[PropulsionIon]],primary[[id]:[tier]],2,FALSE),1)</f>
        <v>13</v>
      </c>
      <c r="C354" t="s">
        <v>1068</v>
      </c>
      <c r="D354" t="s">
        <v>238</v>
      </c>
      <c r="G354" t="str">
        <f t="shared" si="25"/>
        <v>PropulsionIon13</v>
      </c>
      <c r="M354" s="14" t="str">
        <f t="shared" si="24"/>
        <v>@PART[*]:HAS[#kiwiBranch[PropulsionIon],#kiwiTier[13]]:FOR[zKiwiTechTree]
{
    @TechRequired = exoticPlasmaPropulsion
}</v>
      </c>
      <c r="N354" t="str">
        <f>IF(AND(EXACT(LEFT(A354,1),UPPER(LEFT(A354,1)))=TRUE,A354&lt;&gt;""),_xlfn.CONCAT(REPT("/",4)," ",REPT("*",10)," ",A354," ",REPT("*",10)," ",REPT("\",4),CHAR(10)),IF(A354&lt;&gt;"",_xlfn.CONCAT(REPT("/",2)," Tier ",B354," - ",VLOOKUP(A354,primary[[id]:[realTitle]],5,FALSE)," ",REPT("\",2),CHAR(10)),""))</f>
        <v xml:space="preserve">// Tier 13 - Exotic Plasma Propulsion \\
</v>
      </c>
    </row>
    <row r="355" spans="1:14" x14ac:dyDescent="0.35">
      <c r="A355" t="s">
        <v>1427</v>
      </c>
      <c r="B355">
        <f>_xlfn.FLOOR.MATH(VLOOKUP(Tbl_PropulsionIon[[#This Row],[PropulsionIon]],primary[[id]:[tier]],2,FALSE),1)</f>
        <v>14</v>
      </c>
      <c r="C355" t="s">
        <v>1068</v>
      </c>
      <c r="D355" t="s">
        <v>1427</v>
      </c>
      <c r="G355" t="str">
        <f t="shared" ref="G355:G370" si="26">_xlfn.CONCAT(C355,B355)</f>
        <v>PropulsionIon14</v>
      </c>
      <c r="M355" s="14" t="str">
        <f t="shared" si="24"/>
        <v>@PART[*]:HAS[#kiwiBranch[PropulsionIon],#kiwiTier[14]]:FOR[zKiwiTechTree]
{
    @TechRequired = extremePlasmaPropulsion
}</v>
      </c>
      <c r="N355" t="str">
        <f>IF(AND(EXACT(LEFT(A355,1),UPPER(LEFT(A355,1)))=TRUE,A355&lt;&gt;""),_xlfn.CONCAT(REPT("/",4)," ",REPT("*",10)," ",A355," ",REPT("*",10)," ",REPT("\",4),CHAR(10)),IF(A355&lt;&gt;"",_xlfn.CONCAT(REPT("/",2)," Tier ",B355," - ",VLOOKUP(A355,primary[[id]:[realTitle]],5,FALSE)," ",REPT("\",2),CHAR(10)),""))</f>
        <v xml:space="preserve">// Tier 14 - Extreme Plasma Propulsion \\
</v>
      </c>
    </row>
    <row r="356" spans="1:14" x14ac:dyDescent="0.35">
      <c r="G356" t="str">
        <f t="shared" si="26"/>
        <v/>
      </c>
      <c r="M356" s="14" t="str">
        <f t="shared" si="24"/>
        <v/>
      </c>
      <c r="N356" t="str">
        <f>IF(AND(EXACT(LEFT(A356,1),UPPER(LEFT(A356,1)))=TRUE,A356&lt;&gt;""),_xlfn.CONCAT(REPT("/",4)," ",REPT("*",10)," ",A356," ",REPT("*",10)," ",REPT("\",4),CHAR(10)),IF(A356&lt;&gt;"",_xlfn.CONCAT(REPT("/",2)," Tier ",B356," - ",VLOOKUP(A356,primary[[id]:[realTitle]],5,FALSE)," ",REPT("\",2),CHAR(10)),""))</f>
        <v/>
      </c>
    </row>
    <row r="357" spans="1:14" x14ac:dyDescent="0.35">
      <c r="G357" t="str">
        <f t="shared" si="26"/>
        <v/>
      </c>
      <c r="M357" s="14" t="str">
        <f t="shared" si="24"/>
        <v/>
      </c>
      <c r="N357" t="str">
        <f>IF(AND(EXACT(LEFT(A357,1),UPPER(LEFT(A357,1)))=TRUE,A357&lt;&gt;""),_xlfn.CONCAT(REPT("/",4)," ",REPT("*",10)," ",A357," ",REPT("*",10)," ",REPT("\",4),CHAR(10)),IF(A357&lt;&gt;"",_xlfn.CONCAT(REPT("/",2)," Tier ",B357," - ",VLOOKUP(A357,primary[[id]:[realTitle]],5,FALSE)," ",REPT("\",2),CHAR(10)),""))</f>
        <v/>
      </c>
    </row>
    <row r="358" spans="1:14" x14ac:dyDescent="0.35">
      <c r="A358" t="s">
        <v>1460</v>
      </c>
      <c r="B358" t="s">
        <v>247</v>
      </c>
      <c r="C358" t="s">
        <v>1090</v>
      </c>
      <c r="D358" t="s">
        <v>1465</v>
      </c>
      <c r="G358" t="str">
        <f t="shared" si="26"/>
        <v>TitleTier</v>
      </c>
      <c r="M358" s="14" t="str">
        <f t="shared" si="24"/>
        <v/>
      </c>
      <c r="N358" t="str">
        <f>IF(AND(EXACT(LEFT(A358,1),UPPER(LEFT(A358,1)))=TRUE,A358&lt;&gt;""),_xlfn.CONCAT(REPT("/",4)," ",REPT("*",10)," ",A358," ",REPT("*",10)," ",REPT("\",4),CHAR(10)),IF(A358&lt;&gt;"",_xlfn.CONCAT(REPT("/",2)," Tier ",B358," - ",VLOOKUP(A358,primary[[id]:[realTitle]],5,FALSE)," ",REPT("\",2),CHAR(10)),""))</f>
        <v xml:space="preserve">//// ********** PropulsionPlasma ********** \\\\
</v>
      </c>
    </row>
    <row r="359" spans="1:14" x14ac:dyDescent="0.35">
      <c r="A359" s="18" t="s">
        <v>194</v>
      </c>
      <c r="B359">
        <f>_xlfn.FLOOR.MATH(VLOOKUP(Tbl_PropulsionPlasma[[#This Row],[PropulsionPlasma]],primary[[id]:[tier]],2,FALSE),1)</f>
        <v>10</v>
      </c>
      <c r="C359" t="s">
        <v>1460</v>
      </c>
      <c r="D359" s="18" t="s">
        <v>194</v>
      </c>
      <c r="G359" t="str">
        <f t="shared" si="26"/>
        <v>PropulsionPlasma10</v>
      </c>
      <c r="M359" s="14" t="str">
        <f t="shared" si="24"/>
        <v>@PART[*]:HAS[#kiwiBranch[PropulsionPlasma],#kiwiTier[10]]:FOR[zKiwiTechTree]
{
    @TechRequired = plasmaPropulsion
}</v>
      </c>
      <c r="N359" t="str">
        <f>IF(AND(EXACT(LEFT(A359,1),UPPER(LEFT(A359,1)))=TRUE,A359&lt;&gt;""),_xlfn.CONCAT(REPT("/",4)," ",REPT("*",10)," ",A359," ",REPT("*",10)," ",REPT("\",4),CHAR(10)),IF(A359&lt;&gt;"",_xlfn.CONCAT(REPT("/",2)," Tier ",B359," - ",VLOOKUP(A359,primary[[id]:[realTitle]],5,FALSE)," ",REPT("\",2),CHAR(10)),""))</f>
        <v xml:space="preserve">// Tier 10 - Plasma Propulsion \\
</v>
      </c>
    </row>
    <row r="360" spans="1:14" x14ac:dyDescent="0.35">
      <c r="A360" t="s">
        <v>216</v>
      </c>
      <c r="B360">
        <f>_xlfn.FLOOR.MATH(VLOOKUP(Tbl_PropulsionPlasma[[#This Row],[PropulsionPlasma]],primary[[id]:[tier]],2,FALSE),1)</f>
        <v>11</v>
      </c>
      <c r="C360" t="s">
        <v>1460</v>
      </c>
      <c r="D360" t="s">
        <v>216</v>
      </c>
      <c r="G360" t="str">
        <f t="shared" si="26"/>
        <v>PropulsionPlasma11</v>
      </c>
      <c r="M360" s="14" t="str">
        <f t="shared" si="24"/>
        <v>@PART[*]:HAS[#kiwiBranch[PropulsionPlasma],#kiwiTier[11]]:FOR[zKiwiTechTree]
{
    @TechRequired = advEMSystems
}</v>
      </c>
      <c r="N360" t="str">
        <f>IF(AND(EXACT(LEFT(A360,1),UPPER(LEFT(A360,1)))=TRUE,A360&lt;&gt;""),_xlfn.CONCAT(REPT("/",4)," ",REPT("*",10)," ",A360," ",REPT("*",10)," ",REPT("\",4),CHAR(10)),IF(A360&lt;&gt;"",_xlfn.CONCAT(REPT("/",2)," Tier ",B360," - ",VLOOKUP(A360,primary[[id]:[realTitle]],5,FALSE)," ",REPT("\",2),CHAR(10)),""))</f>
        <v xml:space="preserve">// Tier 11 - Advanced Plasma Propulsion \\
</v>
      </c>
    </row>
    <row r="361" spans="1:14" x14ac:dyDescent="0.35">
      <c r="A361" t="s">
        <v>232</v>
      </c>
      <c r="B361">
        <f>_xlfn.FLOOR.MATH(VLOOKUP(Tbl_PropulsionPlasma[[#This Row],[PropulsionPlasma]],primary[[id]:[tier]],2,FALSE),1)</f>
        <v>12</v>
      </c>
      <c r="C361" t="s">
        <v>1460</v>
      </c>
      <c r="D361" t="s">
        <v>232</v>
      </c>
      <c r="G361" t="str">
        <f t="shared" si="26"/>
        <v>PropulsionPlasma12</v>
      </c>
      <c r="M361" s="14" t="str">
        <f t="shared" si="24"/>
        <v>@PART[*]:HAS[#kiwiBranch[PropulsionPlasma],#kiwiTier[12]]:FOR[zKiwiTechTree]
{
    @TechRequired = specializedPlasmaGeneration
}</v>
      </c>
      <c r="N361" t="str">
        <f>IF(AND(EXACT(LEFT(A361,1),UPPER(LEFT(A361,1)))=TRUE,A361&lt;&gt;""),_xlfn.CONCAT(REPT("/",4)," ",REPT("*",10)," ",A361," ",REPT("*",10)," ",REPT("\",4),CHAR(10)),IF(A361&lt;&gt;"",_xlfn.CONCAT(REPT("/",2)," Tier ",B361," - ",VLOOKUP(A361,primary[[id]:[realTitle]],5,FALSE)," ",REPT("\",2),CHAR(10)),""))</f>
        <v xml:space="preserve">// Tier 12 - Specialized Plasma Propulsion \\
</v>
      </c>
    </row>
    <row r="362" spans="1:14" x14ac:dyDescent="0.35">
      <c r="A362" t="s">
        <v>238</v>
      </c>
      <c r="B362">
        <f>_xlfn.FLOOR.MATH(VLOOKUP(Tbl_PropulsionPlasma[[#This Row],[PropulsionPlasma]],primary[[id]:[tier]],2,FALSE),1)</f>
        <v>13</v>
      </c>
      <c r="C362" t="s">
        <v>1460</v>
      </c>
      <c r="D362" t="s">
        <v>238</v>
      </c>
      <c r="G362" t="str">
        <f t="shared" si="26"/>
        <v>PropulsionPlasma13</v>
      </c>
      <c r="M362" s="14" t="str">
        <f t="shared" si="24"/>
        <v>@PART[*]:HAS[#kiwiBranch[PropulsionPlasma],#kiwiTier[13]]:FOR[zKiwiTechTree]
{
    @TechRequired = exoticPlasmaPropulsion
}</v>
      </c>
      <c r="N362" t="str">
        <f>IF(AND(EXACT(LEFT(A362,1),UPPER(LEFT(A362,1)))=TRUE,A362&lt;&gt;""),_xlfn.CONCAT(REPT("/",4)," ",REPT("*",10)," ",A362," ",REPT("*",10)," ",REPT("\",4),CHAR(10)),IF(A362&lt;&gt;"",_xlfn.CONCAT(REPT("/",2)," Tier ",B362," - ",VLOOKUP(A362,primary[[id]:[realTitle]],5,FALSE)," ",REPT("\",2),CHAR(10)),""))</f>
        <v xml:space="preserve">// Tier 13 - Exotic Plasma Propulsion \\
</v>
      </c>
    </row>
    <row r="363" spans="1:14" x14ac:dyDescent="0.35">
      <c r="A363" t="s">
        <v>1427</v>
      </c>
      <c r="B363">
        <f>_xlfn.FLOOR.MATH(VLOOKUP(Tbl_PropulsionPlasma[[#This Row],[PropulsionPlasma]],primary[[id]:[tier]],2,FALSE),1)</f>
        <v>14</v>
      </c>
      <c r="C363" t="s">
        <v>1460</v>
      </c>
      <c r="D363" t="s">
        <v>1427</v>
      </c>
      <c r="G363" t="str">
        <f t="shared" si="26"/>
        <v>PropulsionPlasma14</v>
      </c>
      <c r="M363" s="14" t="str">
        <f t="shared" si="24"/>
        <v>@PART[*]:HAS[#kiwiBranch[PropulsionPlasma],#kiwiTier[14]]:FOR[zKiwiTechTree]
{
    @TechRequired = extremePlasmaPropulsion
}</v>
      </c>
      <c r="N363" t="str">
        <f>IF(AND(EXACT(LEFT(A363,1),UPPER(LEFT(A363,1)))=TRUE,A363&lt;&gt;""),_xlfn.CONCAT(REPT("/",4)," ",REPT("*",10)," ",A363," ",REPT("*",10)," ",REPT("\",4),CHAR(10)),IF(A363&lt;&gt;"",_xlfn.CONCAT(REPT("/",2)," Tier ",B363," - ",VLOOKUP(A363,primary[[id]:[realTitle]],5,FALSE)," ",REPT("\",2),CHAR(10)),""))</f>
        <v xml:space="preserve">// Tier 14 - Extreme Plasma Propulsion \\
</v>
      </c>
    </row>
    <row r="364" spans="1:14" x14ac:dyDescent="0.35">
      <c r="G364" t="str">
        <f t="shared" si="26"/>
        <v/>
      </c>
      <c r="M364" s="14" t="str">
        <f t="shared" si="24"/>
        <v/>
      </c>
      <c r="N364" t="str">
        <f>IF(AND(EXACT(LEFT(A364,1),UPPER(LEFT(A364,1)))=TRUE,A364&lt;&gt;""),_xlfn.CONCAT(REPT("/",4)," ",REPT("*",10)," ",A364," ",REPT("*",10)," ",REPT("\",4),CHAR(10)),IF(A364&lt;&gt;"",_xlfn.CONCAT(REPT("/",2)," Tier ",B364," - ",VLOOKUP(A364,primary[[id]:[realTitle]],5,FALSE)," ",REPT("\",2),CHAR(10)),""))</f>
        <v/>
      </c>
    </row>
    <row r="365" spans="1:14" x14ac:dyDescent="0.35">
      <c r="G365" t="str">
        <f t="shared" si="26"/>
        <v/>
      </c>
      <c r="M365" s="14" t="str">
        <f t="shared" si="24"/>
        <v/>
      </c>
      <c r="N365" t="str">
        <f>IF(AND(EXACT(LEFT(A365,1),UPPER(LEFT(A365,1)))=TRUE,A365&lt;&gt;""),_xlfn.CONCAT(REPT("/",4)," ",REPT("*",10)," ",A365," ",REPT("*",10)," ",REPT("\",4),CHAR(10)),IF(A365&lt;&gt;"",_xlfn.CONCAT(REPT("/",2)," Tier ",B365," - ",VLOOKUP(A365,primary[[id]:[realTitle]],5,FALSE)," ",REPT("\",2),CHAR(10)),""))</f>
        <v/>
      </c>
    </row>
    <row r="366" spans="1:14" x14ac:dyDescent="0.35">
      <c r="A366" t="s">
        <v>1058</v>
      </c>
      <c r="B366" t="s">
        <v>247</v>
      </c>
      <c r="C366" t="s">
        <v>1090</v>
      </c>
      <c r="D366" t="s">
        <v>1465</v>
      </c>
      <c r="G366" t="str">
        <f t="shared" si="26"/>
        <v>TitleTier</v>
      </c>
      <c r="M366" s="14" t="str">
        <f t="shared" si="24"/>
        <v/>
      </c>
      <c r="N366" t="str">
        <f>IF(AND(EXACT(LEFT(A366,1),UPPER(LEFT(A366,1)))=TRUE,A366&lt;&gt;""),_xlfn.CONCAT(REPT("/",4)," ",REPT("*",10)," ",A366," ",REPT("*",10)," ",REPT("\",4),CHAR(10)),IF(A366&lt;&gt;"",_xlfn.CONCAT(REPT("/",2)," Tier ",B366," - ",VLOOKUP(A366,primary[[id]:[realTitle]],5,FALSE)," ",REPT("\",2),CHAR(10)),""))</f>
        <v xml:space="preserve">//// ********** SolidRocketBoosters ********** \\\\
</v>
      </c>
    </row>
    <row r="367" spans="1:14" x14ac:dyDescent="0.35">
      <c r="A367" s="18" t="s">
        <v>0</v>
      </c>
      <c r="B367">
        <f>_xlfn.FLOOR.MATH(VLOOKUP(Tbl_SolidRocketBoosters[[#This Row],[SolidRocketBoosters]],primary[[id]:[tier]],2,FALSE),1)</f>
        <v>0</v>
      </c>
      <c r="C367" t="s">
        <v>1058</v>
      </c>
      <c r="D367" s="18" t="s">
        <v>0</v>
      </c>
      <c r="G367" t="str">
        <f t="shared" si="26"/>
        <v>SolidRocketBoosters0</v>
      </c>
      <c r="M367" s="14" t="str">
        <f t="shared" si="24"/>
        <v>@PART[*]:HAS[#kiwiBranch[SolidRocketBoosters],#kiwiTier[0]]:FOR[zKiwiTechTree]
{
    @TechRequired = start
}</v>
      </c>
      <c r="N367" t="str">
        <f>IF(AND(EXACT(LEFT(A367,1),UPPER(LEFT(A367,1)))=TRUE,A367&lt;&gt;""),_xlfn.CONCAT(REPT("/",4)," ",REPT("*",10)," ",A367," ",REPT("*",10)," ",REPT("\",4),CHAR(10)),IF(A367&lt;&gt;"",_xlfn.CONCAT(REPT("/",2)," Tier ",B367," - ",VLOOKUP(A367,primary[[id]:[realTitle]],5,FALSE)," ",REPT("\",2),CHAR(10)),""))</f>
        <v xml:space="preserve">// Tier 0 - Start \\
</v>
      </c>
    </row>
    <row r="368" spans="1:14" x14ac:dyDescent="0.35">
      <c r="A368" t="s">
        <v>1046</v>
      </c>
      <c r="B368">
        <f>_xlfn.FLOOR.MATH(VLOOKUP(Tbl_SolidRocketBoosters[[#This Row],[SolidRocketBoosters]],primary[[id]:[tier]],2,FALSE),1)</f>
        <v>1</v>
      </c>
      <c r="C368" t="s">
        <v>1058</v>
      </c>
      <c r="D368" t="s">
        <v>1046</v>
      </c>
      <c r="G368" t="str">
        <f t="shared" si="26"/>
        <v>SolidRocketBoosters1</v>
      </c>
      <c r="M368" s="14" t="str">
        <f t="shared" si="24"/>
        <v>@PART[*]:HAS[#kiwiBranch[SolidRocketBoosters],#kiwiTier[1]]:FOR[zKiwiTechTree]
{
    @TechRequired = prototypeRocketry
}</v>
      </c>
      <c r="N368" t="str">
        <f>IF(AND(EXACT(LEFT(A368,1),UPPER(LEFT(A368,1)))=TRUE,A368&lt;&gt;""),_xlfn.CONCAT(REPT("/",4)," ",REPT("*",10)," ",A368," ",REPT("*",10)," ",REPT("\",4),CHAR(10)),IF(A368&lt;&gt;"",_xlfn.CONCAT(REPT("/",2)," Tier ",B368," - ",VLOOKUP(A368,primary[[id]:[realTitle]],5,FALSE)," ",REPT("\",2),CHAR(10)),""))</f>
        <v xml:space="preserve">// Tier 1 - Prototype Rocketry \\
</v>
      </c>
    </row>
    <row r="369" spans="1:14" x14ac:dyDescent="0.35">
      <c r="A369" t="s">
        <v>993</v>
      </c>
      <c r="B369">
        <f>_xlfn.FLOOR.MATH(VLOOKUP(Tbl_SolidRocketBoosters[[#This Row],[SolidRocketBoosters]],primary[[id]:[tier]],2,FALSE),1)</f>
        <v>2</v>
      </c>
      <c r="C369" t="s">
        <v>1058</v>
      </c>
      <c r="D369" t="s">
        <v>993</v>
      </c>
      <c r="G369" t="str">
        <f t="shared" si="26"/>
        <v>SolidRocketBoosters2</v>
      </c>
      <c r="M369" s="14" t="str">
        <f t="shared" si="24"/>
        <v>@PART[*]:HAS[#kiwiBranch[SolidRocketBoosters],#kiwiTier[2]]:FOR[zKiwiTechTree]
{
    @TechRequired = prototypeBoosters
}</v>
      </c>
      <c r="N369" t="str">
        <f>IF(AND(EXACT(LEFT(A369,1),UPPER(LEFT(A369,1)))=TRUE,A369&lt;&gt;""),_xlfn.CONCAT(REPT("/",4)," ",REPT("*",10)," ",A369," ",REPT("*",10)," ",REPT("\",4),CHAR(10)),IF(A369&lt;&gt;"",_xlfn.CONCAT(REPT("/",2)," Tier ",B369," - ",VLOOKUP(A369,primary[[id]:[realTitle]],5,FALSE)," ",REPT("\",2),CHAR(10)),""))</f>
        <v xml:space="preserve">// Tier 2 - Prototype Solid Rocket Boosters \\
</v>
      </c>
    </row>
    <row r="370" spans="1:14" x14ac:dyDescent="0.35">
      <c r="A370" t="s">
        <v>9</v>
      </c>
      <c r="B370">
        <f>_xlfn.FLOOR.MATH(VLOOKUP(Tbl_SolidRocketBoosters[[#This Row],[SolidRocketBoosters]],primary[[id]:[tier]],2,FALSE),1)</f>
        <v>3</v>
      </c>
      <c r="C370" t="s">
        <v>1058</v>
      </c>
      <c r="D370" t="s">
        <v>9</v>
      </c>
      <c r="G370" t="str">
        <f t="shared" si="26"/>
        <v>SolidRocketBoosters3</v>
      </c>
      <c r="M370" s="14" t="str">
        <f t="shared" si="24"/>
        <v>@PART[*]:HAS[#kiwiBranch[SolidRocketBoosters],#kiwiTier[3]]:FOR[zKiwiTechTree]
{
    @TechRequired = tinyBoosters
}</v>
      </c>
      <c r="N370" t="str">
        <f>IF(AND(EXACT(LEFT(A370,1),UPPER(LEFT(A370,1)))=TRUE,A370&lt;&gt;""),_xlfn.CONCAT(REPT("/",4)," ",REPT("*",10)," ",A370," ",REPT("*",10)," ",REPT("\",4),CHAR(10)),IF(A370&lt;&gt;"",_xlfn.CONCAT(REPT("/",2)," Tier ",B370," - ",VLOOKUP(A370,primary[[id]:[realTitle]],5,FALSE)," ",REPT("\",2),CHAR(10)),""))</f>
        <v xml:space="preserve">// Tier 3 - Tiny Solid Rocket Boosters \\
</v>
      </c>
    </row>
    <row r="371" spans="1:14" x14ac:dyDescent="0.35">
      <c r="A371" t="s">
        <v>19</v>
      </c>
      <c r="B371">
        <f>_xlfn.FLOOR.MATH(VLOOKUP(Tbl_SolidRocketBoosters[[#This Row],[SolidRocketBoosters]],primary[[id]:[tier]],2,FALSE),1)</f>
        <v>4</v>
      </c>
      <c r="C371" t="s">
        <v>1058</v>
      </c>
      <c r="D371" t="s">
        <v>19</v>
      </c>
      <c r="G371" t="str">
        <f t="shared" ref="G371:G412" si="27">_xlfn.CONCAT(C371,B371)</f>
        <v>SolidRocketBoosters4</v>
      </c>
      <c r="M371" s="14" t="str">
        <f t="shared" si="24"/>
        <v>@PART[*]:HAS[#kiwiBranch[SolidRocketBoosters],#kiwiTier[4]]:FOR[zKiwiTechTree]
{
    @TechRequired = smallBoosters
}</v>
      </c>
      <c r="N371" t="str">
        <f>IF(AND(EXACT(LEFT(A371,1),UPPER(LEFT(A371,1)))=TRUE,A371&lt;&gt;""),_xlfn.CONCAT(REPT("/",4)," ",REPT("*",10)," ",A371," ",REPT("*",10)," ",REPT("\",4),CHAR(10)),IF(A371&lt;&gt;"",_xlfn.CONCAT(REPT("/",2)," Tier ",B371," - ",VLOOKUP(A371,primary[[id]:[realTitle]],5,FALSE)," ",REPT("\",2),CHAR(10)),""))</f>
        <v xml:space="preserve">// Tier 4 - Small Solid Rocket Boosters \\
</v>
      </c>
    </row>
    <row r="372" spans="1:14" x14ac:dyDescent="0.35">
      <c r="A372" t="s">
        <v>34</v>
      </c>
      <c r="B372">
        <f>_xlfn.FLOOR.MATH(VLOOKUP(Tbl_SolidRocketBoosters[[#This Row],[SolidRocketBoosters]],primary[[id]:[tier]],2,FALSE),1)</f>
        <v>5</v>
      </c>
      <c r="C372" t="s">
        <v>1058</v>
      </c>
      <c r="D372" t="s">
        <v>34</v>
      </c>
      <c r="G372" t="str">
        <f t="shared" si="27"/>
        <v>SolidRocketBoosters5</v>
      </c>
      <c r="M372" s="14" t="str">
        <f t="shared" si="24"/>
        <v>@PART[*]:HAS[#kiwiBranch[SolidRocketBoosters],#kiwiTier[5]]:FOR[zKiwiTechTree]
{
    @TechRequired = mediumBoosters
}</v>
      </c>
      <c r="N372" t="str">
        <f>IF(AND(EXACT(LEFT(A372,1),UPPER(LEFT(A372,1)))=TRUE,A372&lt;&gt;""),_xlfn.CONCAT(REPT("/",4)," ",REPT("*",10)," ",A372," ",REPT("*",10)," ",REPT("\",4),CHAR(10)),IF(A372&lt;&gt;"",_xlfn.CONCAT(REPT("/",2)," Tier ",B372," - ",VLOOKUP(A372,primary[[id]:[realTitle]],5,FALSE)," ",REPT("\",2),CHAR(10)),""))</f>
        <v xml:space="preserve">// Tier 5 - Medium Solid Rocket Boosters \\
</v>
      </c>
    </row>
    <row r="373" spans="1:14" x14ac:dyDescent="0.35">
      <c r="A373" t="s">
        <v>57</v>
      </c>
      <c r="B373">
        <f>_xlfn.FLOOR.MATH(VLOOKUP(Tbl_SolidRocketBoosters[[#This Row],[SolidRocketBoosters]],primary[[id]:[tier]],2,FALSE),1)</f>
        <v>6</v>
      </c>
      <c r="C373" t="s">
        <v>1058</v>
      </c>
      <c r="D373" t="s">
        <v>57</v>
      </c>
      <c r="G373" t="str">
        <f t="shared" si="27"/>
        <v>SolidRocketBoosters6</v>
      </c>
      <c r="M373" s="14" t="str">
        <f t="shared" si="24"/>
        <v>@PART[*]:HAS[#kiwiBranch[SolidRocketBoosters],#kiwiTier[6]]:FOR[zKiwiTechTree]
{
    @TechRequired = largeBoosters
}</v>
      </c>
      <c r="N373" t="str">
        <f>IF(AND(EXACT(LEFT(A373,1),UPPER(LEFT(A373,1)))=TRUE,A373&lt;&gt;""),_xlfn.CONCAT(REPT("/",4)," ",REPT("*",10)," ",A373," ",REPT("*",10)," ",REPT("\",4),CHAR(10)),IF(A373&lt;&gt;"",_xlfn.CONCAT(REPT("/",2)," Tier ",B373," - ",VLOOKUP(A373,primary[[id]:[realTitle]],5,FALSE)," ",REPT("\",2),CHAR(10)),""))</f>
        <v xml:space="preserve">// Tier 6 - Large Solid Rocket Boosters \\
</v>
      </c>
    </row>
    <row r="374" spans="1:14" x14ac:dyDescent="0.35">
      <c r="A374" t="s">
        <v>83</v>
      </c>
      <c r="B374">
        <f>_xlfn.FLOOR.MATH(VLOOKUP(Tbl_SolidRocketBoosters[[#This Row],[SolidRocketBoosters]],primary[[id]:[tier]],2,FALSE),1)</f>
        <v>7</v>
      </c>
      <c r="C374" t="s">
        <v>1058</v>
      </c>
      <c r="D374" t="s">
        <v>83</v>
      </c>
      <c r="G374" t="str">
        <f t="shared" si="27"/>
        <v>SolidRocketBoosters7</v>
      </c>
      <c r="M374" s="14" t="str">
        <f t="shared" si="24"/>
        <v>@PART[*]:HAS[#kiwiBranch[SolidRocketBoosters],#kiwiTier[7]]:FOR[zKiwiTechTree]
{
    @TechRequired = largerBoosters
}</v>
      </c>
      <c r="N374" t="str">
        <f>IF(AND(EXACT(LEFT(A374,1),UPPER(LEFT(A374,1)))=TRUE,A374&lt;&gt;""),_xlfn.CONCAT(REPT("/",4)," ",REPT("*",10)," ",A374," ",REPT("*",10)," ",REPT("\",4),CHAR(10)),IF(A374&lt;&gt;"",_xlfn.CONCAT(REPT("/",2)," Tier ",B374," - ",VLOOKUP(A374,primary[[id]:[realTitle]],5,FALSE)," ",REPT("\",2),CHAR(10)),""))</f>
        <v xml:space="preserve">// Tier 7 - Larger Solid Rocket Boosters \\
</v>
      </c>
    </row>
    <row r="375" spans="1:14" x14ac:dyDescent="0.35">
      <c r="A375" t="s">
        <v>123</v>
      </c>
      <c r="B375">
        <f>_xlfn.FLOOR.MATH(VLOOKUP(Tbl_SolidRocketBoosters[[#This Row],[SolidRocketBoosters]],primary[[id]:[tier]],2,FALSE),1)</f>
        <v>8</v>
      </c>
      <c r="C375" t="s">
        <v>1058</v>
      </c>
      <c r="D375" t="s">
        <v>123</v>
      </c>
      <c r="G375" t="str">
        <f t="shared" si="27"/>
        <v>SolidRocketBoosters8</v>
      </c>
      <c r="M375" s="14" t="str">
        <f t="shared" si="24"/>
        <v>@PART[*]:HAS[#kiwiBranch[SolidRocketBoosters],#kiwiTier[8]]:FOR[zKiwiTechTree]
{
    @TechRequired = hugeBoosters
}</v>
      </c>
      <c r="N375" t="str">
        <f>IF(AND(EXACT(LEFT(A375,1),UPPER(LEFT(A375,1)))=TRUE,A375&lt;&gt;""),_xlfn.CONCAT(REPT("/",4)," ",REPT("*",10)," ",A375," ",REPT("*",10)," ",REPT("\",4),CHAR(10)),IF(A375&lt;&gt;"",_xlfn.CONCAT(REPT("/",2)," Tier ",B375," - ",VLOOKUP(A375,primary[[id]:[realTitle]],5,FALSE)," ",REPT("\",2),CHAR(10)),""))</f>
        <v xml:space="preserve">// Tier 8 - Huge Solid Rocket Boosters \\
</v>
      </c>
    </row>
    <row r="376" spans="1:14" x14ac:dyDescent="0.35">
      <c r="A376" t="s">
        <v>152</v>
      </c>
      <c r="B376">
        <f>_xlfn.FLOOR.MATH(VLOOKUP(Tbl_SolidRocketBoosters[[#This Row],[SolidRocketBoosters]],primary[[id]:[tier]],2,FALSE),1)</f>
        <v>9</v>
      </c>
      <c r="C376" t="s">
        <v>1058</v>
      </c>
      <c r="D376" t="s">
        <v>152</v>
      </c>
      <c r="G376" t="str">
        <f t="shared" si="27"/>
        <v>SolidRocketBoosters9</v>
      </c>
      <c r="M376" s="14" t="str">
        <f t="shared" si="24"/>
        <v>@PART[*]:HAS[#kiwiBranch[SolidRocketBoosters],#kiwiTier[9]]:FOR[zKiwiTechTree]
{
    @TechRequired = gargantuanBoosters
}</v>
      </c>
      <c r="N376" t="str">
        <f>IF(AND(EXACT(LEFT(A376,1),UPPER(LEFT(A376,1)))=TRUE,A376&lt;&gt;""),_xlfn.CONCAT(REPT("/",4)," ",REPT("*",10)," ",A376," ",REPT("*",10)," ",REPT("\",4),CHAR(10)),IF(A376&lt;&gt;"",_xlfn.CONCAT(REPT("/",2)," Tier ",B376," - ",VLOOKUP(A376,primary[[id]:[realTitle]],5,FALSE)," ",REPT("\",2),CHAR(10)),""))</f>
        <v xml:space="preserve">// Tier 9 - Gargantuan Solid Rocket Boosters \\
</v>
      </c>
    </row>
    <row r="377" spans="1:14" x14ac:dyDescent="0.35">
      <c r="G377" t="str">
        <f t="shared" si="27"/>
        <v/>
      </c>
      <c r="M377" s="14" t="str">
        <f t="shared" si="24"/>
        <v/>
      </c>
      <c r="N377" t="str">
        <f>IF(AND(EXACT(LEFT(A377,1),UPPER(LEFT(A377,1)))=TRUE,A377&lt;&gt;""),_xlfn.CONCAT(REPT("/",4)," ",REPT("*",10)," ",A377," ",REPT("*",10)," ",REPT("\",4),CHAR(10)),IF(A377&lt;&gt;"",_xlfn.CONCAT(REPT("/",2)," Tier ",B377," - ",VLOOKUP(A377,primary[[id]:[realTitle]],5,FALSE)," ",REPT("\",2),CHAR(10)),""))</f>
        <v/>
      </c>
    </row>
    <row r="378" spans="1:14" x14ac:dyDescent="0.35">
      <c r="G378" t="str">
        <f t="shared" si="27"/>
        <v/>
      </c>
      <c r="M378" s="14" t="str">
        <f t="shared" si="24"/>
        <v/>
      </c>
      <c r="N378" t="str">
        <f>IF(AND(EXACT(LEFT(A378,1),UPPER(LEFT(A378,1)))=TRUE,A378&lt;&gt;""),_xlfn.CONCAT(REPT("/",4)," ",REPT("*",10)," ",A378," ",REPT("*",10)," ",REPT("\",4),CHAR(10)),IF(A378&lt;&gt;"",_xlfn.CONCAT(REPT("/",2)," Tier ",B378," - ",VLOOKUP(A378,primary[[id]:[realTitle]],5,FALSE)," ",REPT("\",2),CHAR(10)),""))</f>
        <v/>
      </c>
    </row>
    <row r="379" spans="1:14" x14ac:dyDescent="0.35">
      <c r="A379" t="s">
        <v>1069</v>
      </c>
      <c r="B379" t="s">
        <v>247</v>
      </c>
      <c r="C379" t="s">
        <v>1090</v>
      </c>
      <c r="D379" t="s">
        <v>1465</v>
      </c>
      <c r="E379" t="s">
        <v>1466</v>
      </c>
      <c r="G379" t="str">
        <f t="shared" si="27"/>
        <v>TitleTier</v>
      </c>
      <c r="M379" s="14" t="str">
        <f t="shared" si="24"/>
        <v/>
      </c>
      <c r="N379" t="str">
        <f>IF(AND(EXACT(LEFT(A379,1),UPPER(LEFT(A379,1)))=TRUE,A379&lt;&gt;""),_xlfn.CONCAT(REPT("/",4)," ",REPT("*",10)," ",A379," ",REPT("*",10)," ",REPT("\",4),CHAR(10)),IF(A379&lt;&gt;"",_xlfn.CONCAT(REPT("/",2)," Tier ",B379," - ",VLOOKUP(A379,primary[[id]:[realTitle]],5,FALSE)," ",REPT("\",2),CHAR(10)),""))</f>
        <v xml:space="preserve">//// ********** PropulsionNuclear ********** \\\\
</v>
      </c>
    </row>
    <row r="380" spans="1:14" x14ac:dyDescent="0.35">
      <c r="A380" s="18" t="s">
        <v>712</v>
      </c>
      <c r="B380">
        <f>_xlfn.FLOOR.MATH(VLOOKUP(Tbl_PropulsionNuclear[[#This Row],[PropulsionNuclear]],primary[[id]:[tier]],2,FALSE),1)</f>
        <v>6</v>
      </c>
      <c r="C380" t="s">
        <v>1069</v>
      </c>
      <c r="D380" s="18" t="s">
        <v>712</v>
      </c>
      <c r="E380" s="18" t="s">
        <v>712</v>
      </c>
      <c r="G380" t="str">
        <f t="shared" si="27"/>
        <v>PropulsionNuclear6</v>
      </c>
      <c r="M380" s="14" t="str">
        <f t="shared" si="24"/>
        <v>@PART[*]:HAS[#kiwiBranch[PropulsionNuclear],#kiwiTier[6]]:FOR[zKiwiTechTree]
{
    @TechRequired = earlyNuclearSystems
}</v>
      </c>
      <c r="N380" t="str">
        <f>IF(AND(EXACT(LEFT(A380,1),UPPER(LEFT(A380,1)))=TRUE,A380&lt;&gt;""),_xlfn.CONCAT(REPT("/",4)," ",REPT("*",10)," ",A380," ",REPT("*",10)," ",REPT("\",4),CHAR(10)),IF(A380&lt;&gt;"",_xlfn.CONCAT(REPT("/",2)," Tier ",B380," - ",VLOOKUP(A380,primary[[id]:[realTitle]],5,FALSE)," ",REPT("\",2),CHAR(10)),""))</f>
        <v xml:space="preserve">// Tier 6 - Early Nuclear Systems \\
</v>
      </c>
    </row>
    <row r="381" spans="1:14" x14ac:dyDescent="0.35">
      <c r="A381" t="s">
        <v>80</v>
      </c>
      <c r="B381">
        <f>_xlfn.FLOOR.MATH(VLOOKUP(Tbl_PropulsionNuclear[[#This Row],[PropulsionNuclear]],primary[[id]:[tier]],2,FALSE),1)</f>
        <v>7</v>
      </c>
      <c r="C381" t="s">
        <v>1069</v>
      </c>
      <c r="D381" t="s">
        <v>80</v>
      </c>
      <c r="E381" t="s">
        <v>80</v>
      </c>
      <c r="G381" t="str">
        <f t="shared" si="27"/>
        <v>PropulsionNuclear7</v>
      </c>
      <c r="M381" s="14" t="str">
        <f t="shared" si="24"/>
        <v>@PART[*]:HAS[#kiwiBranch[PropulsionNuclear],#kiwiTier[7]]:FOR[zKiwiTechTree]
{
    @TechRequired = nuclearPropulsion
}</v>
      </c>
      <c r="N381" t="str">
        <f>IF(AND(EXACT(LEFT(A381,1),UPPER(LEFT(A381,1)))=TRUE,A381&lt;&gt;""),_xlfn.CONCAT(REPT("/",4)," ",REPT("*",10)," ",A381," ",REPT("*",10)," ",REPT("\",4),CHAR(10)),IF(A381&lt;&gt;"",_xlfn.CONCAT(REPT("/",2)," Tier ",B381," - ",VLOOKUP(A381,primary[[id]:[realTitle]],5,FALSE)," ",REPT("\",2),CHAR(10)),""))</f>
        <v xml:space="preserve">// Tier 7 - Nuclear Propulsion \\
</v>
      </c>
    </row>
    <row r="382" spans="1:14" x14ac:dyDescent="0.35">
      <c r="A382" t="s">
        <v>108</v>
      </c>
      <c r="B382">
        <f>_xlfn.FLOOR.MATH(VLOOKUP(Tbl_PropulsionNuclear[[#This Row],[PropulsionNuclear]],primary[[id]:[tier]],2,FALSE),1)</f>
        <v>8</v>
      </c>
      <c r="C382" t="s">
        <v>1069</v>
      </c>
      <c r="D382" t="s">
        <v>108</v>
      </c>
      <c r="E382" t="s">
        <v>108</v>
      </c>
      <c r="G382" t="str">
        <f t="shared" si="27"/>
        <v>PropulsionNuclear8</v>
      </c>
      <c r="M382" s="14" t="str">
        <f t="shared" si="24"/>
        <v>@PART[*]:HAS[#kiwiBranch[PropulsionNuclear],#kiwiTier[8]]:FOR[zKiwiTechTree]
{
    @TechRequired = improvedNuclearPropulsion
}</v>
      </c>
      <c r="N382" t="str">
        <f>IF(AND(EXACT(LEFT(A382,1),UPPER(LEFT(A382,1)))=TRUE,A382&lt;&gt;""),_xlfn.CONCAT(REPT("/",4)," ",REPT("*",10)," ",A382," ",REPT("*",10)," ",REPT("\",4),CHAR(10)),IF(A382&lt;&gt;"",_xlfn.CONCAT(REPT("/",2)," Tier ",B382," - ",VLOOKUP(A382,primary[[id]:[realTitle]],5,FALSE)," ",REPT("\",2),CHAR(10)),""))</f>
        <v xml:space="preserve">// Tier 8 - Improved Nuclear Propulsion \\
</v>
      </c>
    </row>
    <row r="383" spans="1:14" x14ac:dyDescent="0.35">
      <c r="A383" t="s">
        <v>149</v>
      </c>
      <c r="B383">
        <f>_xlfn.FLOOR.MATH(VLOOKUP(Tbl_PropulsionNuclear[[#This Row],[PropulsionNuclear]],primary[[id]:[tier]],2,FALSE),1)</f>
        <v>9</v>
      </c>
      <c r="C383" t="s">
        <v>1069</v>
      </c>
      <c r="D383" t="s">
        <v>149</v>
      </c>
      <c r="E383" t="s">
        <v>149</v>
      </c>
      <c r="G383" t="str">
        <f t="shared" si="27"/>
        <v>PropulsionNuclear9</v>
      </c>
      <c r="M383" s="14" t="str">
        <f t="shared" si="24"/>
        <v>@PART[*]:HAS[#kiwiBranch[PropulsionNuclear],#kiwiTier[9]]:FOR[zKiwiTechTree]
{
    @TechRequired = advNuclearPropulsion
}</v>
      </c>
      <c r="N383" t="str">
        <f>IF(AND(EXACT(LEFT(A383,1),UPPER(LEFT(A383,1)))=TRUE,A383&lt;&gt;""),_xlfn.CONCAT(REPT("/",4)," ",REPT("*",10)," ",A383," ",REPT("*",10)," ",REPT("\",4),CHAR(10)),IF(A383&lt;&gt;"",_xlfn.CONCAT(REPT("/",2)," Tier ",B383," - ",VLOOKUP(A383,primary[[id]:[realTitle]],5,FALSE)," ",REPT("\",2),CHAR(10)),""))</f>
        <v xml:space="preserve">// Tier 9 - Advanced Nuclear Propulsion \\
</v>
      </c>
    </row>
    <row r="384" spans="1:14" x14ac:dyDescent="0.35">
      <c r="A384" t="s">
        <v>191</v>
      </c>
      <c r="B384">
        <f>_xlfn.FLOOR.MATH(VLOOKUP(Tbl_PropulsionNuclear[[#This Row],[PropulsionNuclear]],primary[[id]:[tier]],2,FALSE),1)</f>
        <v>10</v>
      </c>
      <c r="C384" t="s">
        <v>1069</v>
      </c>
      <c r="D384" t="s">
        <v>191</v>
      </c>
      <c r="E384" t="s">
        <v>191</v>
      </c>
      <c r="G384" t="str">
        <f t="shared" si="27"/>
        <v>PropulsionNuclear10</v>
      </c>
      <c r="M384" s="14" t="str">
        <f t="shared" si="24"/>
        <v>@PART[*]:HAS[#kiwiBranch[PropulsionNuclear],#kiwiTier[10]]:FOR[zKiwiTechTree]
{
    @TechRequired = expNuclearPropulsion
}</v>
      </c>
      <c r="N384" t="str">
        <f>IF(AND(EXACT(LEFT(A384,1),UPPER(LEFT(A384,1)))=TRUE,A384&lt;&gt;""),_xlfn.CONCAT(REPT("/",4)," ",REPT("*",10)," ",A384," ",REPT("*",10)," ",REPT("\",4),CHAR(10)),IF(A384&lt;&gt;"",_xlfn.CONCAT(REPT("/",2)," Tier ",B384," - ",VLOOKUP(A384,primary[[id]:[realTitle]],5,FALSE)," ",REPT("\",2),CHAR(10)),""))</f>
        <v xml:space="preserve">// Tier 10 - Experimental Nuclear Propulsion \\
</v>
      </c>
    </row>
    <row r="385" spans="1:14" x14ac:dyDescent="0.35">
      <c r="A385" t="s">
        <v>214</v>
      </c>
      <c r="B385">
        <f>_xlfn.FLOOR.MATH(VLOOKUP(Tbl_PropulsionNuclear[[#This Row],[PropulsionNuclear]],primary[[id]:[tier]],2,FALSE),1)</f>
        <v>11</v>
      </c>
      <c r="C385" t="s">
        <v>1069</v>
      </c>
      <c r="D385" t="s">
        <v>214</v>
      </c>
      <c r="E385" t="s">
        <v>214</v>
      </c>
      <c r="G385" t="str">
        <f t="shared" si="27"/>
        <v>PropulsionNuclear11</v>
      </c>
      <c r="M385" s="14" t="str">
        <f t="shared" si="24"/>
        <v>@PART[*]:HAS[#kiwiBranch[PropulsionNuclear],#kiwiTier[11]]:FOR[zKiwiTechTree]
{
    @TechRequired = exoticNuclearPropulsion
}</v>
      </c>
      <c r="N385" t="str">
        <f>IF(AND(EXACT(LEFT(A385,1),UPPER(LEFT(A385,1)))=TRUE,A385&lt;&gt;""),_xlfn.CONCAT(REPT("/",4)," ",REPT("*",10)," ",A385," ",REPT("*",10)," ",REPT("\",4),CHAR(10)),IF(A385&lt;&gt;"",_xlfn.CONCAT(REPT("/",2)," Tier ",B385," - ",VLOOKUP(A385,primary[[id]:[realTitle]],5,FALSE)," ",REPT("\",2),CHAR(10)),""))</f>
        <v xml:space="preserve">// Tier 11 - Exotic Nuclear Propulsion \\
</v>
      </c>
    </row>
    <row r="386" spans="1:14" x14ac:dyDescent="0.35">
      <c r="A386" t="s">
        <v>231</v>
      </c>
      <c r="B386">
        <f>_xlfn.FLOOR.MATH(VLOOKUP(Tbl_PropulsionNuclear[[#This Row],[PropulsionNuclear]],primary[[id]:[tier]],2,FALSE),1)</f>
        <v>12</v>
      </c>
      <c r="C386" t="s">
        <v>1069</v>
      </c>
      <c r="D386" t="s">
        <v>231</v>
      </c>
      <c r="E386" t="s">
        <v>231</v>
      </c>
      <c r="G386" t="str">
        <f t="shared" si="27"/>
        <v>PropulsionNuclear12</v>
      </c>
      <c r="M386" s="14" t="str">
        <f t="shared" si="24"/>
        <v>@PART[*]:HAS[#kiwiBranch[PropulsionNuclear],#kiwiTier[12]]:FOR[zKiwiTechTree]
{
    @TechRequired = highPowerExoticNuclearPropulsion
}</v>
      </c>
      <c r="N386" t="str">
        <f>IF(AND(EXACT(LEFT(A386,1),UPPER(LEFT(A386,1)))=TRUE,A386&lt;&gt;""),_xlfn.CONCAT(REPT("/",4)," ",REPT("*",10)," ",A386," ",REPT("*",10)," ",REPT("\",4),CHAR(10)),IF(A386&lt;&gt;"",_xlfn.CONCAT(REPT("/",2)," Tier ",B386," - ",VLOOKUP(A386,primary[[id]:[realTitle]],5,FALSE)," ",REPT("\",2),CHAR(10)),""))</f>
        <v xml:space="preserve">// Tier 12 - High Power Exotic Nuclear Propulsion \\
</v>
      </c>
    </row>
    <row r="387" spans="1:14" x14ac:dyDescent="0.35">
      <c r="A387" t="s">
        <v>1415</v>
      </c>
      <c r="B387">
        <f>_xlfn.FLOOR.MATH(VLOOKUP(Tbl_PropulsionNuclear[[#This Row],[PropulsionNuclear]],primary[[id]:[tier]],2,FALSE),1)</f>
        <v>13</v>
      </c>
      <c r="C387" t="s">
        <v>1069</v>
      </c>
      <c r="D387" t="s">
        <v>1415</v>
      </c>
      <c r="E387" t="s">
        <v>1415</v>
      </c>
      <c r="G387" t="str">
        <f t="shared" si="27"/>
        <v>PropulsionNuclear13</v>
      </c>
      <c r="M387" s="14" t="str">
        <f t="shared" si="24"/>
        <v>@PART[*]:HAS[#kiwiBranch[PropulsionNuclear],#kiwiTier[13]]:FOR[zKiwiTechTree]
{
    @TechRequired = extremeNuclearPropulsion
}</v>
      </c>
      <c r="N387" t="str">
        <f>IF(AND(EXACT(LEFT(A387,1),UPPER(LEFT(A387,1)))=TRUE,A387&lt;&gt;""),_xlfn.CONCAT(REPT("/",4)," ",REPT("*",10)," ",A387," ",REPT("*",10)," ",REPT("\",4),CHAR(10)),IF(A387&lt;&gt;"",_xlfn.CONCAT(REPT("/",2)," Tier ",B387," - ",VLOOKUP(A387,primary[[id]:[realTitle]],5,FALSE)," ",REPT("\",2),CHAR(10)),""))</f>
        <v xml:space="preserve">// Tier 13 - Extreme Nuclear Propulsion \\
</v>
      </c>
    </row>
    <row r="388" spans="1:14" x14ac:dyDescent="0.35">
      <c r="A388" t="s">
        <v>1429</v>
      </c>
      <c r="B388">
        <f>_xlfn.FLOOR.MATH(VLOOKUP(Tbl_PropulsionNuclear[[#This Row],[PropulsionNuclear]],primary[[id]:[tier]],2,FALSE),1)</f>
        <v>14</v>
      </c>
      <c r="C388" t="s">
        <v>1069</v>
      </c>
      <c r="D388" t="s">
        <v>1429</v>
      </c>
      <c r="E388" t="s">
        <v>1429</v>
      </c>
      <c r="G388" t="str">
        <f t="shared" si="27"/>
        <v>PropulsionNuclear14</v>
      </c>
      <c r="M388" s="14" t="str">
        <f t="shared" si="24"/>
        <v>@PART[*]:HAS[#kiwiBranch[PropulsionNuclear],#kiwiTier[14]]:FOR[zKiwiTechTree]
{
    @TechRequired = insaneNuclearPropulsion
}</v>
      </c>
      <c r="N388" t="str">
        <f>IF(AND(EXACT(LEFT(A388,1),UPPER(LEFT(A388,1)))=TRUE,A388&lt;&gt;""),_xlfn.CONCAT(REPT("/",4)," ",REPT("*",10)," ",A388," ",REPT("*",10)," ",REPT("\",4),CHAR(10)),IF(A388&lt;&gt;"",_xlfn.CONCAT(REPT("/",2)," Tier ",B388," - ",VLOOKUP(A388,primary[[id]:[realTitle]],5,FALSE)," ",REPT("\",2),CHAR(10)),""))</f>
        <v xml:space="preserve">// Tier 14 - Insane Nuclear Propulsion \\
</v>
      </c>
    </row>
    <row r="389" spans="1:14" x14ac:dyDescent="0.35">
      <c r="G389" t="str">
        <f t="shared" si="27"/>
        <v/>
      </c>
      <c r="M389" s="14" t="str">
        <f t="shared" si="24"/>
        <v/>
      </c>
      <c r="N389" t="str">
        <f>IF(AND(EXACT(LEFT(A389,1),UPPER(LEFT(A389,1)))=TRUE,A389&lt;&gt;""),_xlfn.CONCAT(REPT("/",4)," ",REPT("*",10)," ",A389," ",REPT("*",10)," ",REPT("\",4),CHAR(10)),IF(A389&lt;&gt;"",_xlfn.CONCAT(REPT("/",2)," Tier ",B389," - ",VLOOKUP(A389,primary[[id]:[realTitle]],5,FALSE)," ",REPT("\",2),CHAR(10)),""))</f>
        <v/>
      </c>
    </row>
    <row r="390" spans="1:14" x14ac:dyDescent="0.35">
      <c r="G390" t="str">
        <f t="shared" si="27"/>
        <v/>
      </c>
      <c r="M390" s="14" t="str">
        <f t="shared" si="24"/>
        <v/>
      </c>
      <c r="N390" t="str">
        <f>IF(AND(EXACT(LEFT(A390,1),UPPER(LEFT(A390,1)))=TRUE,A390&lt;&gt;""),_xlfn.CONCAT(REPT("/",4)," ",REPT("*",10)," ",A390," ",REPT("*",10)," ",REPT("\",4),CHAR(10)),IF(A390&lt;&gt;"",_xlfn.CONCAT(REPT("/",2)," Tier ",B390," - ",VLOOKUP(A390,primary[[id]:[realTitle]],5,FALSE)," ",REPT("\",2),CHAR(10)),""))</f>
        <v/>
      </c>
    </row>
    <row r="391" spans="1:14" x14ac:dyDescent="0.35">
      <c r="A391" t="s">
        <v>1070</v>
      </c>
      <c r="B391" t="s">
        <v>247</v>
      </c>
      <c r="C391" t="s">
        <v>1090</v>
      </c>
      <c r="D391" t="s">
        <v>1465</v>
      </c>
      <c r="E391" t="s">
        <v>1466</v>
      </c>
      <c r="G391" t="str">
        <f t="shared" si="27"/>
        <v>TitleTier</v>
      </c>
      <c r="M391" s="14" t="str">
        <f t="shared" si="24"/>
        <v/>
      </c>
      <c r="N391" t="str">
        <f>IF(AND(EXACT(LEFT(A391,1),UPPER(LEFT(A391,1)))=TRUE,A391&lt;&gt;""),_xlfn.CONCAT(REPT("/",4)," ",REPT("*",10)," ",A391," ",REPT("*",10)," ",REPT("\",4),CHAR(10)),IF(A391&lt;&gt;"",_xlfn.CONCAT(REPT("/",2)," Tier ",B391," - ",VLOOKUP(A391,primary[[id]:[realTitle]],5,FALSE)," ",REPT("\",2),CHAR(10)),""))</f>
        <v xml:space="preserve">//// ********** PropulsionFusion ********** \\\\
</v>
      </c>
    </row>
    <row r="392" spans="1:14" x14ac:dyDescent="0.35">
      <c r="A392" s="18" t="s">
        <v>192</v>
      </c>
      <c r="B392">
        <f>_xlfn.FLOOR.MATH(VLOOKUP(Tbl_PropulsionFusion[[#This Row],[PropulsionFusion]],primary[[id]:[tier]],2,FALSE),1)</f>
        <v>10</v>
      </c>
      <c r="C392" t="s">
        <v>1070</v>
      </c>
      <c r="D392" s="18" t="s">
        <v>192</v>
      </c>
      <c r="E392" s="18" t="s">
        <v>192</v>
      </c>
      <c r="G392" t="str">
        <f t="shared" si="27"/>
        <v>PropulsionFusion10</v>
      </c>
      <c r="M392" s="14" t="str">
        <f t="shared" si="24"/>
        <v>@PART[*]:HAS[#kiwiBranch[PropulsionFusion],#kiwiTier[10]]:FOR[zKiwiTechTree]
{
    @TechRequired = fusionRockets
}</v>
      </c>
      <c r="N392" t="str">
        <f>IF(AND(EXACT(LEFT(A392,1),UPPER(LEFT(A392,1)))=TRUE,A392&lt;&gt;""),_xlfn.CONCAT(REPT("/",4)," ",REPT("*",10)," ",A392," ",REPT("*",10)," ",REPT("\",4),CHAR(10)),IF(A392&lt;&gt;"",_xlfn.CONCAT(REPT("/",2)," Tier ",B392," - ",VLOOKUP(A392,primary[[id]:[realTitle]],5,FALSE)," ",REPT("\",2),CHAR(10)),""))</f>
        <v xml:space="preserve">// Tier 10 - Fusion Rockets \\
</v>
      </c>
    </row>
    <row r="393" spans="1:14" x14ac:dyDescent="0.35">
      <c r="A393" t="s">
        <v>1413</v>
      </c>
      <c r="B393">
        <f>_xlfn.FLOOR.MATH(VLOOKUP(Tbl_PropulsionFusion[[#This Row],[PropulsionFusion]],primary[[id]:[tier]],2,FALSE),1)</f>
        <v>11</v>
      </c>
      <c r="C393" t="s">
        <v>1070</v>
      </c>
      <c r="D393" t="s">
        <v>1413</v>
      </c>
      <c r="E393" t="s">
        <v>1413</v>
      </c>
      <c r="G393" t="str">
        <f t="shared" si="27"/>
        <v>PropulsionFusion11</v>
      </c>
      <c r="M393" s="14" t="str">
        <f t="shared" si="24"/>
        <v>@PART[*]:HAS[#kiwiBranch[PropulsionFusion],#kiwiTier[11]]:FOR[zKiwiTechTree]
{
    @TechRequired = advFusionRockets
}</v>
      </c>
      <c r="N393" t="str">
        <f>IF(AND(EXACT(LEFT(A393,1),UPPER(LEFT(A393,1)))=TRUE,A393&lt;&gt;""),_xlfn.CONCAT(REPT("/",4)," ",REPT("*",10)," ",A393," ",REPT("*",10)," ",REPT("\",4),CHAR(10)),IF(A393&lt;&gt;"",_xlfn.CONCAT(REPT("/",2)," Tier ",B393," - ",VLOOKUP(A393,primary[[id]:[realTitle]],5,FALSE)," ",REPT("\",2),CHAR(10)),""))</f>
        <v xml:space="preserve">// Tier 11 - Advanced Fusion Rockets \\
</v>
      </c>
    </row>
    <row r="394" spans="1:14" x14ac:dyDescent="0.35">
      <c r="A394" t="s">
        <v>1414</v>
      </c>
      <c r="B394">
        <f>_xlfn.FLOOR.MATH(VLOOKUP(Tbl_PropulsionFusion[[#This Row],[PropulsionFusion]],primary[[id]:[tier]],2,FALSE),1)</f>
        <v>12</v>
      </c>
      <c r="C394" t="s">
        <v>1070</v>
      </c>
      <c r="D394" t="s">
        <v>1414</v>
      </c>
      <c r="E394" t="s">
        <v>1414</v>
      </c>
      <c r="G394" t="str">
        <f t="shared" si="27"/>
        <v>PropulsionFusion12</v>
      </c>
      <c r="M394" s="14" t="str">
        <f t="shared" si="24"/>
        <v>@PART[*]:HAS[#kiwiBranch[PropulsionFusion],#kiwiTier[12]]:FOR[zKiwiTechTree]
{
    @TechRequired = specializedFusionRockets
}</v>
      </c>
      <c r="N394" t="str">
        <f>IF(AND(EXACT(LEFT(A394,1),UPPER(LEFT(A394,1)))=TRUE,A394&lt;&gt;""),_xlfn.CONCAT(REPT("/",4)," ",REPT("*",10)," ",A394," ",REPT("*",10)," ",REPT("\",4),CHAR(10)),IF(A394&lt;&gt;"",_xlfn.CONCAT(REPT("/",2)," Tier ",B394," - ",VLOOKUP(A394,primary[[id]:[realTitle]],5,FALSE)," ",REPT("\",2),CHAR(10)),""))</f>
        <v xml:space="preserve">// Tier 12 - Specialized Fusion Rockets \\
</v>
      </c>
    </row>
    <row r="395" spans="1:14" x14ac:dyDescent="0.35">
      <c r="A395" t="s">
        <v>1416</v>
      </c>
      <c r="B395">
        <f>_xlfn.FLOOR.MATH(VLOOKUP(Tbl_PropulsionFusion[[#This Row],[PropulsionFusion]],primary[[id]:[tier]],2,FALSE),1)</f>
        <v>13</v>
      </c>
      <c r="C395" t="s">
        <v>1070</v>
      </c>
      <c r="D395" t="s">
        <v>1416</v>
      </c>
      <c r="E395" t="s">
        <v>1416</v>
      </c>
      <c r="G395" t="str">
        <f t="shared" si="27"/>
        <v>PropulsionFusion13</v>
      </c>
      <c r="M395" s="14" t="str">
        <f t="shared" si="24"/>
        <v>@PART[*]:HAS[#kiwiBranch[PropulsionFusion],#kiwiTier[13]]:FOR[zKiwiTechTree]
{
    @TechRequired = exoticFusionRockets
}</v>
      </c>
      <c r="N395" t="str">
        <f>IF(AND(EXACT(LEFT(A395,1),UPPER(LEFT(A395,1)))=TRUE,A395&lt;&gt;""),_xlfn.CONCAT(REPT("/",4)," ",REPT("*",10)," ",A395," ",REPT("*",10)," ",REPT("\",4),CHAR(10)),IF(A395&lt;&gt;"",_xlfn.CONCAT(REPT("/",2)," Tier ",B395," - ",VLOOKUP(A395,primary[[id]:[realTitle]],5,FALSE)," ",REPT("\",2),CHAR(10)),""))</f>
        <v xml:space="preserve">// Tier 13 - Exotic Fusion Rockets \\
</v>
      </c>
    </row>
    <row r="396" spans="1:14" x14ac:dyDescent="0.35">
      <c r="A396" t="s">
        <v>1420</v>
      </c>
      <c r="B396">
        <f>_xlfn.FLOOR.MATH(VLOOKUP(Tbl_PropulsionFusion[[#This Row],[PropulsionFusion]],primary[[id]:[tier]],2,FALSE),1)</f>
        <v>14</v>
      </c>
      <c r="C396" t="s">
        <v>1070</v>
      </c>
      <c r="D396" t="s">
        <v>1420</v>
      </c>
      <c r="E396" t="s">
        <v>1420</v>
      </c>
      <c r="G396" t="str">
        <f t="shared" si="27"/>
        <v>PropulsionFusion14</v>
      </c>
      <c r="M396" s="14" t="str">
        <f t="shared" si="24"/>
        <v>@PART[*]:HAS[#kiwiBranch[PropulsionFusion],#kiwiTier[14]]:FOR[zKiwiTechTree]
{
    @TechRequired = extremeFusionRockets
}</v>
      </c>
      <c r="N396" t="str">
        <f>IF(AND(EXACT(LEFT(A396,1),UPPER(LEFT(A396,1)))=TRUE,A396&lt;&gt;""),_xlfn.CONCAT(REPT("/",4)," ",REPT("*",10)," ",A396," ",REPT("*",10)," ",REPT("\",4),CHAR(10)),IF(A396&lt;&gt;"",_xlfn.CONCAT(REPT("/",2)," Tier ",B396," - ",VLOOKUP(A396,primary[[id]:[realTitle]],5,FALSE)," ",REPT("\",2),CHAR(10)),""))</f>
        <v xml:space="preserve">// Tier 14 - Extreme Fusion Rockets \\
</v>
      </c>
    </row>
    <row r="397" spans="1:14" x14ac:dyDescent="0.35">
      <c r="G397" t="str">
        <f t="shared" si="27"/>
        <v/>
      </c>
      <c r="M397" s="14" t="str">
        <f t="shared" si="24"/>
        <v/>
      </c>
      <c r="N397" t="str">
        <f>IF(AND(EXACT(LEFT(A397,1),UPPER(LEFT(A397,1)))=TRUE,A397&lt;&gt;""),_xlfn.CONCAT(REPT("/",4)," ",REPT("*",10)," ",A397," ",REPT("*",10)," ",REPT("\",4),CHAR(10)),IF(A397&lt;&gt;"",_xlfn.CONCAT(REPT("/",2)," Tier ",B397," - ",VLOOKUP(A397,primary[[id]:[realTitle]],5,FALSE)," ",REPT("\",2),CHAR(10)),""))</f>
        <v/>
      </c>
    </row>
    <row r="398" spans="1:14" x14ac:dyDescent="0.35">
      <c r="G398" t="str">
        <f t="shared" si="27"/>
        <v/>
      </c>
      <c r="M398" s="14" t="str">
        <f t="shared" si="24"/>
        <v/>
      </c>
      <c r="N398" t="str">
        <f>IF(AND(EXACT(LEFT(A398,1),UPPER(LEFT(A398,1)))=TRUE,A398&lt;&gt;""),_xlfn.CONCAT(REPT("/",4)," ",REPT("*",10)," ",A398," ",REPT("*",10)," ",REPT("\",4),CHAR(10)),IF(A398&lt;&gt;"",_xlfn.CONCAT(REPT("/",2)," Tier ",B398," - ",VLOOKUP(A398,primary[[id]:[realTitle]],5,FALSE)," ",REPT("\",2),CHAR(10)),""))</f>
        <v/>
      </c>
    </row>
    <row r="399" spans="1:14" x14ac:dyDescent="0.35">
      <c r="A399" t="s">
        <v>1059</v>
      </c>
      <c r="B399" t="s">
        <v>247</v>
      </c>
      <c r="C399" t="s">
        <v>1090</v>
      </c>
      <c r="G399" t="str">
        <f t="shared" si="27"/>
        <v>TitleTier</v>
      </c>
      <c r="M399" s="14" t="str">
        <f t="shared" si="24"/>
        <v/>
      </c>
      <c r="N399" t="str">
        <f>IF(AND(EXACT(LEFT(A399,1),UPPER(LEFT(A399,1)))=TRUE,A399&lt;&gt;""),_xlfn.CONCAT(REPT("/",4)," ",REPT("*",10)," ",A399," ",REPT("*",10)," ",REPT("\",4),CHAR(10)),IF(A399&lt;&gt;"",_xlfn.CONCAT(REPT("/",2)," Tier ",B399," - ",VLOOKUP(A399,primary[[id]:[realTitle]],5,FALSE)," ",REPT("\",2),CHAR(10)),""))</f>
        <v xml:space="preserve">//// ********** NuclearPower ********** \\\\
</v>
      </c>
    </row>
    <row r="400" spans="1:14" x14ac:dyDescent="0.35">
      <c r="A400" s="18" t="s">
        <v>712</v>
      </c>
      <c r="B400">
        <f>_xlfn.FLOOR.MATH(VLOOKUP(Tbl_NuclearPower[[#This Row],[NuclearPower]],primary[[id]:[tier]],2,FALSE),1)</f>
        <v>6</v>
      </c>
      <c r="C400" t="s">
        <v>1059</v>
      </c>
      <c r="G400" t="str">
        <f t="shared" si="27"/>
        <v>NuclearPower6</v>
      </c>
      <c r="M400" s="14" t="str">
        <f t="shared" si="24"/>
        <v>@PART[*]:HAS[#kiwiBranch[NuclearPower],#kiwiTier[6]]:FOR[zKiwiTechTree]
{
    @TechRequired = earlyNuclearSystems
}</v>
      </c>
      <c r="N400" t="str">
        <f>IF(AND(EXACT(LEFT(A400,1),UPPER(LEFT(A400,1)))=TRUE,A400&lt;&gt;""),_xlfn.CONCAT(REPT("/",4)," ",REPT("*",10)," ",A400," ",REPT("*",10)," ",REPT("\",4),CHAR(10)),IF(A400&lt;&gt;"",_xlfn.CONCAT(REPT("/",2)," Tier ",B400," - ",VLOOKUP(A400,primary[[id]:[realTitle]],5,FALSE)," ",REPT("\",2),CHAR(10)),""))</f>
        <v xml:space="preserve">// Tier 6 - Early Nuclear Systems \\
</v>
      </c>
    </row>
    <row r="401" spans="1:14" x14ac:dyDescent="0.35">
      <c r="A401" t="s">
        <v>79</v>
      </c>
      <c r="B401">
        <f>_xlfn.FLOOR.MATH(VLOOKUP(Tbl_NuclearPower[[#This Row],[NuclearPower]],primary[[id]:[tier]],2,FALSE),1)</f>
        <v>7</v>
      </c>
      <c r="C401" t="s">
        <v>1059</v>
      </c>
      <c r="G401" t="str">
        <f t="shared" si="27"/>
        <v>NuclearPower7</v>
      </c>
      <c r="M401" s="14" t="str">
        <f t="shared" ref="M401:M464" si="28">IF(ISNUMBER(B401)=TRUE,_xlfn.CONCAT("@PART[*]:HAS[#kiwiBranch[",C401,"],#kiwiTier[",B401,"]]:FOR[zKiwiTechTree]",CHAR(10),"{",CHAR(10),"    @TechRequired = ",A401,CHAR(10),"}"),"")</f>
        <v>@PART[*]:HAS[#kiwiBranch[NuclearPower],#kiwiTier[7]]:FOR[zKiwiTechTree]
{
    @TechRequired = nuclearPower
}</v>
      </c>
      <c r="N401" t="str">
        <f>IF(AND(EXACT(LEFT(A401,1),UPPER(LEFT(A401,1)))=TRUE,A401&lt;&gt;""),_xlfn.CONCAT(REPT("/",4)," ",REPT("*",10)," ",A401," ",REPT("*",10)," ",REPT("\",4),CHAR(10)),IF(A401&lt;&gt;"",_xlfn.CONCAT(REPT("/",2)," Tier ",B401," - ",VLOOKUP(A401,primary[[id]:[realTitle]],5,FALSE)," ",REPT("\",2),CHAR(10)),""))</f>
        <v xml:space="preserve">// Tier 7 - Nuclear Power \\
</v>
      </c>
    </row>
    <row r="402" spans="1:14" x14ac:dyDescent="0.35">
      <c r="A402" t="s">
        <v>107</v>
      </c>
      <c r="B402">
        <f>_xlfn.FLOOR.MATH(VLOOKUP(Tbl_NuclearPower[[#This Row],[NuclearPower]],primary[[id]:[tier]],2,FALSE),1)</f>
        <v>8</v>
      </c>
      <c r="C402" t="s">
        <v>1059</v>
      </c>
      <c r="G402" t="str">
        <f t="shared" si="27"/>
        <v>NuclearPower8</v>
      </c>
      <c r="M402" s="14" t="str">
        <f t="shared" si="28"/>
        <v>@PART[*]:HAS[#kiwiBranch[NuclearPower],#kiwiTier[8]]:FOR[zKiwiTechTree]
{
    @TechRequired = largeNuclearPower
}</v>
      </c>
      <c r="N402" t="str">
        <f>IF(AND(EXACT(LEFT(A402,1),UPPER(LEFT(A402,1)))=TRUE,A402&lt;&gt;""),_xlfn.CONCAT(REPT("/",4)," ",REPT("*",10)," ",A402," ",REPT("*",10)," ",REPT("\",4),CHAR(10)),IF(A402&lt;&gt;"",_xlfn.CONCAT(REPT("/",2)," Tier ",B402," - ",VLOOKUP(A402,primary[[id]:[realTitle]],5,FALSE)," ",REPT("\",2),CHAR(10)),""))</f>
        <v xml:space="preserve">// Tier 8 - Improved Nuclear Power \\
</v>
      </c>
    </row>
    <row r="403" spans="1:14" x14ac:dyDescent="0.35">
      <c r="A403" t="s">
        <v>148</v>
      </c>
      <c r="B403">
        <f>_xlfn.FLOOR.MATH(VLOOKUP(Tbl_NuclearPower[[#This Row],[NuclearPower]],primary[[id]:[tier]],2,FALSE),1)</f>
        <v>9</v>
      </c>
      <c r="C403" t="s">
        <v>1059</v>
      </c>
      <c r="G403" t="str">
        <f t="shared" si="27"/>
        <v>NuclearPower9</v>
      </c>
      <c r="M403" s="14" t="str">
        <f t="shared" si="28"/>
        <v>@PART[*]:HAS[#kiwiBranch[NuclearPower],#kiwiTier[9]]:FOR[zKiwiTechTree]
{
    @TechRequired = advNuclearPower
}</v>
      </c>
      <c r="N403" t="str">
        <f>IF(AND(EXACT(LEFT(A403,1),UPPER(LEFT(A403,1)))=TRUE,A403&lt;&gt;""),_xlfn.CONCAT(REPT("/",4)," ",REPT("*",10)," ",A403," ",REPT("*",10)," ",REPT("\",4),CHAR(10)),IF(A403&lt;&gt;"",_xlfn.CONCAT(REPT("/",2)," Tier ",B403," - ",VLOOKUP(A403,primary[[id]:[realTitle]],5,FALSE)," ",REPT("\",2),CHAR(10)),""))</f>
        <v xml:space="preserve">// Tier 9 - Advanced  Nuclear Power \\
</v>
      </c>
    </row>
    <row r="404" spans="1:14" x14ac:dyDescent="0.35">
      <c r="A404" t="s">
        <v>190</v>
      </c>
      <c r="B404">
        <f>_xlfn.FLOOR.MATH(VLOOKUP(Tbl_NuclearPower[[#This Row],[NuclearPower]],primary[[id]:[tier]],2,FALSE),1)</f>
        <v>10</v>
      </c>
      <c r="C404" t="s">
        <v>1059</v>
      </c>
      <c r="G404" t="str">
        <f t="shared" si="27"/>
        <v>NuclearPower10</v>
      </c>
      <c r="M404" s="14" t="str">
        <f t="shared" si="28"/>
        <v>@PART[*]:HAS[#kiwiBranch[NuclearPower],#kiwiTier[10]]:FOR[zKiwiTechTree]
{
    @TechRequired = expNuclearPower
}</v>
      </c>
      <c r="N404" t="str">
        <f>IF(AND(EXACT(LEFT(A404,1),UPPER(LEFT(A404,1)))=TRUE,A404&lt;&gt;""),_xlfn.CONCAT(REPT("/",4)," ",REPT("*",10)," ",A404," ",REPT("*",10)," ",REPT("\",4),CHAR(10)),IF(A404&lt;&gt;"",_xlfn.CONCAT(REPT("/",2)," Tier ",B404," - ",VLOOKUP(A404,primary[[id]:[realTitle]],5,FALSE)," ",REPT("\",2),CHAR(10)),""))</f>
        <v xml:space="preserve">// Tier 10 - Experimental Nuclear Power \\
</v>
      </c>
    </row>
    <row r="405" spans="1:14" x14ac:dyDescent="0.35">
      <c r="A405" t="s">
        <v>213</v>
      </c>
      <c r="B405">
        <f>_xlfn.FLOOR.MATH(VLOOKUP(Tbl_NuclearPower[[#This Row],[NuclearPower]],primary[[id]:[tier]],2,FALSE),1)</f>
        <v>11</v>
      </c>
      <c r="C405" t="s">
        <v>1059</v>
      </c>
      <c r="G405" t="str">
        <f t="shared" si="27"/>
        <v>NuclearPower11</v>
      </c>
      <c r="M405" s="14" t="str">
        <f t="shared" si="28"/>
        <v>@PART[*]:HAS[#kiwiBranch[NuclearPower],#kiwiTier[11]]:FOR[zKiwiTechTree]
{
    @TechRequired = exoticNuclearPower
}</v>
      </c>
      <c r="N405" t="str">
        <f>IF(AND(EXACT(LEFT(A405,1),UPPER(LEFT(A405,1)))=TRUE,A405&lt;&gt;""),_xlfn.CONCAT(REPT("/",4)," ",REPT("*",10)," ",A405," ",REPT("*",10)," ",REPT("\",4),CHAR(10)),IF(A405&lt;&gt;"",_xlfn.CONCAT(REPT("/",2)," Tier ",B405," - ",VLOOKUP(A405,primary[[id]:[realTitle]],5,FALSE)," ",REPT("\",2),CHAR(10)),""))</f>
        <v xml:space="preserve">// Tier 11 - Exotic Nuclear Power \\
</v>
      </c>
    </row>
    <row r="406" spans="1:14" x14ac:dyDescent="0.35">
      <c r="A406" t="s">
        <v>229</v>
      </c>
      <c r="B406">
        <f>_xlfn.FLOOR.MATH(VLOOKUP(Tbl_NuclearPower[[#This Row],[NuclearPower]],primary[[id]:[tier]],2,FALSE),1)</f>
        <v>12</v>
      </c>
      <c r="C406" t="s">
        <v>1059</v>
      </c>
      <c r="G406" t="str">
        <f t="shared" si="27"/>
        <v>NuclearPower12</v>
      </c>
      <c r="M406" s="14" t="str">
        <f t="shared" si="28"/>
        <v>@PART[*]:HAS[#kiwiBranch[NuclearPower],#kiwiTier[12]]:FOR[zKiwiTechTree]
{
    @TechRequired = antimatterPower
}</v>
      </c>
      <c r="N406" t="str">
        <f>IF(AND(EXACT(LEFT(A406,1),UPPER(LEFT(A406,1)))=TRUE,A406&lt;&gt;""),_xlfn.CONCAT(REPT("/",4)," ",REPT("*",10)," ",A406," ",REPT("*",10)," ",REPT("\",4),CHAR(10)),IF(A406&lt;&gt;"",_xlfn.CONCAT(REPT("/",2)," Tier ",B406," - ",VLOOKUP(A406,primary[[id]:[realTitle]],5,FALSE)," ",REPT("\",2),CHAR(10)),""))</f>
        <v xml:space="preserve">// Tier 12 - Antimatter Power \\
</v>
      </c>
    </row>
    <row r="407" spans="1:14" x14ac:dyDescent="0.35">
      <c r="A407" t="s">
        <v>236</v>
      </c>
      <c r="B407">
        <f>_xlfn.FLOOR.MATH(VLOOKUP(Tbl_NuclearPower[[#This Row],[NuclearPower]],primary[[id]:[tier]],2,FALSE),1)</f>
        <v>13</v>
      </c>
      <c r="C407" t="s">
        <v>1059</v>
      </c>
      <c r="G407" t="str">
        <f t="shared" si="27"/>
        <v>NuclearPower13</v>
      </c>
      <c r="M407" s="14" t="str">
        <f t="shared" si="28"/>
        <v>@PART[*]:HAS[#kiwiBranch[NuclearPower],#kiwiTier[13]]:FOR[zKiwiTechTree]
{
    @TechRequired = unifiedFieldTheory
}</v>
      </c>
      <c r="N407" t="str">
        <f>IF(AND(EXACT(LEFT(A407,1),UPPER(LEFT(A407,1)))=TRUE,A407&lt;&gt;""),_xlfn.CONCAT(REPT("/",4)," ",REPT("*",10)," ",A407," ",REPT("*",10)," ",REPT("\",4),CHAR(10)),IF(A407&lt;&gt;"",_xlfn.CONCAT(REPT("/",2)," Tier ",B407," - ",VLOOKUP(A407,primary[[id]:[realTitle]],5,FALSE)," ",REPT("\",2),CHAR(10)),""))</f>
        <v xml:space="preserve">// Tier 13 - Unified Field Theory \\
</v>
      </c>
    </row>
    <row r="408" spans="1:14" x14ac:dyDescent="0.35">
      <c r="A408" t="s">
        <v>1418</v>
      </c>
      <c r="B408">
        <f>_xlfn.FLOOR.MATH(VLOOKUP(Tbl_NuclearPower[[#This Row],[NuclearPower]],primary[[id]:[tier]],2,FALSE),1)</f>
        <v>14</v>
      </c>
      <c r="C408" t="s">
        <v>1059</v>
      </c>
      <c r="G408" t="str">
        <f t="shared" si="27"/>
        <v>NuclearPower14</v>
      </c>
      <c r="M408" s="14" t="str">
        <f t="shared" si="28"/>
        <v>@PART[*]:HAS[#kiwiBranch[NuclearPower],#kiwiTier[14]]:FOR[zKiwiTechTree]
{
    @TechRequired = quantumGravity
}</v>
      </c>
      <c r="N408" t="str">
        <f>IF(AND(EXACT(LEFT(A408,1),UPPER(LEFT(A408,1)))=TRUE,A408&lt;&gt;""),_xlfn.CONCAT(REPT("/",4)," ",REPT("*",10)," ",A408," ",REPT("*",10)," ",REPT("\",4),CHAR(10)),IF(A408&lt;&gt;"",_xlfn.CONCAT(REPT("/",2)," Tier ",B408," - ",VLOOKUP(A408,primary[[id]:[realTitle]],5,FALSE)," ",REPT("\",2),CHAR(10)),""))</f>
        <v xml:space="preserve">// Tier 14 - Quantum Gravity \\
</v>
      </c>
    </row>
    <row r="409" spans="1:14" x14ac:dyDescent="0.35">
      <c r="G409" t="str">
        <f t="shared" si="27"/>
        <v/>
      </c>
      <c r="M409" s="14" t="str">
        <f t="shared" si="28"/>
        <v/>
      </c>
      <c r="N409" t="str">
        <f>IF(AND(EXACT(LEFT(A409,1),UPPER(LEFT(A409,1)))=TRUE,A409&lt;&gt;""),_xlfn.CONCAT(REPT("/",4)," ",REPT("*",10)," ",A409," ",REPT("*",10)," ",REPT("\",4),CHAR(10)),IF(A409&lt;&gt;"",_xlfn.CONCAT(REPT("/",2)," Tier ",B409," - ",VLOOKUP(A409,primary[[id]:[realTitle]],5,FALSE)," ",REPT("\",2),CHAR(10)),""))</f>
        <v/>
      </c>
    </row>
    <row r="410" spans="1:14" x14ac:dyDescent="0.35">
      <c r="G410" t="str">
        <f t="shared" si="27"/>
        <v/>
      </c>
      <c r="M410" s="14" t="str">
        <f t="shared" si="28"/>
        <v/>
      </c>
      <c r="N410" t="str">
        <f>IF(AND(EXACT(LEFT(A410,1),UPPER(LEFT(A410,1)))=TRUE,A410&lt;&gt;""),_xlfn.CONCAT(REPT("/",4)," ",REPT("*",10)," ",A410," ",REPT("*",10)," ",REPT("\",4),CHAR(10)),IF(A410&lt;&gt;"",_xlfn.CONCAT(REPT("/",2)," Tier ",B410," - ",VLOOKUP(A410,primary[[id]:[realTitle]],5,FALSE)," ",REPT("\",2),CHAR(10)),""))</f>
        <v/>
      </c>
    </row>
    <row r="411" spans="1:14" x14ac:dyDescent="0.35">
      <c r="A411" t="s">
        <v>1060</v>
      </c>
      <c r="B411" t="s">
        <v>247</v>
      </c>
      <c r="C411" t="s">
        <v>1090</v>
      </c>
      <c r="G411" t="str">
        <f t="shared" si="27"/>
        <v>TitleTier</v>
      </c>
      <c r="M411" s="14" t="str">
        <f t="shared" si="28"/>
        <v/>
      </c>
      <c r="N411" t="str">
        <f>IF(AND(EXACT(LEFT(A411,1),UPPER(LEFT(A411,1)))=TRUE,A411&lt;&gt;""),_xlfn.CONCAT(REPT("/",4)," ",REPT("*",10)," ",A411," ",REPT("*",10)," ",REPT("\",4),CHAR(10)),IF(A411&lt;&gt;"",_xlfn.CONCAT(REPT("/",2)," Tier ",B411," - ",VLOOKUP(A411,primary[[id]:[realTitle]],5,FALSE)," ",REPT("\",2),CHAR(10)),""))</f>
        <v xml:space="preserve">//// ********** FusionPower ********** \\\\
</v>
      </c>
    </row>
    <row r="412" spans="1:14" x14ac:dyDescent="0.35">
      <c r="A412" s="18" t="s">
        <v>189</v>
      </c>
      <c r="B412">
        <f>_xlfn.FLOOR.MATH(VLOOKUP(Tbl_FusionPower[[#This Row],[FusionPower]],primary[[id]:[tier]],2,FALSE),1)</f>
        <v>10</v>
      </c>
      <c r="C412" t="s">
        <v>1060</v>
      </c>
      <c r="G412" t="str">
        <f t="shared" si="27"/>
        <v>FusionPower10</v>
      </c>
      <c r="M412" s="14" t="str">
        <f t="shared" si="28"/>
        <v>@PART[*]:HAS[#kiwiBranch[FusionPower],#kiwiTier[10]]:FOR[zKiwiTechTree]
{
    @TechRequired = fusionPower
}</v>
      </c>
      <c r="N412" t="str">
        <f>IF(AND(EXACT(LEFT(A412,1),UPPER(LEFT(A412,1)))=TRUE,A412&lt;&gt;""),_xlfn.CONCAT(REPT("/",4)," ",REPT("*",10)," ",A412," ",REPT("*",10)," ",REPT("\",4),CHAR(10)),IF(A412&lt;&gt;"",_xlfn.CONCAT(REPT("/",2)," Tier ",B412," - ",VLOOKUP(A412,primary[[id]:[realTitle]],5,FALSE)," ",REPT("\",2),CHAR(10)),""))</f>
        <v xml:space="preserve">// Tier 10 - Fusion Power \\
</v>
      </c>
    </row>
    <row r="413" spans="1:14" x14ac:dyDescent="0.35">
      <c r="A413" t="s">
        <v>215</v>
      </c>
      <c r="B413">
        <f>_xlfn.FLOOR.MATH(VLOOKUP(Tbl_FusionPower[[#This Row],[FusionPower]],primary[[id]:[tier]],2,FALSE),1)</f>
        <v>11</v>
      </c>
      <c r="C413" t="s">
        <v>1060</v>
      </c>
      <c r="G413" t="str">
        <f t="shared" ref="G413:G418" si="29">_xlfn.CONCAT(C413,B413)</f>
        <v>FusionPower11</v>
      </c>
      <c r="M413" s="14" t="str">
        <f t="shared" si="28"/>
        <v>@PART[*]:HAS[#kiwiBranch[FusionPower],#kiwiTier[11]]:FOR[zKiwiTechTree]
{
    @TechRequired = advFusionReactions
}</v>
      </c>
      <c r="N413" t="str">
        <f>IF(AND(EXACT(LEFT(A413,1),UPPER(LEFT(A413,1)))=TRUE,A413&lt;&gt;""),_xlfn.CONCAT(REPT("/",4)," ",REPT("*",10)," ",A413," ",REPT("*",10)," ",REPT("\",4),CHAR(10)),IF(A413&lt;&gt;"",_xlfn.CONCAT(REPT("/",2)," Tier ",B413," - ",VLOOKUP(A413,primary[[id]:[realTitle]],5,FALSE)," ",REPT("\",2),CHAR(10)),""))</f>
        <v xml:space="preserve">// Tier 11 - Advanced Fusion Reactions \\
</v>
      </c>
    </row>
    <row r="414" spans="1:14" x14ac:dyDescent="0.35">
      <c r="A414" t="s">
        <v>230</v>
      </c>
      <c r="B414">
        <f>_xlfn.FLOOR.MATH(VLOOKUP(Tbl_FusionPower[[#This Row],[FusionPower]],primary[[id]:[tier]],2,FALSE),1)</f>
        <v>12</v>
      </c>
      <c r="C414" t="s">
        <v>1060</v>
      </c>
      <c r="G414" t="str">
        <f t="shared" si="29"/>
        <v>FusionPower12</v>
      </c>
      <c r="M414" s="14" t="str">
        <f t="shared" si="28"/>
        <v>@PART[*]:HAS[#kiwiBranch[FusionPower],#kiwiTier[12]]:FOR[zKiwiTechTree]
{
    @TechRequired = exoticReactions
}</v>
      </c>
      <c r="N414" t="str">
        <f>IF(AND(EXACT(LEFT(A414,1),UPPER(LEFT(A414,1)))=TRUE,A414&lt;&gt;""),_xlfn.CONCAT(REPT("/",4)," ",REPT("*",10)," ",A414," ",REPT("*",10)," ",REPT("\",4),CHAR(10)),IF(A414&lt;&gt;"",_xlfn.CONCAT(REPT("/",2)," Tier ",B414," - ",VLOOKUP(A414,primary[[id]:[realTitle]],5,FALSE)," ",REPT("\",2),CHAR(10)),""))</f>
        <v xml:space="preserve">// Tier 12 - Exotic Reactions \\
</v>
      </c>
    </row>
    <row r="415" spans="1:14" x14ac:dyDescent="0.35">
      <c r="A415" t="s">
        <v>237</v>
      </c>
      <c r="B415">
        <f>_xlfn.FLOOR.MATH(VLOOKUP(Tbl_FusionPower[[#This Row],[FusionPower]],primary[[id]:[tier]],2,FALSE),1)</f>
        <v>13</v>
      </c>
      <c r="C415" t="s">
        <v>1060</v>
      </c>
      <c r="G415" t="str">
        <f t="shared" si="29"/>
        <v>FusionPower13</v>
      </c>
      <c r="M415" s="14" t="str">
        <f t="shared" si="28"/>
        <v>@PART[*]:HAS[#kiwiBranch[FusionPower],#kiwiTier[13]]:FOR[zKiwiTechTree]
{
    @TechRequired = quantumReactions
}</v>
      </c>
      <c r="N415" t="str">
        <f>IF(AND(EXACT(LEFT(A415,1),UPPER(LEFT(A415,1)))=TRUE,A415&lt;&gt;""),_xlfn.CONCAT(REPT("/",4)," ",REPT("*",10)," ",A415," ",REPT("*",10)," ",REPT("\",4),CHAR(10)),IF(A415&lt;&gt;"",_xlfn.CONCAT(REPT("/",2)," Tier ",B415," - ",VLOOKUP(A415,primary[[id]:[realTitle]],5,FALSE)," ",REPT("\",2),CHAR(10)),""))</f>
        <v xml:space="preserve">// Tier 13 - High Density Fusion Reactions \\
</v>
      </c>
    </row>
    <row r="416" spans="1:14" x14ac:dyDescent="0.35">
      <c r="G416" t="str">
        <f t="shared" si="29"/>
        <v/>
      </c>
      <c r="M416" s="14" t="str">
        <f t="shared" si="28"/>
        <v/>
      </c>
      <c r="N416" t="str">
        <f>IF(AND(EXACT(LEFT(A416,1),UPPER(LEFT(A416,1)))=TRUE,A416&lt;&gt;""),_xlfn.CONCAT(REPT("/",4)," ",REPT("*",10)," ",A416," ",REPT("*",10)," ",REPT("\",4),CHAR(10)),IF(A416&lt;&gt;"",_xlfn.CONCAT(REPT("/",2)," Tier ",B416," - ",VLOOKUP(A416,primary[[id]:[realTitle]],5,FALSE)," ",REPT("\",2),CHAR(10)),""))</f>
        <v/>
      </c>
    </row>
    <row r="417" spans="1:14" x14ac:dyDescent="0.35">
      <c r="G417" t="str">
        <f t="shared" si="29"/>
        <v/>
      </c>
      <c r="M417" s="14" t="str">
        <f t="shared" si="28"/>
        <v/>
      </c>
      <c r="N417" t="str">
        <f>IF(AND(EXACT(LEFT(A417,1),UPPER(LEFT(A417,1)))=TRUE,A417&lt;&gt;""),_xlfn.CONCAT(REPT("/",4)," ",REPT("*",10)," ",A417," ",REPT("*",10)," ",REPT("\",4),CHAR(10)),IF(A417&lt;&gt;"",_xlfn.CONCAT(REPT("/",2)," Tier ",B417," - ",VLOOKUP(A417,primary[[id]:[realTitle]],5,FALSE)," ",REPT("\",2),CHAR(10)),""))</f>
        <v/>
      </c>
    </row>
    <row r="418" spans="1:14" x14ac:dyDescent="0.35">
      <c r="A418" t="s">
        <v>1061</v>
      </c>
      <c r="B418" t="s">
        <v>247</v>
      </c>
      <c r="C418" t="s">
        <v>1090</v>
      </c>
      <c r="G418" t="str">
        <f t="shared" si="29"/>
        <v>TitleTier</v>
      </c>
      <c r="M418" s="14" t="str">
        <f t="shared" si="28"/>
        <v/>
      </c>
      <c r="N418" t="str">
        <f>IF(AND(EXACT(LEFT(A418,1),UPPER(LEFT(A418,1)))=TRUE,A418&lt;&gt;""),_xlfn.CONCAT(REPT("/",4)," ",REPT("*",10)," ",A418," ",REPT("*",10)," ",REPT("\",4),CHAR(10)),IF(A418&lt;&gt;"",_xlfn.CONCAT(REPT("/",2)," Tier ",B418," - ",VLOOKUP(A418,primary[[id]:[realTitle]],5,FALSE)," ",REPT("\",2),CHAR(10)),""))</f>
        <v xml:space="preserve">//// ********** FuelTankStandard ********** \\\\
</v>
      </c>
    </row>
    <row r="419" spans="1:14" x14ac:dyDescent="0.35">
      <c r="A419" s="18" t="s">
        <v>0</v>
      </c>
      <c r="B419">
        <f>_xlfn.FLOOR.MATH(VLOOKUP(Tbl_FuelTankStandard[[#This Row],[FuelTankStandard]],primary[[id]:[tier]],2,FALSE),1)</f>
        <v>0</v>
      </c>
      <c r="C419" t="s">
        <v>1061</v>
      </c>
      <c r="G419" t="str">
        <f t="shared" ref="G419:G427" si="30">_xlfn.CONCAT(C419,B419)</f>
        <v>FuelTankStandard0</v>
      </c>
      <c r="M419" s="14" t="str">
        <f t="shared" si="28"/>
        <v>@PART[*]:HAS[#kiwiBranch[FuelTankStandard],#kiwiTier[0]]:FOR[zKiwiTechTree]
{
    @TechRequired = start
}</v>
      </c>
      <c r="N419" t="str">
        <f>IF(AND(EXACT(LEFT(A419,1),UPPER(LEFT(A419,1)))=TRUE,A419&lt;&gt;""),_xlfn.CONCAT(REPT("/",4)," ",REPT("*",10)," ",A419," ",REPT("*",10)," ",REPT("\",4),CHAR(10)),IF(A419&lt;&gt;"",_xlfn.CONCAT(REPT("/",2)," Tier ",B419," - ",VLOOKUP(A419,primary[[id]:[realTitle]],5,FALSE)," ",REPT("\",2),CHAR(10)),""))</f>
        <v xml:space="preserve">// Tier 0 - Start \\
</v>
      </c>
    </row>
    <row r="420" spans="1:14" x14ac:dyDescent="0.35">
      <c r="A420" t="s">
        <v>976</v>
      </c>
      <c r="B420">
        <f>_xlfn.FLOOR.MATH(VLOOKUP(Tbl_FuelTankStandard[[#This Row],[FuelTankStandard]],primary[[id]:[tier]],2,FALSE),1)</f>
        <v>1</v>
      </c>
      <c r="C420" t="s">
        <v>1061</v>
      </c>
      <c r="G420" t="str">
        <f t="shared" si="30"/>
        <v>FuelTankStandard1</v>
      </c>
      <c r="M420" s="14" t="str">
        <f t="shared" si="28"/>
        <v>@PART[*]:HAS[#kiwiBranch[FuelTankStandard],#kiwiTier[1]]:FOR[zKiwiTechTree]
{
    @TechRequired = primitiveConstruction
}</v>
      </c>
      <c r="N420" t="str">
        <f>IF(AND(EXACT(LEFT(A420,1),UPPER(LEFT(A420,1)))=TRUE,A420&lt;&gt;""),_xlfn.CONCAT(REPT("/",4)," ",REPT("*",10)," ",A420," ",REPT("*",10)," ",REPT("\",4),CHAR(10)),IF(A420&lt;&gt;"",_xlfn.CONCAT(REPT("/",2)," Tier ",B420," - ",VLOOKUP(A420,primary[[id]:[realTitle]],5,FALSE)," ",REPT("\",2),CHAR(10)),""))</f>
        <v xml:space="preserve">// Tier 1 - Primitive Construction \\
</v>
      </c>
    </row>
    <row r="421" spans="1:14" x14ac:dyDescent="0.35">
      <c r="A421" t="s">
        <v>994</v>
      </c>
      <c r="B421">
        <f>_xlfn.FLOOR.MATH(VLOOKUP(Tbl_FuelTankStandard[[#This Row],[FuelTankStandard]],primary[[id]:[tier]],2,FALSE),1)</f>
        <v>2</v>
      </c>
      <c r="C421" t="s">
        <v>1061</v>
      </c>
      <c r="G421" t="str">
        <f t="shared" si="30"/>
        <v>FuelTankStandard2</v>
      </c>
      <c r="M421" s="14" t="str">
        <f t="shared" si="28"/>
        <v>@PART[*]:HAS[#kiwiBranch[FuelTankStandard],#kiwiTier[2]]:FOR[zKiwiTechTree]
{
    @TechRequired = prototypeFuelSystems
}</v>
      </c>
      <c r="N421" t="str">
        <f>IF(AND(EXACT(LEFT(A421,1),UPPER(LEFT(A421,1)))=TRUE,A421&lt;&gt;""),_xlfn.CONCAT(REPT("/",4)," ",REPT("*",10)," ",A421," ",REPT("*",10)," ",REPT("\",4),CHAR(10)),IF(A421&lt;&gt;"",_xlfn.CONCAT(REPT("/",2)," Tier ",B421," - ",VLOOKUP(A421,primary[[id]:[realTitle]],5,FALSE)," ",REPT("\",2),CHAR(10)),""))</f>
        <v xml:space="preserve">// Tier 2 - Prototype Fuel Systems \\
</v>
      </c>
    </row>
    <row r="422" spans="1:14" x14ac:dyDescent="0.35">
      <c r="A422" t="s">
        <v>12</v>
      </c>
      <c r="B422">
        <f>_xlfn.FLOOR.MATH(VLOOKUP(Tbl_FuelTankStandard[[#This Row],[FuelTankStandard]],primary[[id]:[tier]],2,FALSE),1)</f>
        <v>3</v>
      </c>
      <c r="C422" t="s">
        <v>1061</v>
      </c>
      <c r="G422" t="str">
        <f t="shared" si="30"/>
        <v>FuelTankStandard3</v>
      </c>
      <c r="M422" s="14" t="str">
        <f t="shared" si="28"/>
        <v>@PART[*]:HAS[#kiwiBranch[FuelTankStandard],#kiwiTier[3]]:FOR[zKiwiTechTree]
{
    @TechRequired = earlyFuelSystems
}</v>
      </c>
      <c r="N422" t="str">
        <f>IF(AND(EXACT(LEFT(A422,1),UPPER(LEFT(A422,1)))=TRUE,A422&lt;&gt;""),_xlfn.CONCAT(REPT("/",4)," ",REPT("*",10)," ",A422," ",REPT("*",10)," ",REPT("\",4),CHAR(10)),IF(A422&lt;&gt;"",_xlfn.CONCAT(REPT("/",2)," Tier ",B422," - ",VLOOKUP(A422,primary[[id]:[realTitle]],5,FALSE)," ",REPT("\",2),CHAR(10)),""))</f>
        <v xml:space="preserve">// Tier 3 - Early Fuel Systems \\
</v>
      </c>
    </row>
    <row r="423" spans="1:14" x14ac:dyDescent="0.35">
      <c r="A423" t="s">
        <v>22</v>
      </c>
      <c r="B423">
        <f>_xlfn.FLOOR.MATH(VLOOKUP(Tbl_FuelTankStandard[[#This Row],[FuelTankStandard]],primary[[id]:[tier]],2,FALSE),1)</f>
        <v>4</v>
      </c>
      <c r="C423" t="s">
        <v>1061</v>
      </c>
      <c r="G423" t="str">
        <f t="shared" si="30"/>
        <v>FuelTankStandard4</v>
      </c>
      <c r="M423" s="14" t="str">
        <f t="shared" si="28"/>
        <v>@PART[*]:HAS[#kiwiBranch[FuelTankStandard],#kiwiTier[4]]:FOR[zKiwiTechTree]
{
    @TechRequired = basicFuelSystems
}</v>
      </c>
      <c r="N423" t="str">
        <f>IF(AND(EXACT(LEFT(A423,1),UPPER(LEFT(A423,1)))=TRUE,A423&lt;&gt;""),_xlfn.CONCAT(REPT("/",4)," ",REPT("*",10)," ",A423," ",REPT("*",10)," ",REPT("\",4),CHAR(10)),IF(A423&lt;&gt;"",_xlfn.CONCAT(REPT("/",2)," Tier ",B423," - ",VLOOKUP(A423,primary[[id]:[realTitle]],5,FALSE)," ",REPT("\",2),CHAR(10)),""))</f>
        <v xml:space="preserve">// Tier 4 - Basic Fuel Systems \\
</v>
      </c>
    </row>
    <row r="424" spans="1:14" x14ac:dyDescent="0.35">
      <c r="A424" t="s">
        <v>37</v>
      </c>
      <c r="B424">
        <f>_xlfn.FLOOR.MATH(VLOOKUP(Tbl_FuelTankStandard[[#This Row],[FuelTankStandard]],primary[[id]:[tier]],2,FALSE),1)</f>
        <v>5</v>
      </c>
      <c r="C424" t="s">
        <v>1061</v>
      </c>
      <c r="G424" t="str">
        <f t="shared" si="30"/>
        <v>FuelTankStandard5</v>
      </c>
      <c r="M424" s="14" t="str">
        <f t="shared" si="28"/>
        <v>@PART[*]:HAS[#kiwiBranch[FuelTankStandard],#kiwiTier[5]]:FOR[zKiwiTechTree]
{
    @TechRequired = fuelSystems
}</v>
      </c>
      <c r="N424" t="str">
        <f>IF(AND(EXACT(LEFT(A424,1),UPPER(LEFT(A424,1)))=TRUE,A424&lt;&gt;""),_xlfn.CONCAT(REPT("/",4)," ",REPT("*",10)," ",A424," ",REPT("*",10)," ",REPT("\",4),CHAR(10)),IF(A424&lt;&gt;"",_xlfn.CONCAT(REPT("/",2)," Tier ",B424," - ",VLOOKUP(A424,primary[[id]:[realTitle]],5,FALSE)," ",REPT("\",2),CHAR(10)),""))</f>
        <v xml:space="preserve">// Tier 5 - Fuel Systems \\
</v>
      </c>
    </row>
    <row r="425" spans="1:14" x14ac:dyDescent="0.35">
      <c r="A425" t="s">
        <v>60</v>
      </c>
      <c r="B425">
        <f>_xlfn.FLOOR.MATH(VLOOKUP(Tbl_FuelTankStandard[[#This Row],[FuelTankStandard]],primary[[id]:[tier]],2,FALSE),1)</f>
        <v>6</v>
      </c>
      <c r="C425" t="s">
        <v>1061</v>
      </c>
      <c r="G425" t="str">
        <f t="shared" si="30"/>
        <v>FuelTankStandard6</v>
      </c>
      <c r="M425" s="14" t="str">
        <f t="shared" si="28"/>
        <v>@PART[*]:HAS[#kiwiBranch[FuelTankStandard],#kiwiTier[6]]:FOR[zKiwiTechTree]
{
    @TechRequired = advFuelSystems
}</v>
      </c>
      <c r="N425" t="str">
        <f>IF(AND(EXACT(LEFT(A425,1),UPPER(LEFT(A425,1)))=TRUE,A425&lt;&gt;""),_xlfn.CONCAT(REPT("/",4)," ",REPT("*",10)," ",A425," ",REPT("*",10)," ",REPT("\",4),CHAR(10)),IF(A425&lt;&gt;"",_xlfn.CONCAT(REPT("/",2)," Tier ",B425," - ",VLOOKUP(A425,primary[[id]:[realTitle]],5,FALSE)," ",REPT("\",2),CHAR(10)),""))</f>
        <v xml:space="preserve">// Tier 6 - Advanced Fuel Systems \\
</v>
      </c>
    </row>
    <row r="426" spans="1:14" x14ac:dyDescent="0.35">
      <c r="A426" t="s">
        <v>86</v>
      </c>
      <c r="B426">
        <f>_xlfn.FLOOR.MATH(VLOOKUP(Tbl_FuelTankStandard[[#This Row],[FuelTankStandard]],primary[[id]:[tier]],2,FALSE),1)</f>
        <v>7</v>
      </c>
      <c r="C426" t="s">
        <v>1061</v>
      </c>
      <c r="G426" t="str">
        <f t="shared" si="30"/>
        <v>FuelTankStandard7</v>
      </c>
      <c r="M426" s="14" t="str">
        <f t="shared" si="28"/>
        <v>@PART[*]:HAS[#kiwiBranch[FuelTankStandard],#kiwiTier[7]]:FOR[zKiwiTechTree]
{
    @TechRequired = largeVolumeContainment
}</v>
      </c>
      <c r="N426" t="str">
        <f>IF(AND(EXACT(LEFT(A426,1),UPPER(LEFT(A426,1)))=TRUE,A426&lt;&gt;""),_xlfn.CONCAT(REPT("/",4)," ",REPT("*",10)," ",A426," ",REPT("*",10)," ",REPT("\",4),CHAR(10)),IF(A426&lt;&gt;"",_xlfn.CONCAT(REPT("/",2)," Tier ",B426," - ",VLOOKUP(A426,primary[[id]:[realTitle]],5,FALSE)," ",REPT("\",2),CHAR(10)),""))</f>
        <v xml:space="preserve">// Tier 7 - Large Volume Containment \\
</v>
      </c>
    </row>
    <row r="427" spans="1:14" x14ac:dyDescent="0.35">
      <c r="A427" t="s">
        <v>126</v>
      </c>
      <c r="B427">
        <f>_xlfn.FLOOR.MATH(VLOOKUP(Tbl_FuelTankStandard[[#This Row],[FuelTankStandard]],primary[[id]:[tier]],2,FALSE),1)</f>
        <v>8</v>
      </c>
      <c r="C427" t="s">
        <v>1061</v>
      </c>
      <c r="G427" t="str">
        <f t="shared" si="30"/>
        <v>FuelTankStandard8</v>
      </c>
      <c r="M427" s="14" t="str">
        <f t="shared" si="28"/>
        <v>@PART[*]:HAS[#kiwiBranch[FuelTankStandard],#kiwiTier[8]]:FOR[zKiwiTechTree]
{
    @TechRequired = highPerformanceFuelSystems
}</v>
      </c>
      <c r="N427" t="str">
        <f>IF(AND(EXACT(LEFT(A427,1),UPPER(LEFT(A427,1)))=TRUE,A427&lt;&gt;""),_xlfn.CONCAT(REPT("/",4)," ",REPT("*",10)," ",A427," ",REPT("*",10)," ",REPT("\",4),CHAR(10)),IF(A427&lt;&gt;"",_xlfn.CONCAT(REPT("/",2)," Tier ",B427," - ",VLOOKUP(A427,primary[[id]:[realTitle]],5,FALSE)," ",REPT("\",2),CHAR(10)),""))</f>
        <v xml:space="preserve">// Tier 8 - High-Performance Fuel Systems \\
</v>
      </c>
    </row>
    <row r="428" spans="1:14" x14ac:dyDescent="0.35">
      <c r="A428" t="s">
        <v>155</v>
      </c>
      <c r="B428">
        <f>_xlfn.FLOOR.MATH(VLOOKUP(Tbl_FuelTankStandard[[#This Row],[FuelTankStandard]],primary[[id]:[tier]],2,FALSE),1)</f>
        <v>9</v>
      </c>
      <c r="C428" t="s">
        <v>1061</v>
      </c>
      <c r="G428" t="str">
        <f t="shared" ref="G428:G493" si="31">_xlfn.CONCAT(C428,B428)</f>
        <v>FuelTankStandard9</v>
      </c>
      <c r="M428" s="14" t="str">
        <f t="shared" si="28"/>
        <v>@PART[*]:HAS[#kiwiBranch[FuelTankStandard],#kiwiTier[9]]:FOR[zKiwiTechTree]
{
    @TechRequired = specializedFuelStorage
}</v>
      </c>
      <c r="N428" t="str">
        <f>IF(AND(EXACT(LEFT(A428,1),UPPER(LEFT(A428,1)))=TRUE,A428&lt;&gt;""),_xlfn.CONCAT(REPT("/",4)," ",REPT("*",10)," ",A428," ",REPT("*",10)," ",REPT("\",4),CHAR(10)),IF(A428&lt;&gt;"",_xlfn.CONCAT(REPT("/",2)," Tier ",B428," - ",VLOOKUP(A428,primary[[id]:[realTitle]],5,FALSE)," ",REPT("\",2),CHAR(10)),""))</f>
        <v xml:space="preserve">// Tier 9 - Specialized Fuel Storage \\
</v>
      </c>
    </row>
    <row r="429" spans="1:14" x14ac:dyDescent="0.35">
      <c r="A429" t="s">
        <v>199</v>
      </c>
      <c r="B429">
        <f>_xlfn.FLOOR.MATH(VLOOKUP(Tbl_FuelTankStandard[[#This Row],[FuelTankStandard]],primary[[id]:[tier]],2,FALSE),1)</f>
        <v>10</v>
      </c>
      <c r="C429" t="s">
        <v>1061</v>
      </c>
      <c r="G429" t="str">
        <f t="shared" si="31"/>
        <v>FuelTankStandard10</v>
      </c>
      <c r="M429" s="14" t="str">
        <f t="shared" si="28"/>
        <v>@PART[*]:HAS[#kiwiBranch[FuelTankStandard],#kiwiTier[10]]:FOR[zKiwiTechTree]
{
    @TechRequired = exoticFuelStorage
}</v>
      </c>
      <c r="N429" t="str">
        <f>IF(AND(EXACT(LEFT(A429,1),UPPER(LEFT(A429,1)))=TRUE,A429&lt;&gt;""),_xlfn.CONCAT(REPT("/",4)," ",REPT("*",10)," ",A429," ",REPT("*",10)," ",REPT("\",4),CHAR(10)),IF(A429&lt;&gt;"",_xlfn.CONCAT(REPT("/",2)," Tier ",B429," - ",VLOOKUP(A429,primary[[id]:[realTitle]],5,FALSE)," ",REPT("\",2),CHAR(10)),""))</f>
        <v xml:space="preserve">// Tier 10 - Exotic Fuel Storage \\
</v>
      </c>
    </row>
    <row r="430" spans="1:14" x14ac:dyDescent="0.35">
      <c r="A430" t="s">
        <v>221</v>
      </c>
      <c r="B430">
        <f>_xlfn.FLOOR.MATH(VLOOKUP(Tbl_FuelTankStandard[[#This Row],[FuelTankStandard]],primary[[id]:[tier]],2,FALSE),1)</f>
        <v>11</v>
      </c>
      <c r="C430" t="s">
        <v>1061</v>
      </c>
      <c r="G430" t="str">
        <f t="shared" si="31"/>
        <v>FuelTankStandard11</v>
      </c>
      <c r="M430" s="14" t="str">
        <f t="shared" si="28"/>
        <v>@PART[*]:HAS[#kiwiBranch[FuelTankStandard],#kiwiTier[11]]:FOR[zKiwiTechTree]
{
    @TechRequired = extremeFuelStorage
}</v>
      </c>
      <c r="N430" t="str">
        <f>IF(AND(EXACT(LEFT(A430,1),UPPER(LEFT(A430,1)))=TRUE,A430&lt;&gt;""),_xlfn.CONCAT(REPT("/",4)," ",REPT("*",10)," ",A430," ",REPT("*",10)," ",REPT("\",4),CHAR(10)),IF(A430&lt;&gt;"",_xlfn.CONCAT(REPT("/",2)," Tier ",B430," - ",VLOOKUP(A430,primary[[id]:[realTitle]],5,FALSE)," ",REPT("\",2),CHAR(10)),""))</f>
        <v xml:space="preserve">// Tier 11 - Extreme Fuel Storage \\
</v>
      </c>
    </row>
    <row r="431" spans="1:14" x14ac:dyDescent="0.35">
      <c r="G431" t="str">
        <f t="shared" si="31"/>
        <v/>
      </c>
      <c r="M431" s="14" t="str">
        <f t="shared" si="28"/>
        <v/>
      </c>
      <c r="N431" t="str">
        <f>IF(AND(EXACT(LEFT(A431,1),UPPER(LEFT(A431,1)))=TRUE,A431&lt;&gt;""),_xlfn.CONCAT(REPT("/",4)," ",REPT("*",10)," ",A431," ",REPT("*",10)," ",REPT("\",4),CHAR(10)),IF(A431&lt;&gt;"",_xlfn.CONCAT(REPT("/",2)," Tier ",B431," - ",VLOOKUP(A431,primary[[id]:[realTitle]],5,FALSE)," ",REPT("\",2),CHAR(10)),""))</f>
        <v/>
      </c>
    </row>
    <row r="432" spans="1:14" x14ac:dyDescent="0.35">
      <c r="G432" t="str">
        <f t="shared" si="31"/>
        <v/>
      </c>
      <c r="M432" s="14" t="str">
        <f t="shared" si="28"/>
        <v/>
      </c>
      <c r="N432" t="str">
        <f>IF(AND(EXACT(LEFT(A432,1),UPPER(LEFT(A432,1)))=TRUE,A432&lt;&gt;""),_xlfn.CONCAT(REPT("/",4)," ",REPT("*",10)," ",A432," ",REPT("*",10)," ",REPT("\",4),CHAR(10)),IF(A432&lt;&gt;"",_xlfn.CONCAT(REPT("/",2)," Tier ",B432," - ",VLOOKUP(A432,primary[[id]:[realTitle]],5,FALSE)," ",REPT("\",2),CHAR(10)),""))</f>
        <v/>
      </c>
    </row>
    <row r="433" spans="1:14" x14ac:dyDescent="0.35">
      <c r="A433" t="s">
        <v>1062</v>
      </c>
      <c r="B433" t="s">
        <v>247</v>
      </c>
      <c r="C433" t="s">
        <v>1090</v>
      </c>
      <c r="G433" t="str">
        <f t="shared" si="31"/>
        <v>TitleTier</v>
      </c>
      <c r="M433" s="14" t="str">
        <f t="shared" si="28"/>
        <v/>
      </c>
      <c r="N433" t="str">
        <f>IF(AND(EXACT(LEFT(A433,1),UPPER(LEFT(A433,1)))=TRUE,A433&lt;&gt;""),_xlfn.CONCAT(REPT("/",4)," ",REPT("*",10)," ",A433," ",REPT("*",10)," ",REPT("\",4),CHAR(10)),IF(A433&lt;&gt;"",_xlfn.CONCAT(REPT("/",2)," Tier ",B433," - ",VLOOKUP(A433,primary[[id]:[realTitle]],5,FALSE)," ",REPT("\",2),CHAR(10)),""))</f>
        <v xml:space="preserve">//// ********** FuelTankBalloon ********** \\\\
</v>
      </c>
    </row>
    <row r="434" spans="1:14" x14ac:dyDescent="0.35">
      <c r="A434" s="18" t="s">
        <v>23</v>
      </c>
      <c r="B434">
        <f>_xlfn.FLOOR.MATH(VLOOKUP(Tbl_FuelTankBalloon[[#This Row],[FuelTankBalloon]],primary[[id]:[tier]],2,FALSE),1)</f>
        <v>4</v>
      </c>
      <c r="C434" t="s">
        <v>1062</v>
      </c>
      <c r="G434" t="str">
        <f t="shared" si="31"/>
        <v>FuelTankBalloon4</v>
      </c>
      <c r="M434" s="14" t="str">
        <f t="shared" si="28"/>
        <v>@PART[*]:HAS[#kiwiBranch[FuelTankBalloon],#kiwiTier[4]]:FOR[zKiwiTechTree]
{
    @TechRequired = fuelLines
}</v>
      </c>
      <c r="N434" t="str">
        <f>IF(AND(EXACT(LEFT(A434,1),UPPER(LEFT(A434,1)))=TRUE,A434&lt;&gt;""),_xlfn.CONCAT(REPT("/",4)," ",REPT("*",10)," ",A434," ",REPT("*",10)," ",REPT("\",4),CHAR(10)),IF(A434&lt;&gt;"",_xlfn.CONCAT(REPT("/",2)," Tier ",B434," - ",VLOOKUP(A434,primary[[id]:[realTitle]],5,FALSE)," ",REPT("\",2),CHAR(10)),""))</f>
        <v xml:space="preserve">// Tier 4 - Fuel Lines \\
</v>
      </c>
    </row>
    <row r="435" spans="1:14" x14ac:dyDescent="0.35">
      <c r="A435" t="s">
        <v>38</v>
      </c>
      <c r="B435">
        <f>_xlfn.FLOOR.MATH(VLOOKUP(Tbl_FuelTankBalloon[[#This Row],[FuelTankBalloon]],primary[[id]:[tier]],2,FALSE),1)</f>
        <v>5</v>
      </c>
      <c r="C435" t="s">
        <v>1062</v>
      </c>
      <c r="G435" t="str">
        <f t="shared" si="31"/>
        <v>FuelTankBalloon5</v>
      </c>
      <c r="M435" s="14" t="str">
        <f t="shared" si="28"/>
        <v>@PART[*]:HAS[#kiwiBranch[FuelTankBalloon],#kiwiTier[5]]:FOR[zKiwiTechTree]
{
    @TechRequired = flexibleFuelSolutions
}</v>
      </c>
      <c r="N435" t="str">
        <f>IF(AND(EXACT(LEFT(A435,1),UPPER(LEFT(A435,1)))=TRUE,A435&lt;&gt;""),_xlfn.CONCAT(REPT("/",4)," ",REPT("*",10)," ",A435," ",REPT("*",10)," ",REPT("\",4),CHAR(10)),IF(A435&lt;&gt;"",_xlfn.CONCAT(REPT("/",2)," Tier ",B435," - ",VLOOKUP(A435,primary[[id]:[realTitle]],5,FALSE)," ",REPT("\",2),CHAR(10)),""))</f>
        <v xml:space="preserve">// Tier 5 - Flexible Fuel Solutions \\
</v>
      </c>
    </row>
    <row r="436" spans="1:14" x14ac:dyDescent="0.35">
      <c r="A436" t="s">
        <v>61</v>
      </c>
      <c r="B436">
        <f>_xlfn.FLOOR.MATH(VLOOKUP(Tbl_FuelTankBalloon[[#This Row],[FuelTankBalloon]],primary[[id]:[tier]],2,FALSE),1)</f>
        <v>6</v>
      </c>
      <c r="C436" t="s">
        <v>1062</v>
      </c>
      <c r="G436" t="str">
        <f t="shared" si="31"/>
        <v>FuelTankBalloon6</v>
      </c>
      <c r="M436" s="14" t="str">
        <f t="shared" si="28"/>
        <v>@PART[*]:HAS[#kiwiBranch[FuelTankBalloon],#kiwiTier[6]]:FOR[zKiwiTechTree]
{
    @TechRequired = advancedFlexibleFuelSystems
}</v>
      </c>
      <c r="N436" t="str">
        <f>IF(AND(EXACT(LEFT(A436,1),UPPER(LEFT(A436,1)))=TRUE,A436&lt;&gt;""),_xlfn.CONCAT(REPT("/",4)," ",REPT("*",10)," ",A436," ",REPT("*",10)," ",REPT("\",4),CHAR(10)),IF(A436&lt;&gt;"",_xlfn.CONCAT(REPT("/",2)," Tier ",B436," - ",VLOOKUP(A436,primary[[id]:[realTitle]],5,FALSE)," ",REPT("\",2),CHAR(10)),""))</f>
        <v xml:space="preserve">// Tier 6 - Advanced Flexible Fuel Systems \\
</v>
      </c>
    </row>
    <row r="437" spans="1:14" x14ac:dyDescent="0.35">
      <c r="A437" t="s">
        <v>203</v>
      </c>
      <c r="B437">
        <f>_xlfn.FLOOR.MATH(VLOOKUP(Tbl_FuelTankBalloon[[#This Row],[FuelTankBalloon]],primary[[id]:[tier]],2,FALSE),1)</f>
        <v>7</v>
      </c>
      <c r="C437" t="s">
        <v>1062</v>
      </c>
      <c r="G437" t="str">
        <f t="shared" si="31"/>
        <v>FuelTankBalloon7</v>
      </c>
      <c r="M437" s="14" t="str">
        <f t="shared" si="28"/>
        <v>@PART[*]:HAS[#kiwiBranch[FuelTankBalloon],#kiwiTier[7]]:FOR[zKiwiTechTree]
{
    @TechRequired = largeFlexibleFuelSystems
}</v>
      </c>
      <c r="N437" t="str">
        <f>IF(AND(EXACT(LEFT(A437,1),UPPER(LEFT(A437,1)))=TRUE,A437&lt;&gt;""),_xlfn.CONCAT(REPT("/",4)," ",REPT("*",10)," ",A437," ",REPT("*",10)," ",REPT("\",4),CHAR(10)),IF(A437&lt;&gt;"",_xlfn.CONCAT(REPT("/",2)," Tier ",B437," - ",VLOOKUP(A437,primary[[id]:[realTitle]],5,FALSE)," ",REPT("\",2),CHAR(10)),""))</f>
        <v xml:space="preserve">// Tier 7 - Large Flexible Fuel Systems \\
</v>
      </c>
    </row>
    <row r="438" spans="1:14" x14ac:dyDescent="0.35">
      <c r="A438" t="s">
        <v>202</v>
      </c>
      <c r="B438">
        <f>_xlfn.FLOOR.MATH(VLOOKUP(Tbl_FuelTankBalloon[[#This Row],[FuelTankBalloon]],primary[[id]:[tier]],2,FALSE),1)</f>
        <v>8</v>
      </c>
      <c r="C438" t="s">
        <v>1062</v>
      </c>
      <c r="G438" t="str">
        <f t="shared" si="31"/>
        <v>FuelTankBalloon8</v>
      </c>
      <c r="M438" s="14" t="str">
        <f t="shared" si="28"/>
        <v>@PART[*]:HAS[#kiwiBranch[FuelTankBalloon],#kiwiTier[8]]:FOR[zKiwiTechTree]
{
    @TechRequired = hugeFlexibleFuelSystems
}</v>
      </c>
      <c r="N438" t="str">
        <f>IF(AND(EXACT(LEFT(A438,1),UPPER(LEFT(A438,1)))=TRUE,A438&lt;&gt;""),_xlfn.CONCAT(REPT("/",4)," ",REPT("*",10)," ",A438," ",REPT("*",10)," ",REPT("\",4),CHAR(10)),IF(A438&lt;&gt;"",_xlfn.CONCAT(REPT("/",2)," Tier ",B438," - ",VLOOKUP(A438,primary[[id]:[realTitle]],5,FALSE)," ",REPT("\",2),CHAR(10)),""))</f>
        <v xml:space="preserve">// Tier 8 - Huge Flexible Fuel Systems \\
</v>
      </c>
    </row>
    <row r="439" spans="1:14" x14ac:dyDescent="0.35">
      <c r="A439" t="s">
        <v>206</v>
      </c>
      <c r="B439">
        <f>_xlfn.FLOOR.MATH(VLOOKUP(Tbl_FuelTankBalloon[[#This Row],[FuelTankBalloon]],primary[[id]:[tier]],2,FALSE),1)</f>
        <v>9</v>
      </c>
      <c r="C439" t="s">
        <v>1062</v>
      </c>
      <c r="G439" t="str">
        <f t="shared" si="31"/>
        <v>FuelTankBalloon9</v>
      </c>
      <c r="M439" s="14" t="str">
        <f t="shared" si="28"/>
        <v>@PART[*]:HAS[#kiwiBranch[FuelTankBalloon],#kiwiTier[9]]:FOR[zKiwiTechTree]
{
    @TechRequired = highPerformanceFlexibleFuelSystems
}</v>
      </c>
      <c r="N439" t="str">
        <f>IF(AND(EXACT(LEFT(A439,1),UPPER(LEFT(A439,1)))=TRUE,A439&lt;&gt;""),_xlfn.CONCAT(REPT("/",4)," ",REPT("*",10)," ",A439," ",REPT("*",10)," ",REPT("\",4),CHAR(10)),IF(A439&lt;&gt;"",_xlfn.CONCAT(REPT("/",2)," Tier ",B439," - ",VLOOKUP(A439,primary[[id]:[realTitle]],5,FALSE)," ",REPT("\",2),CHAR(10)),""))</f>
        <v xml:space="preserve">// Tier 9 - High Performance Flexible Fuel Systems \\
</v>
      </c>
    </row>
    <row r="440" spans="1:14" x14ac:dyDescent="0.35">
      <c r="A440" t="s">
        <v>199</v>
      </c>
      <c r="B440">
        <f>_xlfn.FLOOR.MATH(VLOOKUP(Tbl_FuelTankBalloon[[#This Row],[FuelTankBalloon]],primary[[id]:[tier]],2,FALSE),1)</f>
        <v>10</v>
      </c>
      <c r="C440" t="s">
        <v>1062</v>
      </c>
      <c r="G440" t="str">
        <f t="shared" si="31"/>
        <v>FuelTankBalloon10</v>
      </c>
      <c r="M440" s="14" t="str">
        <f t="shared" si="28"/>
        <v>@PART[*]:HAS[#kiwiBranch[FuelTankBalloon],#kiwiTier[10]]:FOR[zKiwiTechTree]
{
    @TechRequired = exoticFuelStorage
}</v>
      </c>
      <c r="N440" t="str">
        <f>IF(AND(EXACT(LEFT(A440,1),UPPER(LEFT(A440,1)))=TRUE,A440&lt;&gt;""),_xlfn.CONCAT(REPT("/",4)," ",REPT("*",10)," ",A440," ",REPT("*",10)," ",REPT("\",4),CHAR(10)),IF(A440&lt;&gt;"",_xlfn.CONCAT(REPT("/",2)," Tier ",B440," - ",VLOOKUP(A440,primary[[id]:[realTitle]],5,FALSE)," ",REPT("\",2),CHAR(10)),""))</f>
        <v xml:space="preserve">// Tier 10 - Exotic Fuel Storage \\
</v>
      </c>
    </row>
    <row r="441" spans="1:14" x14ac:dyDescent="0.35">
      <c r="A441" t="s">
        <v>221</v>
      </c>
      <c r="B441">
        <f>_xlfn.FLOOR.MATH(VLOOKUP(Tbl_FuelTankBalloon[[#This Row],[FuelTankBalloon]],primary[[id]:[tier]],2,FALSE),1)</f>
        <v>11</v>
      </c>
      <c r="C441" t="s">
        <v>1062</v>
      </c>
      <c r="G441" t="str">
        <f t="shared" si="31"/>
        <v>FuelTankBalloon11</v>
      </c>
      <c r="M441" s="14" t="str">
        <f t="shared" si="28"/>
        <v>@PART[*]:HAS[#kiwiBranch[FuelTankBalloon],#kiwiTier[11]]:FOR[zKiwiTechTree]
{
    @TechRequired = extremeFuelStorage
}</v>
      </c>
      <c r="N441" t="str">
        <f>IF(AND(EXACT(LEFT(A441,1),UPPER(LEFT(A441,1)))=TRUE,A441&lt;&gt;""),_xlfn.CONCAT(REPT("/",4)," ",REPT("*",10)," ",A441," ",REPT("*",10)," ",REPT("\",4),CHAR(10)),IF(A441&lt;&gt;"",_xlfn.CONCAT(REPT("/",2)," Tier ",B441," - ",VLOOKUP(A441,primary[[id]:[realTitle]],5,FALSE)," ",REPT("\",2),CHAR(10)),""))</f>
        <v xml:space="preserve">// Tier 11 - Extreme Fuel Storage \\
</v>
      </c>
    </row>
    <row r="442" spans="1:14" x14ac:dyDescent="0.35">
      <c r="G442" t="str">
        <f t="shared" si="31"/>
        <v/>
      </c>
      <c r="M442" s="14" t="str">
        <f t="shared" si="28"/>
        <v/>
      </c>
      <c r="N442" t="str">
        <f>IF(AND(EXACT(LEFT(A442,1),UPPER(LEFT(A442,1)))=TRUE,A442&lt;&gt;""),_xlfn.CONCAT(REPT("/",4)," ",REPT("*",10)," ",A442," ",REPT("*",10)," ",REPT("\",4),CHAR(10)),IF(A442&lt;&gt;"",_xlfn.CONCAT(REPT("/",2)," Tier ",B442," - ",VLOOKUP(A442,primary[[id]:[realTitle]],5,FALSE)," ",REPT("\",2),CHAR(10)),""))</f>
        <v/>
      </c>
    </row>
    <row r="443" spans="1:14" x14ac:dyDescent="0.35">
      <c r="G443" t="str">
        <f t="shared" si="31"/>
        <v/>
      </c>
      <c r="M443" s="14" t="str">
        <f t="shared" si="28"/>
        <v/>
      </c>
      <c r="N443" t="str">
        <f>IF(AND(EXACT(LEFT(A443,1),UPPER(LEFT(A443,1)))=TRUE,A443&lt;&gt;""),_xlfn.CONCAT(REPT("/",4)," ",REPT("*",10)," ",A443," ",REPT("*",10)," ",REPT("\",4),CHAR(10)),IF(A443&lt;&gt;"",_xlfn.CONCAT(REPT("/",2)," Tier ",B443," - ",VLOOKUP(A443,primary[[id]:[realTitle]],5,FALSE)," ",REPT("\",2),CHAR(10)),""))</f>
        <v/>
      </c>
    </row>
    <row r="444" spans="1:14" x14ac:dyDescent="0.35">
      <c r="A444" t="s">
        <v>1063</v>
      </c>
      <c r="B444" t="s">
        <v>247</v>
      </c>
      <c r="C444" t="s">
        <v>1090</v>
      </c>
      <c r="G444" t="str">
        <f t="shared" si="31"/>
        <v>TitleTier</v>
      </c>
      <c r="M444" s="14" t="str">
        <f t="shared" si="28"/>
        <v/>
      </c>
      <c r="N444" t="str">
        <f>IF(AND(EXACT(LEFT(A444,1),UPPER(LEFT(A444,1)))=TRUE,A444&lt;&gt;""),_xlfn.CONCAT(REPT("/",4)," ",REPT("*",10)," ",A444," ",REPT("*",10)," ",REPT("\",4),CHAR(10)),IF(A444&lt;&gt;"",_xlfn.CONCAT(REPT("/",2)," Tier ",B444," - ",VLOOKUP(A444,primary[[id]:[realTitle]],5,FALSE)," ",REPT("\",2),CHAR(10)),""))</f>
        <v xml:space="preserve">//// ********** FuelTankNobleGas ********** \\\\
</v>
      </c>
    </row>
    <row r="445" spans="1:14" x14ac:dyDescent="0.35">
      <c r="A445" s="18" t="s">
        <v>109</v>
      </c>
      <c r="B445">
        <f>_xlfn.FLOOR.MATH(VLOOKUP(Tbl_FuelTankNobleGas[[#This Row],[FuelTankNobleGas]],primary[[id]:[tier]],2,FALSE),1)</f>
        <v>7</v>
      </c>
      <c r="C445" t="s">
        <v>1063</v>
      </c>
      <c r="G445" t="str">
        <f t="shared" si="31"/>
        <v>FuelTankNobleGas7</v>
      </c>
      <c r="M445" s="14" t="str">
        <f t="shared" si="28"/>
        <v>@PART[*]:HAS[#kiwiBranch[FuelTankNobleGas],#kiwiTier[7]]:FOR[zKiwiTechTree]
{
    @TechRequired = nobleGasFuelSystems
}</v>
      </c>
      <c r="N445" t="str">
        <f>IF(AND(EXACT(LEFT(A445,1),UPPER(LEFT(A445,1)))=TRUE,A445&lt;&gt;""),_xlfn.CONCAT(REPT("/",4)," ",REPT("*",10)," ",A445," ",REPT("*",10)," ",REPT("\",4),CHAR(10)),IF(A445&lt;&gt;"",_xlfn.CONCAT(REPT("/",2)," Tier ",B445," - ",VLOOKUP(A445,primary[[id]:[realTitle]],5,FALSE)," ",REPT("\",2),CHAR(10)),""))</f>
        <v xml:space="preserve">// Tier 7 - Noble Gas Fuel Systems \\
</v>
      </c>
    </row>
    <row r="446" spans="1:14" x14ac:dyDescent="0.35">
      <c r="A446" t="s">
        <v>193</v>
      </c>
      <c r="B446">
        <f>_xlfn.FLOOR.MATH(VLOOKUP(Tbl_FuelTankNobleGas[[#This Row],[FuelTankNobleGas]],primary[[id]:[tier]],2,FALSE),1)</f>
        <v>10</v>
      </c>
      <c r="C446" t="s">
        <v>1063</v>
      </c>
      <c r="G446" t="str">
        <f t="shared" si="31"/>
        <v>FuelTankNobleGas10</v>
      </c>
      <c r="M446" s="14" t="str">
        <f t="shared" si="28"/>
        <v>@PART[*]:HAS[#kiwiBranch[FuelTankNobleGas],#kiwiTier[10]]:FOR[zKiwiTechTree]
{
    @TechRequired = lithiumFuelSystems
}</v>
      </c>
      <c r="N446" t="str">
        <f>IF(AND(EXACT(LEFT(A446,1),UPPER(LEFT(A446,1)))=TRUE,A446&lt;&gt;""),_xlfn.CONCAT(REPT("/",4)," ",REPT("*",10)," ",A446," ",REPT("*",10)," ",REPT("\",4),CHAR(10)),IF(A446&lt;&gt;"",_xlfn.CONCAT(REPT("/",2)," Tier ",B446," - ",VLOOKUP(A446,primary[[id]:[realTitle]],5,FALSE)," ",REPT("\",2),CHAR(10)),""))</f>
        <v xml:space="preserve">// Tier 10 - Lithium Fuel Systems \\
</v>
      </c>
    </row>
    <row r="447" spans="1:14" x14ac:dyDescent="0.35">
      <c r="G447" t="str">
        <f t="shared" si="31"/>
        <v/>
      </c>
      <c r="M447" s="14" t="str">
        <f t="shared" si="28"/>
        <v/>
      </c>
      <c r="N447" t="str">
        <f>IF(AND(EXACT(LEFT(A447,1),UPPER(LEFT(A447,1)))=TRUE,A447&lt;&gt;""),_xlfn.CONCAT(REPT("/",4)," ",REPT("*",10)," ",A447," ",REPT("*",10)," ",REPT("\",4),CHAR(10)),IF(A447&lt;&gt;"",_xlfn.CONCAT(REPT("/",2)," Tier ",B447," - ",VLOOKUP(A447,primary[[id]:[realTitle]],5,FALSE)," ",REPT("\",2),CHAR(10)),""))</f>
        <v/>
      </c>
    </row>
    <row r="448" spans="1:14" x14ac:dyDescent="0.35">
      <c r="G448" t="str">
        <f t="shared" si="31"/>
        <v/>
      </c>
      <c r="M448" s="14" t="str">
        <f t="shared" si="28"/>
        <v/>
      </c>
      <c r="N448" t="str">
        <f>IF(AND(EXACT(LEFT(A448,1),UPPER(LEFT(A448,1)))=TRUE,A448&lt;&gt;""),_xlfn.CONCAT(REPT("/",4)," ",REPT("*",10)," ",A448," ",REPT("*",10)," ",REPT("\",4),CHAR(10)),IF(A448&lt;&gt;"",_xlfn.CONCAT(REPT("/",2)," Tier ",B448," - ",VLOOKUP(A448,primary[[id]:[realTitle]],5,FALSE)," ",REPT("\",2),CHAR(10)),""))</f>
        <v/>
      </c>
    </row>
    <row r="449" spans="1:14" x14ac:dyDescent="0.35">
      <c r="A449" t="s">
        <v>1064</v>
      </c>
      <c r="B449" t="s">
        <v>247</v>
      </c>
      <c r="C449" t="s">
        <v>1090</v>
      </c>
      <c r="G449" t="str">
        <f t="shared" si="31"/>
        <v>TitleTier</v>
      </c>
      <c r="M449" s="14" t="str">
        <f t="shared" si="28"/>
        <v/>
      </c>
      <c r="N449" t="str">
        <f>IF(AND(EXACT(LEFT(A449,1),UPPER(LEFT(A449,1)))=TRUE,A449&lt;&gt;""),_xlfn.CONCAT(REPT("/",4)," ",REPT("*",10)," ",A449," ",REPT("*",10)," ",REPT("\",4),CHAR(10)),IF(A449&lt;&gt;"",_xlfn.CONCAT(REPT("/",2)," Tier ",B449," - ",VLOOKUP(A449,primary[[id]:[realTitle]],5,FALSE)," ",REPT("\",2),CHAR(10)),""))</f>
        <v xml:space="preserve">//// ********** FuelTankNuclear ********** \\\\
</v>
      </c>
    </row>
    <row r="450" spans="1:14" x14ac:dyDescent="0.35">
      <c r="A450" s="18" t="s">
        <v>106</v>
      </c>
      <c r="B450">
        <f>_xlfn.FLOOR.MATH(VLOOKUP(Tbl_FuelTankNuclear[[#This Row],[FuelTankNuclear]],primary[[id]:[tier]],2,FALSE),1)</f>
        <v>7</v>
      </c>
      <c r="C450" t="s">
        <v>1064</v>
      </c>
      <c r="G450" t="str">
        <f t="shared" si="31"/>
        <v>FuelTankNuclear7</v>
      </c>
      <c r="M450" s="14" t="str">
        <f t="shared" si="28"/>
        <v>@PART[*]:HAS[#kiwiBranch[FuelTankNuclear],#kiwiTier[7]]:FOR[zKiwiTechTree]
{
    @TechRequired = nuclearFuelSystems
}</v>
      </c>
      <c r="N450" t="str">
        <f>IF(AND(EXACT(LEFT(A450,1),UPPER(LEFT(A450,1)))=TRUE,A450&lt;&gt;""),_xlfn.CONCAT(REPT("/",4)," ",REPT("*",10)," ",A450," ",REPT("*",10)," ",REPT("\",4),CHAR(10)),IF(A450&lt;&gt;"",_xlfn.CONCAT(REPT("/",2)," Tier ",B450," - ",VLOOKUP(A450,primary[[id]:[realTitle]],5,FALSE)," ",REPT("\",2),CHAR(10)),""))</f>
        <v xml:space="preserve">// Tier 7 - Nuclear Fuel Systems \\
</v>
      </c>
    </row>
    <row r="451" spans="1:14" x14ac:dyDescent="0.35">
      <c r="G451" t="str">
        <f t="shared" si="31"/>
        <v/>
      </c>
      <c r="M451" s="14" t="str">
        <f t="shared" si="28"/>
        <v/>
      </c>
      <c r="N451" t="str">
        <f>IF(AND(EXACT(LEFT(A451,1),UPPER(LEFT(A451,1)))=TRUE,A451&lt;&gt;""),_xlfn.CONCAT(REPT("/",4)," ",REPT("*",10)," ",A451," ",REPT("*",10)," ",REPT("\",4),CHAR(10)),IF(A451&lt;&gt;"",_xlfn.CONCAT(REPT("/",2)," Tier ",B451," - ",VLOOKUP(A451,primary[[id]:[realTitle]],5,FALSE)," ",REPT("\",2),CHAR(10)),""))</f>
        <v/>
      </c>
    </row>
    <row r="452" spans="1:14" x14ac:dyDescent="0.35">
      <c r="G452" t="str">
        <f t="shared" si="31"/>
        <v/>
      </c>
      <c r="M452" s="14" t="str">
        <f t="shared" si="28"/>
        <v/>
      </c>
      <c r="N452" t="str">
        <f>IF(AND(EXACT(LEFT(A452,1),UPPER(LEFT(A452,1)))=TRUE,A452&lt;&gt;""),_xlfn.CONCAT(REPT("/",4)," ",REPT("*",10)," ",A452," ",REPT("*",10)," ",REPT("\",4),CHAR(10)),IF(A452&lt;&gt;"",_xlfn.CONCAT(REPT("/",2)," Tier ",B452," - ",VLOOKUP(A452,primary[[id]:[realTitle]],5,FALSE)," ",REPT("\",2),CHAR(10)),""))</f>
        <v/>
      </c>
    </row>
    <row r="453" spans="1:14" x14ac:dyDescent="0.35">
      <c r="A453" t="s">
        <v>1071</v>
      </c>
      <c r="B453" t="s">
        <v>247</v>
      </c>
      <c r="C453" t="s">
        <v>1090</v>
      </c>
      <c r="G453" t="str">
        <f t="shared" si="31"/>
        <v>TitleTier</v>
      </c>
      <c r="M453" s="14" t="str">
        <f t="shared" si="28"/>
        <v/>
      </c>
      <c r="N453" t="str">
        <f>IF(AND(EXACT(LEFT(A453,1),UPPER(LEFT(A453,1)))=TRUE,A453&lt;&gt;""),_xlfn.CONCAT(REPT("/",4)," ",REPT("*",10)," ",A453," ",REPT("*",10)," ",REPT("\",4),CHAR(10)),IF(A453&lt;&gt;"",_xlfn.CONCAT(REPT("/",2)," Tier ",B453," - ",VLOOKUP(A453,primary[[id]:[realTitle]],5,FALSE)," ",REPT("\",2),CHAR(10)),""))</f>
        <v xml:space="preserve">//// ********** ProbesSatellite ********** \\\\
</v>
      </c>
    </row>
    <row r="454" spans="1:14" x14ac:dyDescent="0.35">
      <c r="A454" s="18" t="s">
        <v>0</v>
      </c>
      <c r="B454">
        <f>_xlfn.FLOOR.MATH(VLOOKUP(Tbl_ProbesSatellite[[#This Row],[ProbesSatellite]],primary[[id]:[tier]],2,FALSE),1)</f>
        <v>0</v>
      </c>
      <c r="C454" t="s">
        <v>1071</v>
      </c>
      <c r="G454" t="str">
        <f t="shared" si="31"/>
        <v>ProbesSatellite0</v>
      </c>
      <c r="M454" s="14" t="str">
        <f t="shared" si="28"/>
        <v>@PART[*]:HAS[#kiwiBranch[ProbesSatellite],#kiwiTier[0]]:FOR[zKiwiTechTree]
{
    @TechRequired = start
}</v>
      </c>
      <c r="N454" t="str">
        <f>IF(AND(EXACT(LEFT(A454,1),UPPER(LEFT(A454,1)))=TRUE,A454&lt;&gt;""),_xlfn.CONCAT(REPT("/",4)," ",REPT("*",10)," ",A454," ",REPT("*",10)," ",REPT("\",4),CHAR(10)),IF(A454&lt;&gt;"",_xlfn.CONCAT(REPT("/",2)," Tier ",B454," - ",VLOOKUP(A454,primary[[id]:[realTitle]],5,FALSE)," ",REPT("\",2),CHAR(10)),""))</f>
        <v xml:space="preserve">// Tier 0 - Start \\
</v>
      </c>
    </row>
    <row r="455" spans="1:14" x14ac:dyDescent="0.35">
      <c r="A455" t="s">
        <v>120</v>
      </c>
      <c r="B455">
        <f>_xlfn.FLOOR.MATH(VLOOKUP(Tbl_ProbesSatellite[[#This Row],[ProbesSatellite]],primary[[id]:[tier]],2,FALSE),1)</f>
        <v>1</v>
      </c>
      <c r="C455" t="s">
        <v>1071</v>
      </c>
      <c r="G455" t="str">
        <f t="shared" si="31"/>
        <v>ProbesSatellite1</v>
      </c>
      <c r="M455" s="14" t="str">
        <f t="shared" si="28"/>
        <v>@PART[*]:HAS[#kiwiBranch[ProbesSatellite],#kiwiTier[1]]:FOR[zKiwiTechTree]
{
    @TechRequired = algebra
}</v>
      </c>
      <c r="N455" t="str">
        <f>IF(AND(EXACT(LEFT(A455,1),UPPER(LEFT(A455,1)))=TRUE,A455&lt;&gt;""),_xlfn.CONCAT(REPT("/",4)," ",REPT("*",10)," ",A455," ",REPT("*",10)," ",REPT("\",4),CHAR(10)),IF(A455&lt;&gt;"",_xlfn.CONCAT(REPT("/",2)," Tier ",B455," - ",VLOOKUP(A455,primary[[id]:[realTitle]],5,FALSE)," ",REPT("\",2),CHAR(10)),""))</f>
        <v xml:space="preserve">// Tier 1 - Algebra \\
</v>
      </c>
    </row>
    <row r="456" spans="1:14" x14ac:dyDescent="0.35">
      <c r="A456" t="s">
        <v>7</v>
      </c>
      <c r="B456">
        <f>_xlfn.FLOOR.MATH(VLOOKUP(Tbl_ProbesSatellite[[#This Row],[ProbesSatellite]],primary[[id]:[tier]],2,FALSE),1)</f>
        <v>2</v>
      </c>
      <c r="C456" t="s">
        <v>1071</v>
      </c>
      <c r="G456" t="str">
        <f t="shared" si="31"/>
        <v>ProbesSatellite2</v>
      </c>
      <c r="M456" s="14" t="str">
        <f t="shared" si="28"/>
        <v>@PART[*]:HAS[#kiwiBranch[ProbesSatellite],#kiwiTier[2]]:FOR[zKiwiTechTree]
{
    @TechRequired = engineering101
}</v>
      </c>
      <c r="N456" t="str">
        <f>IF(AND(EXACT(LEFT(A456,1),UPPER(LEFT(A456,1)))=TRUE,A456&lt;&gt;""),_xlfn.CONCAT(REPT("/",4)," ",REPT("*",10)," ",A456," ",REPT("*",10)," ",REPT("\",4),CHAR(10)),IF(A456&lt;&gt;"",_xlfn.CONCAT(REPT("/",2)," Tier ",B456," - ",VLOOKUP(A456,primary[[id]:[realTitle]],5,FALSE)," ",REPT("\",2),CHAR(10)),""))</f>
        <v xml:space="preserve">// Tier 2 - Engineering 101 \\
</v>
      </c>
    </row>
    <row r="457" spans="1:14" x14ac:dyDescent="0.35">
      <c r="A457" t="s">
        <v>995</v>
      </c>
      <c r="B457">
        <f>_xlfn.FLOOR.MATH(VLOOKUP(Tbl_ProbesSatellite[[#This Row],[ProbesSatellite]],primary[[id]:[tier]],2,FALSE),1)</f>
        <v>3</v>
      </c>
      <c r="C457" t="s">
        <v>1071</v>
      </c>
      <c r="G457" t="str">
        <f t="shared" si="31"/>
        <v>ProbesSatellite3</v>
      </c>
      <c r="M457" s="14" t="str">
        <f t="shared" si="28"/>
        <v>@PART[*]:HAS[#kiwiBranch[ProbesSatellite],#kiwiTier[3]]:FOR[zKiwiTechTree]
{
    @TechRequired = prototypeSatellites
}</v>
      </c>
      <c r="N457" t="str">
        <f>IF(AND(EXACT(LEFT(A457,1),UPPER(LEFT(A457,1)))=TRUE,A457&lt;&gt;""),_xlfn.CONCAT(REPT("/",4)," ",REPT("*",10)," ",A457," ",REPT("*",10)," ",REPT("\",4),CHAR(10)),IF(A457&lt;&gt;"",_xlfn.CONCAT(REPT("/",2)," Tier ",B457," - ",VLOOKUP(A457,primary[[id]:[realTitle]],5,FALSE)," ",REPT("\",2),CHAR(10)),""))</f>
        <v xml:space="preserve">// Tier 3 - Prototype Satellites \\
</v>
      </c>
    </row>
    <row r="458" spans="1:14" x14ac:dyDescent="0.35">
      <c r="A458" t="s">
        <v>996</v>
      </c>
      <c r="B458">
        <f>_xlfn.FLOOR.MATH(VLOOKUP(Tbl_ProbesSatellite[[#This Row],[ProbesSatellite]],primary[[id]:[tier]],2,FALSE),1)</f>
        <v>4</v>
      </c>
      <c r="C458" t="s">
        <v>1071</v>
      </c>
      <c r="G458" t="str">
        <f t="shared" si="31"/>
        <v>ProbesSatellite4</v>
      </c>
      <c r="M458" s="14" t="str">
        <f t="shared" si="28"/>
        <v>@PART[*]:HAS[#kiwiBranch[ProbesSatellite],#kiwiTier[4]]:FOR[zKiwiTechTree]
{
    @TechRequired = basicSatellites
}</v>
      </c>
      <c r="N458" t="str">
        <f>IF(AND(EXACT(LEFT(A458,1),UPPER(LEFT(A458,1)))=TRUE,A458&lt;&gt;""),_xlfn.CONCAT(REPT("/",4)," ",REPT("*",10)," ",A458," ",REPT("*",10)," ",REPT("\",4),CHAR(10)),IF(A458&lt;&gt;"",_xlfn.CONCAT(REPT("/",2)," Tier ",B458," - ",VLOOKUP(A458,primary[[id]:[realTitle]],5,FALSE)," ",REPT("\",2),CHAR(10)),""))</f>
        <v xml:space="preserve">// Tier 4 - Basic Satellites \\
</v>
      </c>
    </row>
    <row r="459" spans="1:14" x14ac:dyDescent="0.35">
      <c r="A459" t="s">
        <v>997</v>
      </c>
      <c r="B459">
        <f>_xlfn.FLOOR.MATH(VLOOKUP(Tbl_ProbesSatellite[[#This Row],[ProbesSatellite]],primary[[id]:[tier]],2,FALSE),1)</f>
        <v>5</v>
      </c>
      <c r="C459" t="s">
        <v>1071</v>
      </c>
      <c r="G459" t="str">
        <f t="shared" si="31"/>
        <v>ProbesSatellite5</v>
      </c>
      <c r="M459" s="14" t="str">
        <f t="shared" si="28"/>
        <v>@PART[*]:HAS[#kiwiBranch[ProbesSatellite],#kiwiTier[5]]:FOR[zKiwiTechTree]
{
    @TechRequired = earlySatellites
}</v>
      </c>
      <c r="N459" t="str">
        <f>IF(AND(EXACT(LEFT(A459,1),UPPER(LEFT(A459,1)))=TRUE,A459&lt;&gt;""),_xlfn.CONCAT(REPT("/",4)," ",REPT("*",10)," ",A459," ",REPT("*",10)," ",REPT("\",4),CHAR(10)),IF(A459&lt;&gt;"",_xlfn.CONCAT(REPT("/",2)," Tier ",B459," - ",VLOOKUP(A459,primary[[id]:[realTitle]],5,FALSE)," ",REPT("\",2),CHAR(10)),""))</f>
        <v xml:space="preserve">// Tier 5 - Early Satellites \\
</v>
      </c>
    </row>
    <row r="460" spans="1:14" x14ac:dyDescent="0.35">
      <c r="A460" t="s">
        <v>74</v>
      </c>
      <c r="B460">
        <f>_xlfn.FLOOR.MATH(VLOOKUP(Tbl_ProbesSatellite[[#This Row],[ProbesSatellite]],primary[[id]:[tier]],2,FALSE),1)</f>
        <v>6</v>
      </c>
      <c r="C460" t="s">
        <v>1071</v>
      </c>
      <c r="G460" t="str">
        <f t="shared" si="31"/>
        <v>ProbesSatellite6</v>
      </c>
      <c r="M460" s="14" t="str">
        <f t="shared" si="28"/>
        <v>@PART[*]:HAS[#kiwiBranch[ProbesSatellite],#kiwiTier[6]]:FOR[zKiwiTechTree]
{
    @TechRequired = communicationSatellites
}</v>
      </c>
      <c r="N460" t="str">
        <f>IF(AND(EXACT(LEFT(A460,1),UPPER(LEFT(A460,1)))=TRUE,A460&lt;&gt;""),_xlfn.CONCAT(REPT("/",4)," ",REPT("*",10)," ",A460," ",REPT("*",10)," ",REPT("\",4),CHAR(10)),IF(A460&lt;&gt;"",_xlfn.CONCAT(REPT("/",2)," Tier ",B460," - ",VLOOKUP(A460,primary[[id]:[realTitle]],5,FALSE)," ",REPT("\",2),CHAR(10)),""))</f>
        <v xml:space="preserve">// Tier 6 - Communication Satellites \\
</v>
      </c>
    </row>
    <row r="461" spans="1:14" x14ac:dyDescent="0.35">
      <c r="A461" t="s">
        <v>99</v>
      </c>
      <c r="B461">
        <f>_xlfn.FLOOR.MATH(VLOOKUP(Tbl_ProbesSatellite[[#This Row],[ProbesSatellite]],primary[[id]:[tier]],2,FALSE),1)</f>
        <v>7</v>
      </c>
      <c r="C461" t="s">
        <v>1071</v>
      </c>
      <c r="G461" t="str">
        <f t="shared" si="31"/>
        <v>ProbesSatellite7</v>
      </c>
      <c r="M461" s="14" t="str">
        <f t="shared" si="28"/>
        <v>@PART[*]:HAS[#kiwiBranch[ProbesSatellite],#kiwiTier[7]]:FOR[zKiwiTechTree]
{
    @TechRequired = unmannedTech
}</v>
      </c>
      <c r="N461" t="str">
        <f>IF(AND(EXACT(LEFT(A461,1),UPPER(LEFT(A461,1)))=TRUE,A461&lt;&gt;""),_xlfn.CONCAT(REPT("/",4)," ",REPT("*",10)," ",A461," ",REPT("*",10)," ",REPT("\",4),CHAR(10)),IF(A461&lt;&gt;"",_xlfn.CONCAT(REPT("/",2)," Tier ",B461," - ",VLOOKUP(A461,primary[[id]:[realTitle]],5,FALSE)," ",REPT("\",2),CHAR(10)),""))</f>
        <v xml:space="preserve">// Tier 7 - Unkerballed Tech \\
</v>
      </c>
    </row>
    <row r="462" spans="1:14" x14ac:dyDescent="0.35">
      <c r="A462" t="s">
        <v>140</v>
      </c>
      <c r="B462">
        <f>_xlfn.FLOOR.MATH(VLOOKUP(Tbl_ProbesSatellite[[#This Row],[ProbesSatellite]],primary[[id]:[tier]],2,FALSE),1)</f>
        <v>8</v>
      </c>
      <c r="C462" t="s">
        <v>1071</v>
      </c>
      <c r="G462" t="str">
        <f t="shared" si="31"/>
        <v>ProbesSatellite8</v>
      </c>
      <c r="M462" s="14" t="str">
        <f t="shared" si="28"/>
        <v>@PART[*]:HAS[#kiwiBranch[ProbesSatellite],#kiwiTier[8]]:FOR[zKiwiTechTree]
{
    @TechRequired = advUnmanned
}</v>
      </c>
      <c r="N462" t="str">
        <f>IF(AND(EXACT(LEFT(A462,1),UPPER(LEFT(A462,1)))=TRUE,A462&lt;&gt;""),_xlfn.CONCAT(REPT("/",4)," ",REPT("*",10)," ",A462," ",REPT("*",10)," ",REPT("\",4),CHAR(10)),IF(A462&lt;&gt;"",_xlfn.CONCAT(REPT("/",2)," Tier ",B462," - ",VLOOKUP(A462,primary[[id]:[realTitle]],5,FALSE)," ",REPT("\",2),CHAR(10)),""))</f>
        <v xml:space="preserve">// Tier 8 - Advanced Unkerballed Tech \\
</v>
      </c>
    </row>
    <row r="463" spans="1:14" x14ac:dyDescent="0.35">
      <c r="A463" t="s">
        <v>174</v>
      </c>
      <c r="B463">
        <f>_xlfn.FLOOR.MATH(VLOOKUP(Tbl_ProbesSatellite[[#This Row],[ProbesSatellite]],primary[[id]:[tier]],2,FALSE),1)</f>
        <v>9</v>
      </c>
      <c r="C463" t="s">
        <v>1071</v>
      </c>
      <c r="G463" t="str">
        <f t="shared" si="31"/>
        <v>ProbesSatellite9</v>
      </c>
      <c r="M463" s="14" t="str">
        <f t="shared" si="28"/>
        <v>@PART[*]:HAS[#kiwiBranch[ProbesSatellite],#kiwiTier[9]]:FOR[zKiwiTechTree]
{
    @TechRequired = largeUnmanned
}</v>
      </c>
      <c r="N463" t="str">
        <f>IF(AND(EXACT(LEFT(A463,1),UPPER(LEFT(A463,1)))=TRUE,A463&lt;&gt;""),_xlfn.CONCAT(REPT("/",4)," ",REPT("*",10)," ",A463," ",REPT("*",10)," ",REPT("\",4),CHAR(10)),IF(A463&lt;&gt;"",_xlfn.CONCAT(REPT("/",2)," Tier ",B463," - ",VLOOKUP(A463,primary[[id]:[realTitle]],5,FALSE)," ",REPT("\",2),CHAR(10)),""))</f>
        <v xml:space="preserve">// Tier 9 - Large Probes \\
</v>
      </c>
    </row>
    <row r="464" spans="1:14" x14ac:dyDescent="0.35">
      <c r="A464" t="s">
        <v>175</v>
      </c>
      <c r="B464">
        <f>_xlfn.FLOOR.MATH(VLOOKUP(Tbl_ProbesSatellite[[#This Row],[ProbesSatellite]],primary[[id]:[tier]],2,FALSE),1)</f>
        <v>10</v>
      </c>
      <c r="C464" t="s">
        <v>1071</v>
      </c>
      <c r="G464" t="str">
        <f t="shared" si="31"/>
        <v>ProbesSatellite10</v>
      </c>
      <c r="M464" s="14" t="str">
        <f t="shared" si="28"/>
        <v>@PART[*]:HAS[#kiwiBranch[ProbesSatellite],#kiwiTier[10]]:FOR[zKiwiTechTree]
{
    @TechRequired = artificialIntelligence
}</v>
      </c>
      <c r="N464" t="str">
        <f>IF(AND(EXACT(LEFT(A464,1),UPPER(LEFT(A464,1)))=TRUE,A464&lt;&gt;""),_xlfn.CONCAT(REPT("/",4)," ",REPT("*",10)," ",A464," ",REPT("*",10)," ",REPT("\",4),CHAR(10)),IF(A464&lt;&gt;"",_xlfn.CONCAT(REPT("/",2)," Tier ",B464," - ",VLOOKUP(A464,primary[[id]:[realTitle]],5,FALSE)," ",REPT("\",2),CHAR(10)),""))</f>
        <v xml:space="preserve">// Tier 10 - Artificial Intelligence \\
</v>
      </c>
    </row>
    <row r="465" spans="1:14" x14ac:dyDescent="0.35">
      <c r="A465" t="s">
        <v>1398</v>
      </c>
      <c r="B465">
        <f>_xlfn.FLOOR.MATH(VLOOKUP(Tbl_ProbesSatellite[[#This Row],[ProbesSatellite]],primary[[id]:[tier]],2,FALSE),1)</f>
        <v>11</v>
      </c>
      <c r="C465" t="s">
        <v>1071</v>
      </c>
      <c r="G465" t="str">
        <f t="shared" ref="G465" si="32">_xlfn.CONCAT(C465,B465)</f>
        <v>ProbesSatellite11</v>
      </c>
      <c r="M465" s="14" t="str">
        <f t="shared" ref="M465:M528" si="33">IF(ISNUMBER(B465)=TRUE,_xlfn.CONCAT("@PART[*]:HAS[#kiwiBranch[",C465,"],#kiwiTier[",B465,"]]:FOR[zKiwiTechTree]",CHAR(10),"{",CHAR(10),"    @TechRequired = ",A465,CHAR(10),"}"),"")</f>
        <v>@PART[*]:HAS[#kiwiBranch[ProbesSatellite],#kiwiTier[11]]:FOR[zKiwiTechTree]
{
    @TechRequired = artificialConsciousness
}</v>
      </c>
      <c r="N465" t="str">
        <f>IF(AND(EXACT(LEFT(A465,1),UPPER(LEFT(A465,1)))=TRUE,A465&lt;&gt;""),_xlfn.CONCAT(REPT("/",4)," ",REPT("*",10)," ",A465," ",REPT("*",10)," ",REPT("\",4),CHAR(10)),IF(A465&lt;&gt;"",_xlfn.CONCAT(REPT("/",2)," Tier ",B465," - ",VLOOKUP(A465,primary[[id]:[realTitle]],5,FALSE)," ",REPT("\",2),CHAR(10)),""))</f>
        <v xml:space="preserve">// Tier 11 - Artificial Consciousness \\
</v>
      </c>
    </row>
    <row r="466" spans="1:14" x14ac:dyDescent="0.35">
      <c r="G466" t="str">
        <f t="shared" si="31"/>
        <v/>
      </c>
      <c r="M466" s="14" t="str">
        <f t="shared" si="33"/>
        <v/>
      </c>
      <c r="N466" t="str">
        <f>IF(AND(EXACT(LEFT(A466,1),UPPER(LEFT(A466,1)))=TRUE,A466&lt;&gt;""),_xlfn.CONCAT(REPT("/",4)," ",REPT("*",10)," ",A466," ",REPT("*",10)," ",REPT("\",4),CHAR(10)),IF(A466&lt;&gt;"",_xlfn.CONCAT(REPT("/",2)," Tier ",B466," - ",VLOOKUP(A466,primary[[id]:[realTitle]],5,FALSE)," ",REPT("\",2),CHAR(10)),""))</f>
        <v/>
      </c>
    </row>
    <row r="467" spans="1:14" x14ac:dyDescent="0.35">
      <c r="G467" t="str">
        <f t="shared" si="31"/>
        <v/>
      </c>
      <c r="M467" s="14" t="str">
        <f t="shared" si="33"/>
        <v/>
      </c>
      <c r="N467" t="str">
        <f>IF(AND(EXACT(LEFT(A467,1),UPPER(LEFT(A467,1)))=TRUE,A467&lt;&gt;""),_xlfn.CONCAT(REPT("/",4)," ",REPT("*",10)," ",A467," ",REPT("*",10)," ",REPT("\",4),CHAR(10)),IF(A467&lt;&gt;"",_xlfn.CONCAT(REPT("/",2)," Tier ",B467," - ",VLOOKUP(A467,primary[[id]:[realTitle]],5,FALSE)," ",REPT("\",2),CHAR(10)),""))</f>
        <v/>
      </c>
    </row>
    <row r="468" spans="1:14" x14ac:dyDescent="0.35">
      <c r="A468" t="s">
        <v>1072</v>
      </c>
      <c r="B468" t="s">
        <v>247</v>
      </c>
      <c r="C468" t="s">
        <v>1090</v>
      </c>
      <c r="G468" t="str">
        <f t="shared" si="31"/>
        <v>TitleTier</v>
      </c>
      <c r="M468" s="14" t="str">
        <f t="shared" si="33"/>
        <v/>
      </c>
      <c r="N468" t="str">
        <f>IF(AND(EXACT(LEFT(A468,1),UPPER(LEFT(A468,1)))=TRUE,A468&lt;&gt;""),_xlfn.CONCAT(REPT("/",4)," ",REPT("*",10)," ",A468," ",REPT("*",10)," ",REPT("\",4),CHAR(10)),IF(A468&lt;&gt;"",_xlfn.CONCAT(REPT("/",2)," Tier ",B468," - ",VLOOKUP(A468,primary[[id]:[realTitle]],5,FALSE)," ",REPT("\",2),CHAR(10)),""))</f>
        <v xml:space="preserve">//// ********** ProbesAvionics ********** \\\\
</v>
      </c>
    </row>
    <row r="469" spans="1:14" x14ac:dyDescent="0.35">
      <c r="A469" s="18" t="s">
        <v>0</v>
      </c>
      <c r="B469">
        <f>_xlfn.FLOOR.MATH(VLOOKUP(Tbl_ProbesAvionics[[#This Row],[ProbesAvionics]],primary[[id]:[tier]],2,FALSE),1)</f>
        <v>0</v>
      </c>
      <c r="C469" t="s">
        <v>1072</v>
      </c>
      <c r="G469" t="str">
        <f t="shared" si="31"/>
        <v>ProbesAvionics0</v>
      </c>
      <c r="M469" s="14" t="str">
        <f t="shared" si="33"/>
        <v>@PART[*]:HAS[#kiwiBranch[ProbesAvionics],#kiwiTier[0]]:FOR[zKiwiTechTree]
{
    @TechRequired = start
}</v>
      </c>
      <c r="N469" t="str">
        <f>IF(AND(EXACT(LEFT(A469,1),UPPER(LEFT(A469,1)))=TRUE,A469&lt;&gt;""),_xlfn.CONCAT(REPT("/",4)," ",REPT("*",10)," ",A469," ",REPT("*",10)," ",REPT("\",4),CHAR(10)),IF(A469&lt;&gt;"",_xlfn.CONCAT(REPT("/",2)," Tier ",B469," - ",VLOOKUP(A469,primary[[id]:[realTitle]],5,FALSE)," ",REPT("\",2),CHAR(10)),""))</f>
        <v xml:space="preserve">// Tier 0 - Start \\
</v>
      </c>
    </row>
    <row r="470" spans="1:14" x14ac:dyDescent="0.35">
      <c r="A470" t="s">
        <v>120</v>
      </c>
      <c r="B470">
        <f>_xlfn.FLOOR.MATH(VLOOKUP(Tbl_ProbesAvionics[[#This Row],[ProbesAvionics]],primary[[id]:[tier]],2,FALSE),1)</f>
        <v>1</v>
      </c>
      <c r="C470" t="s">
        <v>1072</v>
      </c>
      <c r="G470" t="str">
        <f t="shared" si="31"/>
        <v>ProbesAvionics1</v>
      </c>
      <c r="M470" s="14" t="str">
        <f t="shared" si="33"/>
        <v>@PART[*]:HAS[#kiwiBranch[ProbesAvionics],#kiwiTier[1]]:FOR[zKiwiTechTree]
{
    @TechRequired = algebra
}</v>
      </c>
      <c r="N470" t="str">
        <f>IF(AND(EXACT(LEFT(A470,1),UPPER(LEFT(A470,1)))=TRUE,A470&lt;&gt;""),_xlfn.CONCAT(REPT("/",4)," ",REPT("*",10)," ",A470," ",REPT("*",10)," ",REPT("\",4),CHAR(10)),IF(A470&lt;&gt;"",_xlfn.CONCAT(REPT("/",2)," Tier ",B470," - ",VLOOKUP(A470,primary[[id]:[realTitle]],5,FALSE)," ",REPT("\",2),CHAR(10)),""))</f>
        <v xml:space="preserve">// Tier 1 - Algebra \\
</v>
      </c>
    </row>
    <row r="471" spans="1:14" x14ac:dyDescent="0.35">
      <c r="A471" t="s">
        <v>7</v>
      </c>
      <c r="B471">
        <f>_xlfn.FLOOR.MATH(VLOOKUP(Tbl_ProbesAvionics[[#This Row],[ProbesAvionics]],primary[[id]:[tier]],2,FALSE),1)</f>
        <v>2</v>
      </c>
      <c r="C471" t="s">
        <v>1072</v>
      </c>
      <c r="G471" t="str">
        <f t="shared" si="31"/>
        <v>ProbesAvionics2</v>
      </c>
      <c r="M471" s="14" t="str">
        <f t="shared" si="33"/>
        <v>@PART[*]:HAS[#kiwiBranch[ProbesAvionics],#kiwiTier[2]]:FOR[zKiwiTechTree]
{
    @TechRequired = engineering101
}</v>
      </c>
      <c r="N471" t="str">
        <f>IF(AND(EXACT(LEFT(A471,1),UPPER(LEFT(A471,1)))=TRUE,A471&lt;&gt;""),_xlfn.CONCAT(REPT("/",4)," ",REPT("*",10)," ",A471," ",REPT("*",10)," ",REPT("\",4),CHAR(10)),IF(A471&lt;&gt;"",_xlfn.CONCAT(REPT("/",2)," Tier ",B471," - ",VLOOKUP(A471,primary[[id]:[realTitle]],5,FALSE)," ",REPT("\",2),CHAR(10)),""))</f>
        <v xml:space="preserve">// Tier 2 - Engineering 101 \\
</v>
      </c>
    </row>
    <row r="472" spans="1:14" x14ac:dyDescent="0.35">
      <c r="A472" t="s">
        <v>995</v>
      </c>
      <c r="B472">
        <f>_xlfn.FLOOR.MATH(VLOOKUP(Tbl_ProbesAvionics[[#This Row],[ProbesAvionics]],primary[[id]:[tier]],2,FALSE),1)</f>
        <v>3</v>
      </c>
      <c r="C472" t="s">
        <v>1072</v>
      </c>
      <c r="G472" t="str">
        <f t="shared" si="31"/>
        <v>ProbesAvionics3</v>
      </c>
      <c r="M472" s="14" t="str">
        <f t="shared" si="33"/>
        <v>@PART[*]:HAS[#kiwiBranch[ProbesAvionics],#kiwiTier[3]]:FOR[zKiwiTechTree]
{
    @TechRequired = prototypeSatellites
}</v>
      </c>
      <c r="N472" t="str">
        <f>IF(AND(EXACT(LEFT(A472,1),UPPER(LEFT(A472,1)))=TRUE,A472&lt;&gt;""),_xlfn.CONCAT(REPT("/",4)," ",REPT("*",10)," ",A472," ",REPT("*",10)," ",REPT("\",4),CHAR(10)),IF(A472&lt;&gt;"",_xlfn.CONCAT(REPT("/",2)," Tier ",B472," - ",VLOOKUP(A472,primary[[id]:[realTitle]],5,FALSE)," ",REPT("\",2),CHAR(10)),""))</f>
        <v xml:space="preserve">// Tier 3 - Prototype Satellites \\
</v>
      </c>
    </row>
    <row r="473" spans="1:14" x14ac:dyDescent="0.35">
      <c r="A473" t="s">
        <v>434</v>
      </c>
      <c r="B473">
        <f>_xlfn.FLOOR.MATH(VLOOKUP(Tbl_ProbesAvionics[[#This Row],[ProbesAvionics]],primary[[id]:[tier]],2,FALSE),1)</f>
        <v>4</v>
      </c>
      <c r="C473" t="s">
        <v>1072</v>
      </c>
      <c r="G473" t="str">
        <f t="shared" si="31"/>
        <v>ProbesAvionics4</v>
      </c>
      <c r="M473" s="14" t="str">
        <f t="shared" si="33"/>
        <v>@PART[*]:HAS[#kiwiBranch[ProbesAvionics],#kiwiTier[4]]:FOR[zKiwiTechTree]
{
    @TechRequired = avionics
}</v>
      </c>
      <c r="N473" t="str">
        <f>IF(AND(EXACT(LEFT(A473,1),UPPER(LEFT(A473,1)))=TRUE,A473&lt;&gt;""),_xlfn.CONCAT(REPT("/",4)," ",REPT("*",10)," ",A473," ",REPT("*",10)," ",REPT("\",4),CHAR(10)),IF(A473&lt;&gt;"",_xlfn.CONCAT(REPT("/",2)," Tier ",B473," - ",VLOOKUP(A473,primary[[id]:[realTitle]],5,FALSE)," ",REPT("\",2),CHAR(10)),""))</f>
        <v xml:space="preserve">// Tier 4 - Avionics \\
</v>
      </c>
    </row>
    <row r="474" spans="1:14" x14ac:dyDescent="0.35">
      <c r="A474" t="s">
        <v>435</v>
      </c>
      <c r="B474">
        <f>_xlfn.FLOOR.MATH(VLOOKUP(Tbl_ProbesAvionics[[#This Row],[ProbesAvionics]],primary[[id]:[tier]],2,FALSE),1)</f>
        <v>6</v>
      </c>
      <c r="C474" t="s">
        <v>1072</v>
      </c>
      <c r="G474" t="str">
        <f t="shared" si="31"/>
        <v>ProbesAvionics6</v>
      </c>
      <c r="M474" s="14" t="str">
        <f t="shared" si="33"/>
        <v>@PART[*]:HAS[#kiwiBranch[ProbesAvionics],#kiwiTier[6]]:FOR[zKiwiTechTree]
{
    @TechRequired = advancedAvionics
}</v>
      </c>
      <c r="N474" t="str">
        <f>IF(AND(EXACT(LEFT(A474,1),UPPER(LEFT(A474,1)))=TRUE,A474&lt;&gt;""),_xlfn.CONCAT(REPT("/",4)," ",REPT("*",10)," ",A474," ",REPT("*",10)," ",REPT("\",4),CHAR(10)),IF(A474&lt;&gt;"",_xlfn.CONCAT(REPT("/",2)," Tier ",B474," - ",VLOOKUP(A474,primary[[id]:[realTitle]],5,FALSE)," ",REPT("\",2),CHAR(10)),""))</f>
        <v xml:space="preserve">// Tier 6 - Advanced Avionics \\
</v>
      </c>
    </row>
    <row r="475" spans="1:14" x14ac:dyDescent="0.35">
      <c r="A475" t="s">
        <v>141</v>
      </c>
      <c r="B475">
        <f>_xlfn.FLOOR.MATH(VLOOKUP(Tbl_ProbesAvionics[[#This Row],[ProbesAvionics]],primary[[id]:[tier]],2,FALSE),1)</f>
        <v>8</v>
      </c>
      <c r="C475" t="s">
        <v>1072</v>
      </c>
      <c r="G475" t="str">
        <f t="shared" si="31"/>
        <v>ProbesAvionics8</v>
      </c>
      <c r="M475" s="14" t="str">
        <f t="shared" si="33"/>
        <v>@PART[*]:HAS[#kiwiBranch[ProbesAvionics],#kiwiTier[8]]:FOR[zKiwiTechTree]
{
    @TechRequired = automation
}</v>
      </c>
      <c r="N475" t="str">
        <f>IF(AND(EXACT(LEFT(A475,1),UPPER(LEFT(A475,1)))=TRUE,A475&lt;&gt;""),_xlfn.CONCAT(REPT("/",4)," ",REPT("*",10)," ",A475," ",REPT("*",10)," ",REPT("\",4),CHAR(10)),IF(A475&lt;&gt;"",_xlfn.CONCAT(REPT("/",2)," Tier ",B475," - ",VLOOKUP(A475,primary[[id]:[realTitle]],5,FALSE)," ",REPT("\",2),CHAR(10)),""))</f>
        <v xml:space="preserve">// Tier 8 - Automation \\
</v>
      </c>
    </row>
    <row r="476" spans="1:14" x14ac:dyDescent="0.35">
      <c r="A476" t="s">
        <v>173</v>
      </c>
      <c r="B476">
        <f>_xlfn.FLOOR.MATH(VLOOKUP(Tbl_ProbesAvionics[[#This Row],[ProbesAvionics]],primary[[id]:[tier]],2,FALSE),1)</f>
        <v>9</v>
      </c>
      <c r="C476" t="s">
        <v>1072</v>
      </c>
      <c r="G476" t="str">
        <f t="shared" si="31"/>
        <v>ProbesAvionics9</v>
      </c>
      <c r="M476" s="14" t="str">
        <f t="shared" si="33"/>
        <v>@PART[*]:HAS[#kiwiBranch[ProbesAvionics],#kiwiTier[9]]:FOR[zKiwiTechTree]
{
    @TechRequired = mechatronics
}</v>
      </c>
      <c r="N476" t="str">
        <f>IF(AND(EXACT(LEFT(A476,1),UPPER(LEFT(A476,1)))=TRUE,A476&lt;&gt;""),_xlfn.CONCAT(REPT("/",4)," ",REPT("*",10)," ",A476," ",REPT("*",10)," ",REPT("\",4),CHAR(10)),IF(A476&lt;&gt;"",_xlfn.CONCAT(REPT("/",2)," Tier ",B476," - ",VLOOKUP(A476,primary[[id]:[realTitle]],5,FALSE)," ",REPT("\",2),CHAR(10)),""))</f>
        <v xml:space="preserve">// Tier 9 - Mechatronics \\
</v>
      </c>
    </row>
    <row r="477" spans="1:14" x14ac:dyDescent="0.35">
      <c r="A477" t="s">
        <v>175</v>
      </c>
      <c r="B477">
        <f>_xlfn.FLOOR.MATH(VLOOKUP(Tbl_ProbesAvionics[[#This Row],[ProbesAvionics]],primary[[id]:[tier]],2,FALSE),1)</f>
        <v>10</v>
      </c>
      <c r="C477" t="s">
        <v>1072</v>
      </c>
      <c r="G477" t="str">
        <f t="shared" si="31"/>
        <v>ProbesAvionics10</v>
      </c>
      <c r="M477" s="14" t="str">
        <f t="shared" si="33"/>
        <v>@PART[*]:HAS[#kiwiBranch[ProbesAvionics],#kiwiTier[10]]:FOR[zKiwiTechTree]
{
    @TechRequired = artificialIntelligence
}</v>
      </c>
      <c r="N477" t="str">
        <f>IF(AND(EXACT(LEFT(A477,1),UPPER(LEFT(A477,1)))=TRUE,A477&lt;&gt;""),_xlfn.CONCAT(REPT("/",4)," ",REPT("*",10)," ",A477," ",REPT("*",10)," ",REPT("\",4),CHAR(10)),IF(A477&lt;&gt;"",_xlfn.CONCAT(REPT("/",2)," Tier ",B477," - ",VLOOKUP(A477,primary[[id]:[realTitle]],5,FALSE)," ",REPT("\",2),CHAR(10)),""))</f>
        <v xml:space="preserve">// Tier 10 - Artificial Intelligence \\
</v>
      </c>
    </row>
    <row r="478" spans="1:14" x14ac:dyDescent="0.35">
      <c r="A478" t="s">
        <v>1398</v>
      </c>
      <c r="B478">
        <f>_xlfn.FLOOR.MATH(VLOOKUP(Tbl_ProbesAvionics[[#This Row],[ProbesAvionics]],primary[[id]:[tier]],2,FALSE),1)</f>
        <v>11</v>
      </c>
      <c r="C478" t="s">
        <v>1072</v>
      </c>
      <c r="G478" t="str">
        <f t="shared" ref="G478" si="34">_xlfn.CONCAT(C478,B478)</f>
        <v>ProbesAvionics11</v>
      </c>
      <c r="M478" s="14" t="str">
        <f t="shared" si="33"/>
        <v>@PART[*]:HAS[#kiwiBranch[ProbesAvionics],#kiwiTier[11]]:FOR[zKiwiTechTree]
{
    @TechRequired = artificialConsciousness
}</v>
      </c>
      <c r="N478" t="str">
        <f>IF(AND(EXACT(LEFT(A478,1),UPPER(LEFT(A478,1)))=TRUE,A478&lt;&gt;""),_xlfn.CONCAT(REPT("/",4)," ",REPT("*",10)," ",A478," ",REPT("*",10)," ",REPT("\",4),CHAR(10)),IF(A478&lt;&gt;"",_xlfn.CONCAT(REPT("/",2)," Tier ",B478," - ",VLOOKUP(A478,primary[[id]:[realTitle]],5,FALSE)," ",REPT("\",2),CHAR(10)),""))</f>
        <v xml:space="preserve">// Tier 11 - Artificial Consciousness \\
</v>
      </c>
    </row>
    <row r="479" spans="1:14" x14ac:dyDescent="0.35">
      <c r="G479" t="str">
        <f t="shared" si="31"/>
        <v/>
      </c>
      <c r="M479" s="14" t="str">
        <f t="shared" si="33"/>
        <v/>
      </c>
      <c r="N479" t="str">
        <f>IF(AND(EXACT(LEFT(A479,1),UPPER(LEFT(A479,1)))=TRUE,A479&lt;&gt;""),_xlfn.CONCAT(REPT("/",4)," ",REPT("*",10)," ",A479," ",REPT("*",10)," ",REPT("\",4),CHAR(10)),IF(A479&lt;&gt;"",_xlfn.CONCAT(REPT("/",2)," Tier ",B479," - ",VLOOKUP(A479,primary[[id]:[realTitle]],5,FALSE)," ",REPT("\",2),CHAR(10)),""))</f>
        <v/>
      </c>
    </row>
    <row r="480" spans="1:14" x14ac:dyDescent="0.35">
      <c r="G480" t="str">
        <f t="shared" si="31"/>
        <v/>
      </c>
      <c r="M480" s="14" t="str">
        <f t="shared" si="33"/>
        <v/>
      </c>
      <c r="N480" t="str">
        <f>IF(AND(EXACT(LEFT(A480,1),UPPER(LEFT(A480,1)))=TRUE,A480&lt;&gt;""),_xlfn.CONCAT(REPT("/",4)," ",REPT("*",10)," ",A480," ",REPT("*",10)," ",REPT("\",4),CHAR(10)),IF(A480&lt;&gt;"",_xlfn.CONCAT(REPT("/",2)," Tier ",B480," - ",VLOOKUP(A480,primary[[id]:[realTitle]],5,FALSE)," ",REPT("\",2),CHAR(10)),""))</f>
        <v/>
      </c>
    </row>
    <row r="481" spans="1:14" x14ac:dyDescent="0.35">
      <c r="A481" t="s">
        <v>1073</v>
      </c>
      <c r="B481" t="s">
        <v>247</v>
      </c>
      <c r="C481" t="s">
        <v>1090</v>
      </c>
      <c r="G481" t="str">
        <f t="shared" si="31"/>
        <v>TitleTier</v>
      </c>
      <c r="M481" s="14" t="str">
        <f t="shared" si="33"/>
        <v/>
      </c>
      <c r="N481" t="str">
        <f>IF(AND(EXACT(LEFT(A481,1),UPPER(LEFT(A481,1)))=TRUE,A481&lt;&gt;""),_xlfn.CONCAT(REPT("/",4)," ",REPT("*",10)," ",A481," ",REPT("*",10)," ",REPT("\",4),CHAR(10)),IF(A481&lt;&gt;"",_xlfn.CONCAT(REPT("/",2)," Tier ",B481," - ",VLOOKUP(A481,primary[[id]:[realTitle]],5,FALSE)," ",REPT("\",2),CHAR(10)),""))</f>
        <v xml:space="preserve">//// ********** Antenna ********** \\\\
</v>
      </c>
    </row>
    <row r="482" spans="1:14" x14ac:dyDescent="0.35">
      <c r="A482" s="18" t="s">
        <v>0</v>
      </c>
      <c r="B482">
        <f>_xlfn.FLOOR.MATH(VLOOKUP(Tbl_Antenna[[#This Row],[Antenna]],primary[[id]:[tier]],2,FALSE),1)</f>
        <v>0</v>
      </c>
      <c r="C482" t="s">
        <v>1073</v>
      </c>
      <c r="G482" t="str">
        <f t="shared" si="31"/>
        <v>Antenna0</v>
      </c>
      <c r="M482" s="14" t="str">
        <f t="shared" si="33"/>
        <v>@PART[*]:HAS[#kiwiBranch[Antenna],#kiwiTier[0]]:FOR[zKiwiTechTree]
{
    @TechRequired = start
}</v>
      </c>
      <c r="N482" t="str">
        <f>IF(AND(EXACT(LEFT(A482,1),UPPER(LEFT(A482,1)))=TRUE,A482&lt;&gt;""),_xlfn.CONCAT(REPT("/",4)," ",REPT("*",10)," ",A482," ",REPT("*",10)," ",REPT("\",4),CHAR(10)),IF(A482&lt;&gt;"",_xlfn.CONCAT(REPT("/",2)," Tier ",B482," - ",VLOOKUP(A482,primary[[id]:[realTitle]],5,FALSE)," ",REPT("\",2),CHAR(10)),""))</f>
        <v xml:space="preserve">// Tier 0 - Start \\
</v>
      </c>
    </row>
    <row r="483" spans="1:14" x14ac:dyDescent="0.35">
      <c r="A483" t="s">
        <v>120</v>
      </c>
      <c r="B483">
        <f>_xlfn.FLOOR.MATH(VLOOKUP(Tbl_Antenna[[#This Row],[Antenna]],primary[[id]:[tier]],2,FALSE),1)</f>
        <v>1</v>
      </c>
      <c r="C483" t="s">
        <v>1073</v>
      </c>
      <c r="G483" t="str">
        <f t="shared" si="31"/>
        <v>Antenna1</v>
      </c>
      <c r="M483" s="14" t="str">
        <f t="shared" si="33"/>
        <v>@PART[*]:HAS[#kiwiBranch[Antenna],#kiwiTier[1]]:FOR[zKiwiTechTree]
{
    @TechRequired = algebra
}</v>
      </c>
      <c r="N483" t="str">
        <f>IF(AND(EXACT(LEFT(A483,1),UPPER(LEFT(A483,1)))=TRUE,A483&lt;&gt;""),_xlfn.CONCAT(REPT("/",4)," ",REPT("*",10)," ",A483," ",REPT("*",10)," ",REPT("\",4),CHAR(10)),IF(A483&lt;&gt;"",_xlfn.CONCAT(REPT("/",2)," Tier ",B483," - ",VLOOKUP(A483,primary[[id]:[realTitle]],5,FALSE)," ",REPT("\",2),CHAR(10)),""))</f>
        <v xml:space="preserve">// Tier 1 - Algebra \\
</v>
      </c>
    </row>
    <row r="484" spans="1:14" x14ac:dyDescent="0.35">
      <c r="A484" t="s">
        <v>7</v>
      </c>
      <c r="B484">
        <f>_xlfn.FLOOR.MATH(VLOOKUP(Tbl_Antenna[[#This Row],[Antenna]],primary[[id]:[tier]],2,FALSE),1)</f>
        <v>2</v>
      </c>
      <c r="C484" t="s">
        <v>1073</v>
      </c>
      <c r="G484" t="str">
        <f t="shared" si="31"/>
        <v>Antenna2</v>
      </c>
      <c r="M484" s="14" t="str">
        <f t="shared" si="33"/>
        <v>@PART[*]:HAS[#kiwiBranch[Antenna],#kiwiTier[2]]:FOR[zKiwiTechTree]
{
    @TechRequired = engineering101
}</v>
      </c>
      <c r="N484" t="str">
        <f>IF(AND(EXACT(LEFT(A484,1),UPPER(LEFT(A484,1)))=TRUE,A484&lt;&gt;""),_xlfn.CONCAT(REPT("/",4)," ",REPT("*",10)," ",A484," ",REPT("*",10)," ",REPT("\",4),CHAR(10)),IF(A484&lt;&gt;"",_xlfn.CONCAT(REPT("/",2)," Tier ",B484," - ",VLOOKUP(A484,primary[[id]:[realTitle]],5,FALSE)," ",REPT("\",2),CHAR(10)),""))</f>
        <v xml:space="preserve">// Tier 2 - Engineering 101 \\
</v>
      </c>
    </row>
    <row r="485" spans="1:14" x14ac:dyDescent="0.35">
      <c r="A485" t="s">
        <v>995</v>
      </c>
      <c r="B485">
        <f>_xlfn.FLOOR.MATH(VLOOKUP(Tbl_Antenna[[#This Row],[Antenna]],primary[[id]:[tier]],2,FALSE),1)</f>
        <v>3</v>
      </c>
      <c r="C485" t="s">
        <v>1073</v>
      </c>
      <c r="G485" t="str">
        <f t="shared" si="31"/>
        <v>Antenna3</v>
      </c>
      <c r="M485" s="14" t="str">
        <f t="shared" si="33"/>
        <v>@PART[*]:HAS[#kiwiBranch[Antenna],#kiwiTier[3]]:FOR[zKiwiTechTree]
{
    @TechRequired = prototypeSatellites
}</v>
      </c>
      <c r="N485" t="str">
        <f>IF(AND(EXACT(LEFT(A485,1),UPPER(LEFT(A485,1)))=TRUE,A485&lt;&gt;""),_xlfn.CONCAT(REPT("/",4)," ",REPT("*",10)," ",A485," ",REPT("*",10)," ",REPT("\",4),CHAR(10)),IF(A485&lt;&gt;"",_xlfn.CONCAT(REPT("/",2)," Tier ",B485," - ",VLOOKUP(A485,primary[[id]:[realTitle]],5,FALSE)," ",REPT("\",2),CHAR(10)),""))</f>
        <v xml:space="preserve">// Tier 3 - Prototype Satellites \\
</v>
      </c>
    </row>
    <row r="486" spans="1:14" x14ac:dyDescent="0.35">
      <c r="A486" t="s">
        <v>438</v>
      </c>
      <c r="B486">
        <f>_xlfn.FLOOR.MATH(VLOOKUP(Tbl_Antenna[[#This Row],[Antenna]],primary[[id]:[tier]],2,FALSE),1)</f>
        <v>4</v>
      </c>
      <c r="C486" t="s">
        <v>1073</v>
      </c>
      <c r="G486" t="str">
        <f t="shared" si="31"/>
        <v>Antenna4</v>
      </c>
      <c r="M486" s="14" t="str">
        <f t="shared" si="33"/>
        <v>@PART[*]:HAS[#kiwiBranch[Antenna],#kiwiTier[4]]:FOR[zKiwiTechTree]
{
    @TechRequired = antennaArrays
}</v>
      </c>
      <c r="N486" t="str">
        <f>IF(AND(EXACT(LEFT(A486,1),UPPER(LEFT(A486,1)))=TRUE,A486&lt;&gt;""),_xlfn.CONCAT(REPT("/",4)," ",REPT("*",10)," ",A486," ",REPT("*",10)," ",REPT("\",4),CHAR(10)),IF(A486&lt;&gt;"",_xlfn.CONCAT(REPT("/",2)," Tier ",B486," - ",VLOOKUP(A486,primary[[id]:[realTitle]],5,FALSE)," ",REPT("\",2),CHAR(10)),""))</f>
        <v xml:space="preserve">// Tier 4 - Antenna Arrays \\
</v>
      </c>
    </row>
    <row r="487" spans="1:14" x14ac:dyDescent="0.35">
      <c r="A487" t="s">
        <v>439</v>
      </c>
      <c r="B487">
        <f>_xlfn.FLOOR.MATH(VLOOKUP(Tbl_Antenna[[#This Row],[Antenna]],primary[[id]:[tier]],2,FALSE),1)</f>
        <v>5</v>
      </c>
      <c r="C487" t="s">
        <v>1073</v>
      </c>
      <c r="G487" t="str">
        <f t="shared" si="31"/>
        <v>Antenna5</v>
      </c>
      <c r="M487" s="14" t="str">
        <f t="shared" si="33"/>
        <v>@PART[*]:HAS[#kiwiBranch[Antenna],#kiwiTier[5]]:FOR[zKiwiTechTree]
{
    @TechRequired = parabolicAntennas
}</v>
      </c>
      <c r="N487" t="str">
        <f>IF(AND(EXACT(LEFT(A487,1),UPPER(LEFT(A487,1)))=TRUE,A487&lt;&gt;""),_xlfn.CONCAT(REPT("/",4)," ",REPT("*",10)," ",A487," ",REPT("*",10)," ",REPT("\",4),CHAR(10)),IF(A487&lt;&gt;"",_xlfn.CONCAT(REPT("/",2)," Tier ",B487," - ",VLOOKUP(A487,primary[[id]:[realTitle]],5,FALSE)," ",REPT("\",2),CHAR(10)),""))</f>
        <v xml:space="preserve">// Tier 5 - Parabolic Antennas \\
</v>
      </c>
    </row>
    <row r="488" spans="1:14" x14ac:dyDescent="0.35">
      <c r="A488" t="s">
        <v>142</v>
      </c>
      <c r="B488">
        <f>_xlfn.FLOOR.MATH(VLOOKUP(Tbl_Antenna[[#This Row],[Antenna]],primary[[id]:[tier]],2,FALSE),1)</f>
        <v>6</v>
      </c>
      <c r="C488" t="s">
        <v>1073</v>
      </c>
      <c r="G488" t="str">
        <f t="shared" si="31"/>
        <v>Antenna6</v>
      </c>
      <c r="M488" s="14" t="str">
        <f t="shared" si="33"/>
        <v>@PART[*]:HAS[#kiwiBranch[Antenna],#kiwiTier[6]]:FOR[zKiwiTechTree]
{
    @TechRequired = lowGainCommunications
}</v>
      </c>
      <c r="N488" t="str">
        <f>IF(AND(EXACT(LEFT(A488,1),UPPER(LEFT(A488,1)))=TRUE,A488&lt;&gt;""),_xlfn.CONCAT(REPT("/",4)," ",REPT("*",10)," ",A488," ",REPT("*",10)," ",REPT("\",4),CHAR(10)),IF(A488&lt;&gt;"",_xlfn.CONCAT(REPT("/",2)," Tier ",B488," - ",VLOOKUP(A488,primary[[id]:[realTitle]],5,FALSE)," ",REPT("\",2),CHAR(10)),""))</f>
        <v xml:space="preserve">// Tier 6 - Low-Gain Communications \\
</v>
      </c>
    </row>
    <row r="489" spans="1:14" x14ac:dyDescent="0.35">
      <c r="A489" t="s">
        <v>98</v>
      </c>
      <c r="B489">
        <f>_xlfn.FLOOR.MATH(VLOOKUP(Tbl_Antenna[[#This Row],[Antenna]],primary[[id]:[tier]],2,FALSE),1)</f>
        <v>7</v>
      </c>
      <c r="C489" t="s">
        <v>1073</v>
      </c>
      <c r="G489" t="str">
        <f t="shared" si="31"/>
        <v>Antenna7</v>
      </c>
      <c r="M489" s="14" t="str">
        <f t="shared" si="33"/>
        <v>@PART[*]:HAS[#kiwiBranch[Antenna],#kiwiTier[7]]:FOR[zKiwiTechTree]
{
    @TechRequired = highGainCommunications
}</v>
      </c>
      <c r="N489" t="str">
        <f>IF(AND(EXACT(LEFT(A489,1),UPPER(LEFT(A489,1)))=TRUE,A489&lt;&gt;""),_xlfn.CONCAT(REPT("/",4)," ",REPT("*",10)," ",A489," ",REPT("*",10)," ",REPT("\",4),CHAR(10)),IF(A489&lt;&gt;"",_xlfn.CONCAT(REPT("/",2)," Tier ",B489," - ",VLOOKUP(A489,primary[[id]:[realTitle]],5,FALSE)," ",REPT("\",2),CHAR(10)),""))</f>
        <v xml:space="preserve">// Tier 7 - High Gain Communications \\
</v>
      </c>
    </row>
    <row r="490" spans="1:14" x14ac:dyDescent="0.35">
      <c r="A490" t="s">
        <v>139</v>
      </c>
      <c r="B490">
        <f>_xlfn.FLOOR.MATH(VLOOKUP(Tbl_Antenna[[#This Row],[Antenna]],primary[[id]:[tier]],2,FALSE),1)</f>
        <v>8</v>
      </c>
      <c r="C490" t="s">
        <v>1073</v>
      </c>
      <c r="G490" t="str">
        <f t="shared" si="31"/>
        <v>Antenna8</v>
      </c>
      <c r="M490" s="14" t="str">
        <f t="shared" si="33"/>
        <v>@PART[*]:HAS[#kiwiBranch[Antenna],#kiwiTier[8]]:FOR[zKiwiTechTree]
{
    @TechRequired = signalProcessing
}</v>
      </c>
      <c r="N490" t="str">
        <f>IF(AND(EXACT(LEFT(A490,1),UPPER(LEFT(A490,1)))=TRUE,A490&lt;&gt;""),_xlfn.CONCAT(REPT("/",4)," ",REPT("*",10)," ",A490," ",REPT("*",10)," ",REPT("\",4),CHAR(10)),IF(A490&lt;&gt;"",_xlfn.CONCAT(REPT("/",2)," Tier ",B490," - ",VLOOKUP(A490,primary[[id]:[realTitle]],5,FALSE)," ",REPT("\",2),CHAR(10)),""))</f>
        <v xml:space="preserve">// Tier 8 - Signal Processing \\
</v>
      </c>
    </row>
    <row r="491" spans="1:14" x14ac:dyDescent="0.35">
      <c r="A491" t="s">
        <v>171</v>
      </c>
      <c r="B491">
        <f>_xlfn.FLOOR.MATH(VLOOKUP(Tbl_Antenna[[#This Row],[Antenna]],primary[[id]:[tier]],2,FALSE),1)</f>
        <v>9</v>
      </c>
      <c r="C491" t="s">
        <v>1073</v>
      </c>
      <c r="G491" t="str">
        <f t="shared" si="31"/>
        <v>Antenna9</v>
      </c>
      <c r="M491" s="14" t="str">
        <f t="shared" si="33"/>
        <v>@PART[*]:HAS[#kiwiBranch[Antenna],#kiwiTier[9]]:FOR[zKiwiTechTree]
{
    @TechRequired = digitalSignalProcessing
}</v>
      </c>
      <c r="N491" t="str">
        <f>IF(AND(EXACT(LEFT(A491,1),UPPER(LEFT(A491,1)))=TRUE,A491&lt;&gt;""),_xlfn.CONCAT(REPT("/",4)," ",REPT("*",10)," ",A491," ",REPT("*",10)," ",REPT("\",4),CHAR(10)),IF(A491&lt;&gt;"",_xlfn.CONCAT(REPT("/",2)," Tier ",B491," - ",VLOOKUP(A491,primary[[id]:[realTitle]],5,FALSE)," ",REPT("\",2),CHAR(10)),""))</f>
        <v xml:space="preserve">// Tier 9 - Digital Signal Processing \\
</v>
      </c>
    </row>
    <row r="492" spans="1:14" x14ac:dyDescent="0.35">
      <c r="A492" t="s">
        <v>209</v>
      </c>
      <c r="B492">
        <f>_xlfn.FLOOR.MATH(VLOOKUP(Tbl_Antenna[[#This Row],[Antenna]],primary[[id]:[tier]],2,FALSE),1)</f>
        <v>10</v>
      </c>
      <c r="C492" t="s">
        <v>1073</v>
      </c>
      <c r="G492" t="str">
        <f t="shared" si="31"/>
        <v>Antenna10</v>
      </c>
      <c r="M492" s="14" t="str">
        <f t="shared" si="33"/>
        <v>@PART[*]:HAS[#kiwiBranch[Antenna],#kiwiTier[10]]:FOR[zKiwiTechTree]
{
    @TechRequired = xBandCommunications
}</v>
      </c>
      <c r="N492" t="str">
        <f>IF(AND(EXACT(LEFT(A492,1),UPPER(LEFT(A492,1)))=TRUE,A492&lt;&gt;""),_xlfn.CONCAT(REPT("/",4)," ",REPT("*",10)," ",A492," ",REPT("*",10)," ",REPT("\",4),CHAR(10)),IF(A492&lt;&gt;"",_xlfn.CONCAT(REPT("/",2)," Tier ",B492," - ",VLOOKUP(A492,primary[[id]:[realTitle]],5,FALSE)," ",REPT("\",2),CHAR(10)),""))</f>
        <v xml:space="preserve">// Tier 10 - X Band Communications \\
</v>
      </c>
    </row>
    <row r="493" spans="1:14" x14ac:dyDescent="0.35">
      <c r="A493" t="s">
        <v>226</v>
      </c>
      <c r="B493">
        <f>_xlfn.FLOOR.MATH(VLOOKUP(Tbl_Antenna[[#This Row],[Antenna]],primary[[id]:[tier]],2,FALSE),1)</f>
        <v>11</v>
      </c>
      <c r="C493" t="s">
        <v>1073</v>
      </c>
      <c r="G493" t="str">
        <f t="shared" si="31"/>
        <v>Antenna11</v>
      </c>
      <c r="M493" s="14" t="str">
        <f t="shared" si="33"/>
        <v>@PART[*]:HAS[#kiwiBranch[Antenna],#kiwiTier[11]]:FOR[zKiwiTechTree]
{
    @TechRequired = deepSpaceOpticalCommunications
}</v>
      </c>
      <c r="N493" t="str">
        <f>IF(AND(EXACT(LEFT(A493,1),UPPER(LEFT(A493,1)))=TRUE,A493&lt;&gt;""),_xlfn.CONCAT(REPT("/",4)," ",REPT("*",10)," ",A493," ",REPT("*",10)," ",REPT("\",4),CHAR(10)),IF(A493&lt;&gt;"",_xlfn.CONCAT(REPT("/",2)," Tier ",B493," - ",VLOOKUP(A493,primary[[id]:[realTitle]],5,FALSE)," ",REPT("\",2),CHAR(10)),""))</f>
        <v xml:space="preserve">// Tier 11 - Deep Space Optical Communications \\
</v>
      </c>
    </row>
    <row r="494" spans="1:14" x14ac:dyDescent="0.35">
      <c r="A494" t="s">
        <v>234</v>
      </c>
      <c r="B494">
        <f>_xlfn.FLOOR.MATH(VLOOKUP(Tbl_Antenna[[#This Row],[Antenna]],primary[[id]:[tier]],2,FALSE),1)</f>
        <v>12</v>
      </c>
      <c r="C494" t="s">
        <v>1073</v>
      </c>
      <c r="G494" t="str">
        <f t="shared" ref="G494:G557" si="35">_xlfn.CONCAT(C494,B494)</f>
        <v>Antenna12</v>
      </c>
      <c r="M494" s="14" t="str">
        <f t="shared" si="33"/>
        <v>@PART[*]:HAS[#kiwiBranch[Antenna],#kiwiTier[12]]:FOR[zKiwiTechTree]
{
    @TechRequired = quantumCommunications
}</v>
      </c>
      <c r="N494" t="str">
        <f>IF(AND(EXACT(LEFT(A494,1),UPPER(LEFT(A494,1)))=TRUE,A494&lt;&gt;""),_xlfn.CONCAT(REPT("/",4)," ",REPT("*",10)," ",A494," ",REPT("*",10)," ",REPT("\",4),CHAR(10)),IF(A494&lt;&gt;"",_xlfn.CONCAT(REPT("/",2)," Tier ",B494," - ",VLOOKUP(A494,primary[[id]:[realTitle]],5,FALSE)," ",REPT("\",2),CHAR(10)),""))</f>
        <v xml:space="preserve">// Tier 12 - Quantum Communications \\
</v>
      </c>
    </row>
    <row r="495" spans="1:14" x14ac:dyDescent="0.35">
      <c r="G495" t="str">
        <f t="shared" si="35"/>
        <v/>
      </c>
      <c r="M495" s="14" t="str">
        <f t="shared" si="33"/>
        <v/>
      </c>
      <c r="N495" t="str">
        <f>IF(AND(EXACT(LEFT(A495,1),UPPER(LEFT(A495,1)))=TRUE,A495&lt;&gt;""),_xlfn.CONCAT(REPT("/",4)," ",REPT("*",10)," ",A495," ",REPT("*",10)," ",REPT("\",4),CHAR(10)),IF(A495&lt;&gt;"",_xlfn.CONCAT(REPT("/",2)," Tier ",B495," - ",VLOOKUP(A495,primary[[id]:[realTitle]],5,FALSE)," ",REPT("\",2),CHAR(10)),""))</f>
        <v/>
      </c>
    </row>
    <row r="496" spans="1:14" x14ac:dyDescent="0.35">
      <c r="G496" t="str">
        <f t="shared" si="35"/>
        <v/>
      </c>
      <c r="M496" s="14" t="str">
        <f t="shared" si="33"/>
        <v/>
      </c>
      <c r="N496" t="str">
        <f>IF(AND(EXACT(LEFT(A496,1),UPPER(LEFT(A496,1)))=TRUE,A496&lt;&gt;""),_xlfn.CONCAT(REPT("/",4)," ",REPT("*",10)," ",A496," ",REPT("*",10)," ",REPT("\",4),CHAR(10)),IF(A496&lt;&gt;"",_xlfn.CONCAT(REPT("/",2)," Tier ",B496," - ",VLOOKUP(A496,primary[[id]:[realTitle]],5,FALSE)," ",REPT("\",2),CHAR(10)),""))</f>
        <v/>
      </c>
    </row>
    <row r="497" spans="1:14" x14ac:dyDescent="0.35">
      <c r="A497" t="s">
        <v>1074</v>
      </c>
      <c r="B497" t="s">
        <v>247</v>
      </c>
      <c r="C497" t="s">
        <v>1090</v>
      </c>
      <c r="G497" t="str">
        <f t="shared" si="35"/>
        <v>TitleTier</v>
      </c>
      <c r="M497" s="14" t="str">
        <f t="shared" si="33"/>
        <v/>
      </c>
      <c r="N497" t="str">
        <f>IF(AND(EXACT(LEFT(A497,1),UPPER(LEFT(A497,1)))=TRUE,A497&lt;&gt;""),_xlfn.CONCAT(REPT("/",4)," ",REPT("*",10)," ",A497," ",REPT("*",10)," ",REPT("\",4),CHAR(10)),IF(A497&lt;&gt;"",_xlfn.CONCAT(REPT("/",2)," Tier ",B497," - ",VLOOKUP(A497,primary[[id]:[realTitle]],5,FALSE)," ",REPT("\",2),CHAR(10)),""))</f>
        <v xml:space="preserve">//// ********** LandingGearRoverWheels ********** \\\\
</v>
      </c>
    </row>
    <row r="498" spans="1:14" x14ac:dyDescent="0.35">
      <c r="A498" s="18" t="s">
        <v>0</v>
      </c>
      <c r="B498">
        <f>_xlfn.FLOOR.MATH(VLOOKUP(Tbl_LandingGearRoverWheels[[#This Row],[LandingGearRoverWheels]],primary[[id]:[tier]],2,FALSE),1)</f>
        <v>0</v>
      </c>
      <c r="C498" t="s">
        <v>1074</v>
      </c>
      <c r="G498" t="str">
        <f t="shared" si="35"/>
        <v>LandingGearRoverWheels0</v>
      </c>
      <c r="M498" s="14" t="str">
        <f t="shared" si="33"/>
        <v>@PART[*]:HAS[#kiwiBranch[LandingGearRoverWheels],#kiwiTier[0]]:FOR[zKiwiTechTree]
{
    @TechRequired = start
}</v>
      </c>
      <c r="N498" t="str">
        <f>IF(AND(EXACT(LEFT(A498,1),UPPER(LEFT(A498,1)))=TRUE,A498&lt;&gt;""),_xlfn.CONCAT(REPT("/",4)," ",REPT("*",10)," ",A498," ",REPT("*",10)," ",REPT("\",4),CHAR(10)),IF(A498&lt;&gt;"",_xlfn.CONCAT(REPT("/",2)," Tier ",B498," - ",VLOOKUP(A498,primary[[id]:[realTitle]],5,FALSE)," ",REPT("\",2),CHAR(10)),""))</f>
        <v xml:space="preserve">// Tier 0 - Start \\
</v>
      </c>
    </row>
    <row r="499" spans="1:14" x14ac:dyDescent="0.35">
      <c r="A499" t="s">
        <v>115</v>
      </c>
      <c r="B499">
        <f>_xlfn.FLOOR.MATH(VLOOKUP(Tbl_LandingGearRoverWheels[[#This Row],[LandingGearRoverWheels]],primary[[id]:[tier]],2,FALSE),1)</f>
        <v>1</v>
      </c>
      <c r="C499" t="s">
        <v>1074</v>
      </c>
      <c r="G499" t="str">
        <f t="shared" si="35"/>
        <v>LandingGearRoverWheels1</v>
      </c>
      <c r="M499" s="14" t="str">
        <f t="shared" si="33"/>
        <v>@PART[*]:HAS[#kiwiBranch[LandingGearRoverWheels],#kiwiTier[1]]:FOR[zKiwiTechTree]
{
    @TechRequired = firstFlight
}</v>
      </c>
      <c r="N499" t="str">
        <f>IF(AND(EXACT(LEFT(A499,1),UPPER(LEFT(A499,1)))=TRUE,A499&lt;&gt;""),_xlfn.CONCAT(REPT("/",4)," ",REPT("*",10)," ",A499," ",REPT("*",10)," ",REPT("\",4),CHAR(10)),IF(A499&lt;&gt;"",_xlfn.CONCAT(REPT("/",2)," Tier ",B499," - ",VLOOKUP(A499,primary[[id]:[realTitle]],5,FALSE)," ",REPT("\",2),CHAR(10)),""))</f>
        <v xml:space="preserve">// Tier 1 - First Flight \\
</v>
      </c>
    </row>
    <row r="500" spans="1:14" x14ac:dyDescent="0.35">
      <c r="A500" t="s">
        <v>6</v>
      </c>
      <c r="B500">
        <f>_xlfn.FLOOR.MATH(VLOOKUP(Tbl_LandingGearRoverWheels[[#This Row],[LandingGearRoverWheels]],primary[[id]:[tier]],2,FALSE),1)</f>
        <v>2</v>
      </c>
      <c r="C500" t="s">
        <v>1074</v>
      </c>
      <c r="G500" t="str">
        <f t="shared" si="35"/>
        <v>LandingGearRoverWheels2</v>
      </c>
      <c r="M500" s="14" t="str">
        <f t="shared" si="33"/>
        <v>@PART[*]:HAS[#kiwiBranch[LandingGearRoverWheels],#kiwiTier[2]]:FOR[zKiwiTechTree]
{
    @TechRequired = earlyFlight
}</v>
      </c>
      <c r="N500" t="str">
        <f>IF(AND(EXACT(LEFT(A500,1),UPPER(LEFT(A500,1)))=TRUE,A500&lt;&gt;""),_xlfn.CONCAT(REPT("/",4)," ",REPT("*",10)," ",A500," ",REPT("*",10)," ",REPT("\",4),CHAR(10)),IF(A500&lt;&gt;"",_xlfn.CONCAT(REPT("/",2)," Tier ",B500," - ",VLOOKUP(A500,primary[[id]:[realTitle]],5,FALSE)," ",REPT("\",2),CHAR(10)),""))</f>
        <v xml:space="preserve">// Tier 2 - Early Flight \\
</v>
      </c>
    </row>
    <row r="501" spans="1:14" x14ac:dyDescent="0.35">
      <c r="A501" t="s">
        <v>14</v>
      </c>
      <c r="B501">
        <f>_xlfn.FLOOR.MATH(VLOOKUP(Tbl_LandingGearRoverWheels[[#This Row],[LandingGearRoverWheels]],primary[[id]:[tier]],2,FALSE),1)</f>
        <v>3</v>
      </c>
      <c r="C501" t="s">
        <v>1074</v>
      </c>
      <c r="G501" t="str">
        <f t="shared" si="35"/>
        <v>LandingGearRoverWheels3</v>
      </c>
      <c r="M501" s="14" t="str">
        <f t="shared" si="33"/>
        <v>@PART[*]:HAS[#kiwiBranch[LandingGearRoverWheels],#kiwiTier[3]]:FOR[zKiwiTechTree]
{
    @TechRequired = stability
}</v>
      </c>
      <c r="N501" t="str">
        <f>IF(AND(EXACT(LEFT(A501,1),UPPER(LEFT(A501,1)))=TRUE,A501&lt;&gt;""),_xlfn.CONCAT(REPT("/",4)," ",REPT("*",10)," ",A501," ",REPT("*",10)," ",REPT("\",4),CHAR(10)),IF(A501&lt;&gt;"",_xlfn.CONCAT(REPT("/",2)," Tier ",B501," - ",VLOOKUP(A501,primary[[id]:[realTitle]],5,FALSE)," ",REPT("\",2),CHAR(10)),""))</f>
        <v xml:space="preserve">// Tier 3 - Stability \\
</v>
      </c>
    </row>
    <row r="502" spans="1:14" x14ac:dyDescent="0.35">
      <c r="A502" t="s">
        <v>119</v>
      </c>
      <c r="B502">
        <f>_xlfn.FLOOR.MATH(VLOOKUP(Tbl_LandingGearRoverWheels[[#This Row],[LandingGearRoverWheels]],primary[[id]:[tier]],2,FALSE),1)</f>
        <v>4</v>
      </c>
      <c r="C502" t="s">
        <v>1074</v>
      </c>
      <c r="G502" t="str">
        <f t="shared" si="35"/>
        <v>LandingGearRoverWheels4</v>
      </c>
      <c r="M502" s="14" t="str">
        <f t="shared" si="33"/>
        <v>@PART[*]:HAS[#kiwiBranch[LandingGearRoverWheels],#kiwiTier[4]]:FOR[zKiwiTechTree]
{
    @TechRequired = basicLanding
}</v>
      </c>
      <c r="N502" t="str">
        <f>IF(AND(EXACT(LEFT(A502,1),UPPER(LEFT(A502,1)))=TRUE,A502&lt;&gt;""),_xlfn.CONCAT(REPT("/",4)," ",REPT("*",10)," ",A502," ",REPT("*",10)," ",REPT("\",4),CHAR(10)),IF(A502&lt;&gt;"",_xlfn.CONCAT(REPT("/",2)," Tier ",B502," - ",VLOOKUP(A502,primary[[id]:[realTitle]],5,FALSE)," ",REPT("\",2),CHAR(10)),""))</f>
        <v xml:space="preserve">// Tier 4 - Basic Landing \\
</v>
      </c>
    </row>
    <row r="503" spans="1:14" x14ac:dyDescent="0.35">
      <c r="A503" t="s">
        <v>44</v>
      </c>
      <c r="B503">
        <f>_xlfn.FLOOR.MATH(VLOOKUP(Tbl_LandingGearRoverWheels[[#This Row],[LandingGearRoverWheels]],primary[[id]:[tier]],2,FALSE),1)</f>
        <v>5</v>
      </c>
      <c r="C503" t="s">
        <v>1074</v>
      </c>
      <c r="G503" t="str">
        <f t="shared" si="35"/>
        <v>LandingGearRoverWheels5</v>
      </c>
      <c r="M503" s="14" t="str">
        <f t="shared" si="33"/>
        <v>@PART[*]:HAS[#kiwiBranch[LandingGearRoverWheels],#kiwiTier[5]]:FOR[zKiwiTechTree]
{
    @TechRequired = landing
}</v>
      </c>
      <c r="N503" t="str">
        <f>IF(AND(EXACT(LEFT(A503,1),UPPER(LEFT(A503,1)))=TRUE,A503&lt;&gt;""),_xlfn.CONCAT(REPT("/",4)," ",REPT("*",10)," ",A503," ",REPT("*",10)," ",REPT("\",4),CHAR(10)),IF(A503&lt;&gt;"",_xlfn.CONCAT(REPT("/",2)," Tier ",B503," - ",VLOOKUP(A503,primary[[id]:[realTitle]],5,FALSE)," ",REPT("\",2),CHAR(10)),""))</f>
        <v xml:space="preserve">// Tier 5 - Landing \\
</v>
      </c>
    </row>
    <row r="504" spans="1:14" x14ac:dyDescent="0.35">
      <c r="A504" t="s">
        <v>68</v>
      </c>
      <c r="B504">
        <f>_xlfn.FLOOR.MATH(VLOOKUP(Tbl_LandingGearRoverWheels[[#This Row],[LandingGearRoverWheels]],primary[[id]:[tier]],2,FALSE),1)</f>
        <v>6</v>
      </c>
      <c r="C504" t="s">
        <v>1074</v>
      </c>
      <c r="G504" t="str">
        <f t="shared" si="35"/>
        <v>LandingGearRoverWheels6</v>
      </c>
      <c r="M504" s="14" t="str">
        <f t="shared" si="33"/>
        <v>@PART[*]:HAS[#kiwiBranch[LandingGearRoverWheels],#kiwiTier[6]]:FOR[zKiwiTechTree]
{
    @TechRequired = fieldScience
}</v>
      </c>
      <c r="N504" t="str">
        <f>IF(AND(EXACT(LEFT(A504,1),UPPER(LEFT(A504,1)))=TRUE,A504&lt;&gt;""),_xlfn.CONCAT(REPT("/",4)," ",REPT("*",10)," ",A504," ",REPT("*",10)," ",REPT("\",4),CHAR(10)),IF(A504&lt;&gt;"",_xlfn.CONCAT(REPT("/",2)," Tier ",B504," - ",VLOOKUP(A504,primary[[id]:[realTitle]],5,FALSE)," ",REPT("\",2),CHAR(10)),""))</f>
        <v xml:space="preserve">// Tier 6 - Field Science \\
</v>
      </c>
    </row>
    <row r="505" spans="1:14" x14ac:dyDescent="0.35">
      <c r="A505" t="s">
        <v>94</v>
      </c>
      <c r="B505">
        <f>_xlfn.FLOOR.MATH(VLOOKUP(Tbl_LandingGearRoverWheels[[#This Row],[LandingGearRoverWheels]],primary[[id]:[tier]],2,FALSE),1)</f>
        <v>7</v>
      </c>
      <c r="C505" t="s">
        <v>1074</v>
      </c>
      <c r="G505" t="str">
        <f t="shared" si="35"/>
        <v>LandingGearRoverWheels7</v>
      </c>
      <c r="M505" s="14" t="str">
        <f t="shared" si="33"/>
        <v>@PART[*]:HAS[#kiwiBranch[LandingGearRoverWheels],#kiwiTier[7]]:FOR[zKiwiTechTree]
{
    @TechRequired = advLanding
}</v>
      </c>
      <c r="N505" t="str">
        <f>IF(AND(EXACT(LEFT(A505,1),UPPER(LEFT(A505,1)))=TRUE,A505&lt;&gt;""),_xlfn.CONCAT(REPT("/",4)," ",REPT("*",10)," ",A505," ",REPT("*",10)," ",REPT("\",4),CHAR(10)),IF(A505&lt;&gt;"",_xlfn.CONCAT(REPT("/",2)," Tier ",B505," - ",VLOOKUP(A505,primary[[id]:[realTitle]],5,FALSE)," ",REPT("\",2),CHAR(10)),""))</f>
        <v xml:space="preserve">// Tier 7 - Advanced Landing \\
</v>
      </c>
    </row>
    <row r="506" spans="1:14" x14ac:dyDescent="0.35">
      <c r="A506" t="s">
        <v>134</v>
      </c>
      <c r="B506">
        <f>_xlfn.FLOOR.MATH(VLOOKUP(Tbl_LandingGearRoverWheels[[#This Row],[LandingGearRoverWheels]],primary[[id]:[tier]],2,FALSE),1)</f>
        <v>8</v>
      </c>
      <c r="C506" t="s">
        <v>1074</v>
      </c>
      <c r="G506" t="str">
        <f t="shared" si="35"/>
        <v>LandingGearRoverWheels8</v>
      </c>
      <c r="M506" s="14" t="str">
        <f t="shared" si="33"/>
        <v>@PART[*]:HAS[#kiwiBranch[LandingGearRoverWheels],#kiwiTier[8]]:FOR[zKiwiTechTree]
{
    @TechRequired = heavyLanding
}</v>
      </c>
      <c r="N506" t="str">
        <f>IF(AND(EXACT(LEFT(A506,1),UPPER(LEFT(A506,1)))=TRUE,A506&lt;&gt;""),_xlfn.CONCAT(REPT("/",4)," ",REPT("*",10)," ",A506," ",REPT("*",10)," ",REPT("\",4),CHAR(10)),IF(A506&lt;&gt;"",_xlfn.CONCAT(REPT("/",2)," Tier ",B506," - ",VLOOKUP(A506,primary[[id]:[realTitle]],5,FALSE)," ",REPT("\",2),CHAR(10)),""))</f>
        <v xml:space="preserve">// Tier 8 - Heavy Landing \\
</v>
      </c>
    </row>
    <row r="507" spans="1:14" x14ac:dyDescent="0.35">
      <c r="A507" t="s">
        <v>163</v>
      </c>
      <c r="B507">
        <f>_xlfn.FLOOR.MATH(VLOOKUP(Tbl_LandingGearRoverWheels[[#This Row],[LandingGearRoverWheels]],primary[[id]:[tier]],2,FALSE),1)</f>
        <v>9</v>
      </c>
      <c r="C507" t="s">
        <v>1074</v>
      </c>
      <c r="G507" t="str">
        <f t="shared" si="35"/>
        <v>LandingGearRoverWheels9</v>
      </c>
      <c r="M507" s="14" t="str">
        <f t="shared" si="33"/>
        <v>@PART[*]:HAS[#kiwiBranch[LandingGearRoverWheels],#kiwiTier[9]]:FOR[zKiwiTechTree]
{
    @TechRequired = advancedMotors
}</v>
      </c>
      <c r="N507" t="str">
        <f>IF(AND(EXACT(LEFT(A507,1),UPPER(LEFT(A507,1)))=TRUE,A507&lt;&gt;""),_xlfn.CONCAT(REPT("/",4)," ",REPT("*",10)," ",A507," ",REPT("*",10)," ",REPT("\",4),CHAR(10)),IF(A507&lt;&gt;"",_xlfn.CONCAT(REPT("/",2)," Tier ",B507," - ",VLOOKUP(A507,primary[[id]:[realTitle]],5,FALSE)," ",REPT("\",2),CHAR(10)),""))</f>
        <v xml:space="preserve">// Tier 9 - Advanced Motors \\
</v>
      </c>
    </row>
    <row r="508" spans="1:14" x14ac:dyDescent="0.35">
      <c r="G508" t="str">
        <f t="shared" si="35"/>
        <v/>
      </c>
      <c r="M508" s="14" t="str">
        <f t="shared" si="33"/>
        <v/>
      </c>
      <c r="N508" t="str">
        <f>IF(AND(EXACT(LEFT(A508,1),UPPER(LEFT(A508,1)))=TRUE,A508&lt;&gt;""),_xlfn.CONCAT(REPT("/",4)," ",REPT("*",10)," ",A508," ",REPT("*",10)," ",REPT("\",4),CHAR(10)),IF(A508&lt;&gt;"",_xlfn.CONCAT(REPT("/",2)," Tier ",B508," - ",VLOOKUP(A508,primary[[id]:[realTitle]],5,FALSE)," ",REPT("\",2),CHAR(10)),""))</f>
        <v/>
      </c>
    </row>
    <row r="509" spans="1:14" x14ac:dyDescent="0.35">
      <c r="G509" t="str">
        <f t="shared" si="35"/>
        <v/>
      </c>
      <c r="M509" s="14" t="str">
        <f t="shared" si="33"/>
        <v/>
      </c>
      <c r="N509" t="str">
        <f>IF(AND(EXACT(LEFT(A509,1),UPPER(LEFT(A509,1)))=TRUE,A509&lt;&gt;""),_xlfn.CONCAT(REPT("/",4)," ",REPT("*",10)," ",A509," ",REPT("*",10)," ",REPT("\",4),CHAR(10)),IF(A509&lt;&gt;"",_xlfn.CONCAT(REPT("/",2)," Tier ",B509," - ",VLOOKUP(A509,primary[[id]:[realTitle]],5,FALSE)," ",REPT("\",2),CHAR(10)),""))</f>
        <v/>
      </c>
    </row>
    <row r="510" spans="1:14" x14ac:dyDescent="0.35">
      <c r="A510" t="s">
        <v>1075</v>
      </c>
      <c r="B510" t="s">
        <v>247</v>
      </c>
      <c r="C510" t="s">
        <v>1090</v>
      </c>
      <c r="G510" t="str">
        <f t="shared" si="35"/>
        <v>TitleTier</v>
      </c>
      <c r="M510" s="14" t="str">
        <f t="shared" si="33"/>
        <v/>
      </c>
      <c r="N510" t="str">
        <f>IF(AND(EXACT(LEFT(A510,1),UPPER(LEFT(A510,1)))=TRUE,A510&lt;&gt;""),_xlfn.CONCAT(REPT("/",4)," ",REPT("*",10)," ",A510," ",REPT("*",10)," ",REPT("\",4),CHAR(10)),IF(A510&lt;&gt;"",_xlfn.CONCAT(REPT("/",2)," Tier ",B510," - ",VLOOKUP(A510,primary[[id]:[realTitle]],5,FALSE)," ",REPT("\",2),CHAR(10)),""))</f>
        <v xml:space="preserve">//// ********** LandingSkidsBaseFrames ********** \\\\
</v>
      </c>
    </row>
    <row r="511" spans="1:14" x14ac:dyDescent="0.35">
      <c r="A511" s="18" t="s">
        <v>0</v>
      </c>
      <c r="B511">
        <f>_xlfn.FLOOR.MATH(VLOOKUP(Tbl_LandingSkidsBaseFrames[[#This Row],[LandingSkidsBaseFrames]],primary[[id]:[tier]],2,FALSE),1)</f>
        <v>0</v>
      </c>
      <c r="C511" t="s">
        <v>1075</v>
      </c>
      <c r="G511" t="str">
        <f t="shared" si="35"/>
        <v>LandingSkidsBaseFrames0</v>
      </c>
      <c r="M511" s="14" t="str">
        <f t="shared" si="33"/>
        <v>@PART[*]:HAS[#kiwiBranch[LandingSkidsBaseFrames],#kiwiTier[0]]:FOR[zKiwiTechTree]
{
    @TechRequired = start
}</v>
      </c>
      <c r="N511" t="str">
        <f>IF(AND(EXACT(LEFT(A511,1),UPPER(LEFT(A511,1)))=TRUE,A511&lt;&gt;""),_xlfn.CONCAT(REPT("/",4)," ",REPT("*",10)," ",A511," ",REPT("*",10)," ",REPT("\",4),CHAR(10)),IF(A511&lt;&gt;"",_xlfn.CONCAT(REPT("/",2)," Tier ",B511," - ",VLOOKUP(A511,primary[[id]:[realTitle]],5,FALSE)," ",REPT("\",2),CHAR(10)),""))</f>
        <v xml:space="preserve">// Tier 0 - Start \\
</v>
      </c>
    </row>
    <row r="512" spans="1:14" x14ac:dyDescent="0.35">
      <c r="A512" t="s">
        <v>115</v>
      </c>
      <c r="B512">
        <f>_xlfn.FLOOR.MATH(VLOOKUP(Tbl_LandingSkidsBaseFrames[[#This Row],[LandingSkidsBaseFrames]],primary[[id]:[tier]],2,FALSE),1)</f>
        <v>1</v>
      </c>
      <c r="C512" t="s">
        <v>1075</v>
      </c>
      <c r="G512" t="str">
        <f t="shared" si="35"/>
        <v>LandingSkidsBaseFrames1</v>
      </c>
      <c r="M512" s="14" t="str">
        <f t="shared" si="33"/>
        <v>@PART[*]:HAS[#kiwiBranch[LandingSkidsBaseFrames],#kiwiTier[1]]:FOR[zKiwiTechTree]
{
    @TechRequired = firstFlight
}</v>
      </c>
      <c r="N512" t="str">
        <f>IF(AND(EXACT(LEFT(A512,1),UPPER(LEFT(A512,1)))=TRUE,A512&lt;&gt;""),_xlfn.CONCAT(REPT("/",4)," ",REPT("*",10)," ",A512," ",REPT("*",10)," ",REPT("\",4),CHAR(10)),IF(A512&lt;&gt;"",_xlfn.CONCAT(REPT("/",2)," Tier ",B512," - ",VLOOKUP(A512,primary[[id]:[realTitle]],5,FALSE)," ",REPT("\",2),CHAR(10)),""))</f>
        <v xml:space="preserve">// Tier 1 - First Flight \\
</v>
      </c>
    </row>
    <row r="513" spans="1:14" x14ac:dyDescent="0.35">
      <c r="A513" t="s">
        <v>6</v>
      </c>
      <c r="B513">
        <f>_xlfn.FLOOR.MATH(VLOOKUP(Tbl_LandingSkidsBaseFrames[[#This Row],[LandingSkidsBaseFrames]],primary[[id]:[tier]],2,FALSE),1)</f>
        <v>2</v>
      </c>
      <c r="C513" t="s">
        <v>1075</v>
      </c>
      <c r="G513" t="str">
        <f t="shared" si="35"/>
        <v>LandingSkidsBaseFrames2</v>
      </c>
      <c r="M513" s="14" t="str">
        <f t="shared" si="33"/>
        <v>@PART[*]:HAS[#kiwiBranch[LandingSkidsBaseFrames],#kiwiTier[2]]:FOR[zKiwiTechTree]
{
    @TechRequired = earlyFlight
}</v>
      </c>
      <c r="N513" t="str">
        <f>IF(AND(EXACT(LEFT(A513,1),UPPER(LEFT(A513,1)))=TRUE,A513&lt;&gt;""),_xlfn.CONCAT(REPT("/",4)," ",REPT("*",10)," ",A513," ",REPT("*",10)," ",REPT("\",4),CHAR(10)),IF(A513&lt;&gt;"",_xlfn.CONCAT(REPT("/",2)," Tier ",B513," - ",VLOOKUP(A513,primary[[id]:[realTitle]],5,FALSE)," ",REPT("\",2),CHAR(10)),""))</f>
        <v xml:space="preserve">// Tier 2 - Early Flight \\
</v>
      </c>
    </row>
    <row r="514" spans="1:14" x14ac:dyDescent="0.35">
      <c r="A514" t="s">
        <v>14</v>
      </c>
      <c r="B514">
        <f>_xlfn.FLOOR.MATH(VLOOKUP(Tbl_LandingSkidsBaseFrames[[#This Row],[LandingSkidsBaseFrames]],primary[[id]:[tier]],2,FALSE),1)</f>
        <v>3</v>
      </c>
      <c r="C514" t="s">
        <v>1075</v>
      </c>
      <c r="G514" t="str">
        <f t="shared" si="35"/>
        <v>LandingSkidsBaseFrames3</v>
      </c>
      <c r="M514" s="14" t="str">
        <f t="shared" si="33"/>
        <v>@PART[*]:HAS[#kiwiBranch[LandingSkidsBaseFrames],#kiwiTier[3]]:FOR[zKiwiTechTree]
{
    @TechRequired = stability
}</v>
      </c>
      <c r="N514" t="str">
        <f>IF(AND(EXACT(LEFT(A514,1),UPPER(LEFT(A514,1)))=TRUE,A514&lt;&gt;""),_xlfn.CONCAT(REPT("/",4)," ",REPT("*",10)," ",A514," ",REPT("*",10)," ",REPT("\",4),CHAR(10)),IF(A514&lt;&gt;"",_xlfn.CONCAT(REPT("/",2)," Tier ",B514," - ",VLOOKUP(A514,primary[[id]:[realTitle]],5,FALSE)," ",REPT("\",2),CHAR(10)),""))</f>
        <v xml:space="preserve">// Tier 3 - Stability \\
</v>
      </c>
    </row>
    <row r="515" spans="1:14" x14ac:dyDescent="0.35">
      <c r="A515" t="s">
        <v>119</v>
      </c>
      <c r="B515">
        <f>_xlfn.FLOOR.MATH(VLOOKUP(Tbl_LandingSkidsBaseFrames[[#This Row],[LandingSkidsBaseFrames]],primary[[id]:[tier]],2,FALSE),1)</f>
        <v>4</v>
      </c>
      <c r="C515" t="s">
        <v>1075</v>
      </c>
      <c r="G515" t="str">
        <f t="shared" si="35"/>
        <v>LandingSkidsBaseFrames4</v>
      </c>
      <c r="M515" s="14" t="str">
        <f t="shared" si="33"/>
        <v>@PART[*]:HAS[#kiwiBranch[LandingSkidsBaseFrames],#kiwiTier[4]]:FOR[zKiwiTechTree]
{
    @TechRequired = basicLanding
}</v>
      </c>
      <c r="N515" t="str">
        <f>IF(AND(EXACT(LEFT(A515,1),UPPER(LEFT(A515,1)))=TRUE,A515&lt;&gt;""),_xlfn.CONCAT(REPT("/",4)," ",REPT("*",10)," ",A515," ",REPT("*",10)," ",REPT("\",4),CHAR(10)),IF(A515&lt;&gt;"",_xlfn.CONCAT(REPT("/",2)," Tier ",B515," - ",VLOOKUP(A515,primary[[id]:[realTitle]],5,FALSE)," ",REPT("\",2),CHAR(10)),""))</f>
        <v xml:space="preserve">// Tier 4 - Basic Landing \\
</v>
      </c>
    </row>
    <row r="516" spans="1:14" x14ac:dyDescent="0.35">
      <c r="A516" t="s">
        <v>44</v>
      </c>
      <c r="B516">
        <f>_xlfn.FLOOR.MATH(VLOOKUP(Tbl_LandingSkidsBaseFrames[[#This Row],[LandingSkidsBaseFrames]],primary[[id]:[tier]],2,FALSE),1)</f>
        <v>5</v>
      </c>
      <c r="C516" t="s">
        <v>1075</v>
      </c>
      <c r="G516" t="str">
        <f t="shared" si="35"/>
        <v>LandingSkidsBaseFrames5</v>
      </c>
      <c r="M516" s="14" t="str">
        <f t="shared" si="33"/>
        <v>@PART[*]:HAS[#kiwiBranch[LandingSkidsBaseFrames],#kiwiTier[5]]:FOR[zKiwiTechTree]
{
    @TechRequired = landing
}</v>
      </c>
      <c r="N516" t="str">
        <f>IF(AND(EXACT(LEFT(A516,1),UPPER(LEFT(A516,1)))=TRUE,A516&lt;&gt;""),_xlfn.CONCAT(REPT("/",4)," ",REPT("*",10)," ",A516," ",REPT("*",10)," ",REPT("\",4),CHAR(10)),IF(A516&lt;&gt;"",_xlfn.CONCAT(REPT("/",2)," Tier ",B516," - ",VLOOKUP(A516,primary[[id]:[realTitle]],5,FALSE)," ",REPT("\",2),CHAR(10)),""))</f>
        <v xml:space="preserve">// Tier 5 - Landing \\
</v>
      </c>
    </row>
    <row r="517" spans="1:14" x14ac:dyDescent="0.35">
      <c r="A517" t="s">
        <v>68</v>
      </c>
      <c r="B517">
        <f>_xlfn.FLOOR.MATH(VLOOKUP(Tbl_LandingSkidsBaseFrames[[#This Row],[LandingSkidsBaseFrames]],primary[[id]:[tier]],2,FALSE),1)</f>
        <v>6</v>
      </c>
      <c r="C517" t="s">
        <v>1075</v>
      </c>
      <c r="G517" t="str">
        <f t="shared" si="35"/>
        <v>LandingSkidsBaseFrames6</v>
      </c>
      <c r="M517" s="14" t="str">
        <f t="shared" si="33"/>
        <v>@PART[*]:HAS[#kiwiBranch[LandingSkidsBaseFrames],#kiwiTier[6]]:FOR[zKiwiTechTree]
{
    @TechRequired = fieldScience
}</v>
      </c>
      <c r="N517" t="str">
        <f>IF(AND(EXACT(LEFT(A517,1),UPPER(LEFT(A517,1)))=TRUE,A517&lt;&gt;""),_xlfn.CONCAT(REPT("/",4)," ",REPT("*",10)," ",A517," ",REPT("*",10)," ",REPT("\",4),CHAR(10)),IF(A517&lt;&gt;"",_xlfn.CONCAT(REPT("/",2)," Tier ",B517," - ",VLOOKUP(A517,primary[[id]:[realTitle]],5,FALSE)," ",REPT("\",2),CHAR(10)),""))</f>
        <v xml:space="preserve">// Tier 6 - Field Science \\
</v>
      </c>
    </row>
    <row r="518" spans="1:14" x14ac:dyDescent="0.35">
      <c r="A518" t="s">
        <v>436</v>
      </c>
      <c r="B518">
        <f>_xlfn.FLOOR.MATH(VLOOKUP(Tbl_LandingSkidsBaseFrames[[#This Row],[LandingSkidsBaseFrames]],primary[[id]:[tier]],2,FALSE),1)</f>
        <v>7</v>
      </c>
      <c r="C518" t="s">
        <v>1075</v>
      </c>
      <c r="G518" t="str">
        <f t="shared" si="35"/>
        <v>LandingSkidsBaseFrames7</v>
      </c>
      <c r="M518" s="14" t="str">
        <f t="shared" si="33"/>
        <v>@PART[*]:HAS[#kiwiBranch[LandingSkidsBaseFrames],#kiwiTier[7]]:FOR[zKiwiTechTree]
{
    @TechRequired = landingFrames
}</v>
      </c>
      <c r="N518" t="str">
        <f>IF(AND(EXACT(LEFT(A518,1),UPPER(LEFT(A518,1)))=TRUE,A518&lt;&gt;""),_xlfn.CONCAT(REPT("/",4)," ",REPT("*",10)," ",A518," ",REPT("*",10)," ",REPT("\",4),CHAR(10)),IF(A518&lt;&gt;"",_xlfn.CONCAT(REPT("/",2)," Tier ",B518," - ",VLOOKUP(A518,primary[[id]:[realTitle]],5,FALSE)," ",REPT("\",2),CHAR(10)),""))</f>
        <v xml:space="preserve">// Tier 7 - Landing Frames \\
</v>
      </c>
    </row>
    <row r="519" spans="1:14" x14ac:dyDescent="0.35">
      <c r="A519" t="s">
        <v>437</v>
      </c>
      <c r="B519">
        <f>_xlfn.FLOOR.MATH(VLOOKUP(Tbl_LandingSkidsBaseFrames[[#This Row],[LandingSkidsBaseFrames]],primary[[id]:[tier]],2,FALSE),1)</f>
        <v>8</v>
      </c>
      <c r="C519" t="s">
        <v>1075</v>
      </c>
      <c r="G519" t="str">
        <f t="shared" si="35"/>
        <v>LandingSkidsBaseFrames8</v>
      </c>
      <c r="M519" s="14" t="str">
        <f t="shared" si="33"/>
        <v>@PART[*]:HAS[#kiwiBranch[LandingSkidsBaseFrames],#kiwiTier[8]]:FOR[zKiwiTechTree]
{
    @TechRequired = heavyDutyLandingFrames
}</v>
      </c>
      <c r="N519" t="str">
        <f>IF(AND(EXACT(LEFT(A519,1),UPPER(LEFT(A519,1)))=TRUE,A519&lt;&gt;""),_xlfn.CONCAT(REPT("/",4)," ",REPT("*",10)," ",A519," ",REPT("*",10)," ",REPT("\",4),CHAR(10)),IF(A519&lt;&gt;"",_xlfn.CONCAT(REPT("/",2)," Tier ",B519," - ",VLOOKUP(A519,primary[[id]:[realTitle]],5,FALSE)," ",REPT("\",2),CHAR(10)),""))</f>
        <v xml:space="preserve">// Tier 8 - Heavy-Duty Landing Frames \\
</v>
      </c>
    </row>
    <row r="520" spans="1:14" x14ac:dyDescent="0.35">
      <c r="G520" t="str">
        <f t="shared" si="35"/>
        <v/>
      </c>
      <c r="M520" s="14" t="str">
        <f t="shared" si="33"/>
        <v/>
      </c>
      <c r="N520" t="str">
        <f>IF(AND(EXACT(LEFT(A520,1),UPPER(LEFT(A520,1)))=TRUE,A520&lt;&gt;""),_xlfn.CONCAT(REPT("/",4)," ",REPT("*",10)," ",A520," ",REPT("*",10)," ",REPT("\",4),CHAR(10)),IF(A520&lt;&gt;"",_xlfn.CONCAT(REPT("/",2)," Tier ",B520," - ",VLOOKUP(A520,primary[[id]:[realTitle]],5,FALSE)," ",REPT("\",2),CHAR(10)),""))</f>
        <v/>
      </c>
    </row>
    <row r="521" spans="1:14" x14ac:dyDescent="0.35">
      <c r="G521" t="str">
        <f t="shared" si="35"/>
        <v/>
      </c>
      <c r="M521" s="14" t="str">
        <f t="shared" si="33"/>
        <v/>
      </c>
      <c r="N521" t="str">
        <f>IF(AND(EXACT(LEFT(A521,1),UPPER(LEFT(A521,1)))=TRUE,A521&lt;&gt;""),_xlfn.CONCAT(REPT("/",4)," ",REPT("*",10)," ",A521," ",REPT("*",10)," ",REPT("\",4),CHAR(10)),IF(A521&lt;&gt;"",_xlfn.CONCAT(REPT("/",2)," Tier ",B521," - ",VLOOKUP(A521,primary[[id]:[realTitle]],5,FALSE)," ",REPT("\",2),CHAR(10)),""))</f>
        <v/>
      </c>
    </row>
    <row r="522" spans="1:14" x14ac:dyDescent="0.35">
      <c r="A522" t="s">
        <v>1076</v>
      </c>
      <c r="B522" t="s">
        <v>247</v>
      </c>
      <c r="C522" t="s">
        <v>1090</v>
      </c>
      <c r="G522" t="str">
        <f t="shared" si="35"/>
        <v>TitleTier</v>
      </c>
      <c r="M522" s="14" t="str">
        <f t="shared" si="33"/>
        <v/>
      </c>
      <c r="N522" t="str">
        <f>IF(AND(EXACT(LEFT(A522,1),UPPER(LEFT(A522,1)))=TRUE,A522&lt;&gt;""),_xlfn.CONCAT(REPT("/",4)," ",REPT("*",10)," ",A522," ",REPT("*",10)," ",REPT("\",4),CHAR(10)),IF(A522&lt;&gt;"",_xlfn.CONCAT(REPT("/",2)," Tier ",B522," - ",VLOOKUP(A522,primary[[id]:[realTitle]],5,FALSE)," ",REPT("\",2),CHAR(10)),""))</f>
        <v xml:space="preserve">//// ********** LaddersLights ********** \\\\
</v>
      </c>
    </row>
    <row r="523" spans="1:14" x14ac:dyDescent="0.35">
      <c r="A523" s="18" t="s">
        <v>974</v>
      </c>
      <c r="B523">
        <f>_xlfn.FLOOR.MATH(VLOOKUP(Tbl_LaddersLights[[#This Row],[LaddersLights]],primary[[id]:[tier]],2,FALSE),1)</f>
        <v>2</v>
      </c>
      <c r="C523" t="s">
        <v>1076</v>
      </c>
      <c r="G523" t="str">
        <f t="shared" si="35"/>
        <v>LaddersLights2</v>
      </c>
      <c r="M523" s="14" t="str">
        <f t="shared" si="33"/>
        <v>@PART[*]:HAS[#kiwiBranch[LaddersLights],#kiwiTier[2]]:FOR[zKiwiTechTree]
{
    @TechRequired = basicReEntry
}</v>
      </c>
      <c r="N523" t="str">
        <f>IF(AND(EXACT(LEFT(A523,1),UPPER(LEFT(A523,1)))=TRUE,A523&lt;&gt;""),_xlfn.CONCAT(REPT("/",4)," ",REPT("*",10)," ",A523," ",REPT("*",10)," ",REPT("\",4),CHAR(10)),IF(A523&lt;&gt;"",_xlfn.CONCAT(REPT("/",2)," Tier ",B523," - ",VLOOKUP(A523,primary[[id]:[realTitle]],5,FALSE)," ",REPT("\",2),CHAR(10)),""))</f>
        <v xml:space="preserve">// Tier 2 - Basic Re-Entry \\
</v>
      </c>
    </row>
    <row r="524" spans="1:14" x14ac:dyDescent="0.35">
      <c r="A524" s="18" t="s">
        <v>15</v>
      </c>
      <c r="B524">
        <f>_xlfn.FLOOR.MATH(VLOOKUP(Tbl_LaddersLights[[#This Row],[LaddersLights]],primary[[id]:[tier]],2,FALSE),1)</f>
        <v>3</v>
      </c>
      <c r="C524" t="s">
        <v>1076</v>
      </c>
      <c r="G524" t="str">
        <f t="shared" si="35"/>
        <v>LaddersLights3</v>
      </c>
      <c r="M524" s="14" t="str">
        <f t="shared" si="33"/>
        <v>@PART[*]:HAS[#kiwiBranch[LaddersLights],#kiwiTier[3]]:FOR[zKiwiTechTree]
{
    @TechRequired = survivability
}</v>
      </c>
      <c r="N524" t="str">
        <f>IF(AND(EXACT(LEFT(A524,1),UPPER(LEFT(A524,1)))=TRUE,A524&lt;&gt;""),_xlfn.CONCAT(REPT("/",4)," ",REPT("*",10)," ",A524," ",REPT("*",10)," ",REPT("\",4),CHAR(10)),IF(A524&lt;&gt;"",_xlfn.CONCAT(REPT("/",2)," Tier ",B524," - ",VLOOKUP(A524,primary[[id]:[realTitle]],5,FALSE)," ",REPT("\",2),CHAR(10)),""))</f>
        <v xml:space="preserve">// Tier 3 - Survivability \\
</v>
      </c>
    </row>
    <row r="525" spans="1:14" x14ac:dyDescent="0.35">
      <c r="A525" t="s">
        <v>28</v>
      </c>
      <c r="B525">
        <f>_xlfn.FLOOR.MATH(VLOOKUP(Tbl_LaddersLights[[#This Row],[LaddersLights]],primary[[id]:[tier]],2,FALSE),1)</f>
        <v>4</v>
      </c>
      <c r="C525" t="s">
        <v>1076</v>
      </c>
      <c r="G525" t="str">
        <f t="shared" si="35"/>
        <v>LaddersLights4</v>
      </c>
      <c r="M525" s="14" t="str">
        <f t="shared" si="33"/>
        <v>@PART[*]:HAS[#kiwiBranch[LaddersLights],#kiwiTier[4]]:FOR[zKiwiTechTree]
{
    @TechRequired = enhancedSurvivability
}</v>
      </c>
      <c r="N525" t="str">
        <f>IF(AND(EXACT(LEFT(A525,1),UPPER(LEFT(A525,1)))=TRUE,A525&lt;&gt;""),_xlfn.CONCAT(REPT("/",4)," ",REPT("*",10)," ",A525," ",REPT("*",10)," ",REPT("\",4),CHAR(10)),IF(A525&lt;&gt;"",_xlfn.CONCAT(REPT("/",2)," Tier ",B525," - ",VLOOKUP(A525,primary[[id]:[realTitle]],5,FALSE)," ",REPT("\",2),CHAR(10)),""))</f>
        <v xml:space="preserve">// Tier 4 - Enhanced Survivability \\
</v>
      </c>
    </row>
    <row r="526" spans="1:14" x14ac:dyDescent="0.35">
      <c r="A526" t="s">
        <v>49</v>
      </c>
      <c r="B526">
        <f>_xlfn.FLOOR.MATH(VLOOKUP(Tbl_LaddersLights[[#This Row],[LaddersLights]],primary[[id]:[tier]],2,FALSE),1)</f>
        <v>5</v>
      </c>
      <c r="C526" t="s">
        <v>1076</v>
      </c>
      <c r="G526" t="str">
        <f t="shared" si="35"/>
        <v>LaddersLights5</v>
      </c>
      <c r="M526" s="14" t="str">
        <f t="shared" si="33"/>
        <v>@PART[*]:HAS[#kiwiBranch[LaddersLights],#kiwiTier[5]]:FOR[zKiwiTechTree]
{
    @TechRequired = spaceExploration
}</v>
      </c>
      <c r="N526" t="str">
        <f>IF(AND(EXACT(LEFT(A526,1),UPPER(LEFT(A526,1)))=TRUE,A526&lt;&gt;""),_xlfn.CONCAT(REPT("/",4)," ",REPT("*",10)," ",A526," ",REPT("*",10)," ",REPT("\",4),CHAR(10)),IF(A526&lt;&gt;"",_xlfn.CONCAT(REPT("/",2)," Tier ",B526," - ",VLOOKUP(A526,primary[[id]:[realTitle]],5,FALSE)," ",REPT("\",2),CHAR(10)),""))</f>
        <v xml:space="preserve">// Tier 5 - Space Exploration \\
</v>
      </c>
    </row>
    <row r="527" spans="1:14" x14ac:dyDescent="0.35">
      <c r="A527" t="s">
        <v>72</v>
      </c>
      <c r="B527">
        <f>_xlfn.FLOOR.MATH(VLOOKUP(Tbl_LaddersLights[[#This Row],[LaddersLights]],primary[[id]:[tier]],2,FALSE),1)</f>
        <v>6</v>
      </c>
      <c r="C527" t="s">
        <v>1076</v>
      </c>
      <c r="G527" t="str">
        <f t="shared" si="35"/>
        <v>LaddersLights6</v>
      </c>
      <c r="M527" s="14" t="str">
        <f t="shared" si="33"/>
        <v>@PART[*]:HAS[#kiwiBranch[LaddersLights],#kiwiTier[6]]:FOR[zKiwiTechTree]
{
    @TechRequired = advExploration
}</v>
      </c>
      <c r="N527" t="str">
        <f>IF(AND(EXACT(LEFT(A527,1),UPPER(LEFT(A527,1)))=TRUE,A527&lt;&gt;""),_xlfn.CONCAT(REPT("/",4)," ",REPT("*",10)," ",A527," ",REPT("*",10)," ",REPT("\",4),CHAR(10)),IF(A527&lt;&gt;"",_xlfn.CONCAT(REPT("/",2)," Tier ",B527," - ",VLOOKUP(A527,primary[[id]:[realTitle]],5,FALSE)," ",REPT("\",2),CHAR(10)),""))</f>
        <v xml:space="preserve">// Tier 6 - Advanced Exploration \\
</v>
      </c>
    </row>
    <row r="528" spans="1:14" x14ac:dyDescent="0.35">
      <c r="A528" t="s">
        <v>436</v>
      </c>
      <c r="B528">
        <f>_xlfn.FLOOR.MATH(VLOOKUP(Tbl_LaddersLights[[#This Row],[LaddersLights]],primary[[id]:[tier]],2,FALSE),1)</f>
        <v>7</v>
      </c>
      <c r="C528" t="s">
        <v>1076</v>
      </c>
      <c r="G528" t="str">
        <f t="shared" si="35"/>
        <v>LaddersLights7</v>
      </c>
      <c r="M528" s="14" t="str">
        <f t="shared" si="33"/>
        <v>@PART[*]:HAS[#kiwiBranch[LaddersLights],#kiwiTier[7]]:FOR[zKiwiTechTree]
{
    @TechRequired = landingFrames
}</v>
      </c>
      <c r="N528" t="str">
        <f>IF(AND(EXACT(LEFT(A528,1),UPPER(LEFT(A528,1)))=TRUE,A528&lt;&gt;""),_xlfn.CONCAT(REPT("/",4)," ",REPT("*",10)," ",A528," ",REPT("*",10)," ",REPT("\",4),CHAR(10)),IF(A528&lt;&gt;"",_xlfn.CONCAT(REPT("/",2)," Tier ",B528," - ",VLOOKUP(A528,primary[[id]:[realTitle]],5,FALSE)," ",REPT("\",2),CHAR(10)),""))</f>
        <v xml:space="preserve">// Tier 7 - Landing Frames \\
</v>
      </c>
    </row>
    <row r="529" spans="1:14" x14ac:dyDescent="0.35">
      <c r="A529" t="s">
        <v>437</v>
      </c>
      <c r="B529">
        <f>_xlfn.FLOOR.MATH(VLOOKUP(Tbl_LaddersLights[[#This Row],[LaddersLights]],primary[[id]:[tier]],2,FALSE),1)</f>
        <v>8</v>
      </c>
      <c r="C529" t="s">
        <v>1076</v>
      </c>
      <c r="G529" t="str">
        <f t="shared" si="35"/>
        <v>LaddersLights8</v>
      </c>
      <c r="M529" s="14" t="str">
        <f t="shared" ref="M529:M592" si="36">IF(ISNUMBER(B529)=TRUE,_xlfn.CONCAT("@PART[*]:HAS[#kiwiBranch[",C529,"],#kiwiTier[",B529,"]]:FOR[zKiwiTechTree]",CHAR(10),"{",CHAR(10),"    @TechRequired = ",A529,CHAR(10),"}"),"")</f>
        <v>@PART[*]:HAS[#kiwiBranch[LaddersLights],#kiwiTier[8]]:FOR[zKiwiTechTree]
{
    @TechRequired = heavyDutyLandingFrames
}</v>
      </c>
      <c r="N529" t="str">
        <f>IF(AND(EXACT(LEFT(A529,1),UPPER(LEFT(A529,1)))=TRUE,A529&lt;&gt;""),_xlfn.CONCAT(REPT("/",4)," ",REPT("*",10)," ",A529," ",REPT("*",10)," ",REPT("\",4),CHAR(10)),IF(A529&lt;&gt;"",_xlfn.CONCAT(REPT("/",2)," Tier ",B529," - ",VLOOKUP(A529,primary[[id]:[realTitle]],5,FALSE)," ",REPT("\",2),CHAR(10)),""))</f>
        <v xml:space="preserve">// Tier 8 - Heavy-Duty Landing Frames \\
</v>
      </c>
    </row>
    <row r="530" spans="1:14" x14ac:dyDescent="0.35">
      <c r="G530" t="str">
        <f t="shared" si="35"/>
        <v/>
      </c>
      <c r="M530" s="14" t="str">
        <f t="shared" si="36"/>
        <v/>
      </c>
      <c r="N530" t="str">
        <f>IF(AND(EXACT(LEFT(A530,1),UPPER(LEFT(A530,1)))=TRUE,A530&lt;&gt;""),_xlfn.CONCAT(REPT("/",4)," ",REPT("*",10)," ",A530," ",REPT("*",10)," ",REPT("\",4),CHAR(10)),IF(A530&lt;&gt;"",_xlfn.CONCAT(REPT("/",2)," Tier ",B530," - ",VLOOKUP(A530,primary[[id]:[realTitle]],5,FALSE)," ",REPT("\",2),CHAR(10)),""))</f>
        <v/>
      </c>
    </row>
    <row r="531" spans="1:14" x14ac:dyDescent="0.35">
      <c r="G531" t="str">
        <f t="shared" si="35"/>
        <v/>
      </c>
      <c r="M531" s="14" t="str">
        <f t="shared" si="36"/>
        <v/>
      </c>
      <c r="N531" t="str">
        <f>IF(AND(EXACT(LEFT(A531,1),UPPER(LEFT(A531,1)))=TRUE,A531&lt;&gt;""),_xlfn.CONCAT(REPT("/",4)," ",REPT("*",10)," ",A531," ",REPT("*",10)," ",REPT("\",4),CHAR(10)),IF(A531&lt;&gt;"",_xlfn.CONCAT(REPT("/",2)," Tier ",B531," - ",VLOOKUP(A531,primary[[id]:[realTitle]],5,FALSE)," ",REPT("\",2),CHAR(10)),""))</f>
        <v/>
      </c>
    </row>
    <row r="532" spans="1:14" x14ac:dyDescent="0.35">
      <c r="A532" t="s">
        <v>1077</v>
      </c>
      <c r="B532" t="s">
        <v>247</v>
      </c>
      <c r="C532" t="s">
        <v>1090</v>
      </c>
      <c r="G532" t="str">
        <f t="shared" si="35"/>
        <v>TitleTier</v>
      </c>
      <c r="M532" s="14" t="str">
        <f t="shared" si="36"/>
        <v/>
      </c>
      <c r="N532" t="str">
        <f>IF(AND(EXACT(LEFT(A532,1),UPPER(LEFT(A532,1)))=TRUE,A532&lt;&gt;""),_xlfn.CONCAT(REPT("/",4)," ",REPT("*",10)," ",A532," ",REPT("*",10)," ",REPT("\",4),CHAR(10)),IF(A532&lt;&gt;"",_xlfn.CONCAT(REPT("/",2)," Tier ",B532," - ",VLOOKUP(A532,primary[[id]:[realTitle]],5,FALSE)," ",REPT("\",2),CHAR(10)),""))</f>
        <v xml:space="preserve">//// ********** RCSThrusters ********** \\\\
</v>
      </c>
    </row>
    <row r="533" spans="1:14" x14ac:dyDescent="0.35">
      <c r="A533" s="18" t="s">
        <v>0</v>
      </c>
      <c r="B533">
        <f>_xlfn.FLOOR.MATH(VLOOKUP(Tbl_RCSThrusters[[#This Row],[RCSThrusters]],primary[[id]:[tier]],2,FALSE),1)</f>
        <v>0</v>
      </c>
      <c r="C533" t="s">
        <v>1077</v>
      </c>
      <c r="G533" t="str">
        <f t="shared" si="35"/>
        <v>RCSThrusters0</v>
      </c>
      <c r="M533" s="14" t="str">
        <f t="shared" si="36"/>
        <v>@PART[*]:HAS[#kiwiBranch[RCSThrusters],#kiwiTier[0]]:FOR[zKiwiTechTree]
{
    @TechRequired = start
}</v>
      </c>
      <c r="N533" t="str">
        <f>IF(AND(EXACT(LEFT(A533,1),UPPER(LEFT(A533,1)))=TRUE,A533&lt;&gt;""),_xlfn.CONCAT(REPT("/",4)," ",REPT("*",10)," ",A533," ",REPT("*",10)," ",REPT("\",4),CHAR(10)),IF(A533&lt;&gt;"",_xlfn.CONCAT(REPT("/",2)," Tier ",B533," - ",VLOOKUP(A533,primary[[id]:[realTitle]],5,FALSE)," ",REPT("\",2),CHAR(10)),""))</f>
        <v xml:space="preserve">// Tier 0 - Start \\
</v>
      </c>
    </row>
    <row r="534" spans="1:14" x14ac:dyDescent="0.35">
      <c r="A534" t="s">
        <v>1046</v>
      </c>
      <c r="B534">
        <f>_xlfn.FLOOR.MATH(VLOOKUP(Tbl_RCSThrusters[[#This Row],[RCSThrusters]],primary[[id]:[tier]],2,FALSE),1)</f>
        <v>1</v>
      </c>
      <c r="C534" t="s">
        <v>1077</v>
      </c>
      <c r="G534" t="str">
        <f t="shared" si="35"/>
        <v>RCSThrusters1</v>
      </c>
      <c r="M534" s="14" t="str">
        <f t="shared" si="36"/>
        <v>@PART[*]:HAS[#kiwiBranch[RCSThrusters],#kiwiTier[1]]:FOR[zKiwiTechTree]
{
    @TechRequired = prototypeRocketry
}</v>
      </c>
      <c r="N534" t="str">
        <f>IF(AND(EXACT(LEFT(A534,1),UPPER(LEFT(A534,1)))=TRUE,A534&lt;&gt;""),_xlfn.CONCAT(REPT("/",4)," ",REPT("*",10)," ",A534," ",REPT("*",10)," ",REPT("\",4),CHAR(10)),IF(A534&lt;&gt;"",_xlfn.CONCAT(REPT("/",2)," Tier ",B534," - ",VLOOKUP(A534,primary[[id]:[realTitle]],5,FALSE)," ",REPT("\",2),CHAR(10)),""))</f>
        <v xml:space="preserve">// Tier 1 - Prototype Rocketry \\
</v>
      </c>
    </row>
    <row r="535" spans="1:14" x14ac:dyDescent="0.35">
      <c r="A535" t="s">
        <v>992</v>
      </c>
      <c r="B535">
        <f>_xlfn.FLOOR.MATH(VLOOKUP(Tbl_RCSThrusters[[#This Row],[RCSThrusters]],primary[[id]:[tier]],2,FALSE),1)</f>
        <v>2</v>
      </c>
      <c r="C535" t="s">
        <v>1077</v>
      </c>
      <c r="G535" t="str">
        <f t="shared" si="35"/>
        <v>RCSThrusters2</v>
      </c>
      <c r="M535" s="14" t="str">
        <f t="shared" si="36"/>
        <v>@PART[*]:HAS[#kiwiBranch[RCSThrusters],#kiwiTier[2]]:FOR[zKiwiTechTree]
{
    @TechRequired = prototypeFlightControl
}</v>
      </c>
      <c r="N535" t="str">
        <f>IF(AND(EXACT(LEFT(A535,1),UPPER(LEFT(A535,1)))=TRUE,A535&lt;&gt;""),_xlfn.CONCAT(REPT("/",4)," ",REPT("*",10)," ",A535," ",REPT("*",10)," ",REPT("\",4),CHAR(10)),IF(A535&lt;&gt;"",_xlfn.CONCAT(REPT("/",2)," Tier ",B535," - ",VLOOKUP(A535,primary[[id]:[realTitle]],5,FALSE)," ",REPT("\",2),CHAR(10)),""))</f>
        <v xml:space="preserve">// Tier 2 - Prototype Flight Control \\
</v>
      </c>
    </row>
    <row r="536" spans="1:14" x14ac:dyDescent="0.35">
      <c r="A536" t="s">
        <v>8</v>
      </c>
      <c r="B536">
        <f>_xlfn.FLOOR.MATH(VLOOKUP(Tbl_RCSThrusters[[#This Row],[RCSThrusters]],primary[[id]:[tier]],2,FALSE),1)</f>
        <v>3</v>
      </c>
      <c r="C536" t="s">
        <v>1077</v>
      </c>
      <c r="G536" t="str">
        <f t="shared" si="35"/>
        <v>RCSThrusters3</v>
      </c>
      <c r="M536" s="14" t="str">
        <f t="shared" si="36"/>
        <v>@PART[*]:HAS[#kiwiBranch[RCSThrusters],#kiwiTier[3]]:FOR[zKiwiTechTree]
{
    @TechRequired = basicFlightControl
}</v>
      </c>
      <c r="N536" t="str">
        <f>IF(AND(EXACT(LEFT(A536,1),UPPER(LEFT(A536,1)))=TRUE,A536&lt;&gt;""),_xlfn.CONCAT(REPT("/",4)," ",REPT("*",10)," ",A536," ",REPT("*",10)," ",REPT("\",4),CHAR(10)),IF(A536&lt;&gt;"",_xlfn.CONCAT(REPT("/",2)," Tier ",B536," - ",VLOOKUP(A536,primary[[id]:[realTitle]],5,FALSE)," ",REPT("\",2),CHAR(10)),""))</f>
        <v xml:space="preserve">// Tier 3 - Basic Flight Control \\
</v>
      </c>
    </row>
    <row r="537" spans="1:14" x14ac:dyDescent="0.35">
      <c r="A537" t="s">
        <v>18</v>
      </c>
      <c r="B537">
        <f>_xlfn.FLOOR.MATH(VLOOKUP(Tbl_RCSThrusters[[#This Row],[RCSThrusters]],primary[[id]:[tier]],2,FALSE),1)</f>
        <v>4</v>
      </c>
      <c r="C537" t="s">
        <v>1077</v>
      </c>
      <c r="G537" t="str">
        <f t="shared" si="35"/>
        <v>RCSThrusters4</v>
      </c>
      <c r="M537" s="14" t="str">
        <f t="shared" si="36"/>
        <v>@PART[*]:HAS[#kiwiBranch[RCSThrusters],#kiwiTier[4]]:FOR[zKiwiTechTree]
{
    @TechRequired = flightControl
}</v>
      </c>
      <c r="N537" t="str">
        <f>IF(AND(EXACT(LEFT(A537,1),UPPER(LEFT(A537,1)))=TRUE,A537&lt;&gt;""),_xlfn.CONCAT(REPT("/",4)," ",REPT("*",10)," ",A537," ",REPT("*",10)," ",REPT("\",4),CHAR(10)),IF(A537&lt;&gt;"",_xlfn.CONCAT(REPT("/",2)," Tier ",B537," - ",VLOOKUP(A537,primary[[id]:[realTitle]],5,FALSE)," ",REPT("\",2),CHAR(10)),""))</f>
        <v xml:space="preserve">// Tier 4 - Flight Control \\
</v>
      </c>
    </row>
    <row r="538" spans="1:14" x14ac:dyDescent="0.35">
      <c r="A538" t="s">
        <v>32</v>
      </c>
      <c r="B538">
        <f>_xlfn.FLOOR.MATH(VLOOKUP(Tbl_RCSThrusters[[#This Row],[RCSThrusters]],primary[[id]:[tier]],2,FALSE),1)</f>
        <v>5</v>
      </c>
      <c r="C538" t="s">
        <v>1077</v>
      </c>
      <c r="G538" t="str">
        <f t="shared" si="35"/>
        <v>RCSThrusters5</v>
      </c>
      <c r="M538" s="14" t="str">
        <f t="shared" si="36"/>
        <v>@PART[*]:HAS[#kiwiBranch[RCSThrusters],#kiwiTier[5]]:FOR[zKiwiTechTree]
{
    @TechRequired = advFlightControl
}</v>
      </c>
      <c r="N538" t="str">
        <f>IF(AND(EXACT(LEFT(A538,1),UPPER(LEFT(A538,1)))=TRUE,A538&lt;&gt;""),_xlfn.CONCAT(REPT("/",4)," ",REPT("*",10)," ",A538," ",REPT("*",10)," ",REPT("\",4),CHAR(10)),IF(A538&lt;&gt;"",_xlfn.CONCAT(REPT("/",2)," Tier ",B538," - ",VLOOKUP(A538,primary[[id]:[realTitle]],5,FALSE)," ",REPT("\",2),CHAR(10)),""))</f>
        <v xml:space="preserve">// Tier 5 - Advanced Flight Control \\
</v>
      </c>
    </row>
    <row r="539" spans="1:14" x14ac:dyDescent="0.35">
      <c r="A539" t="s">
        <v>55</v>
      </c>
      <c r="B539">
        <f>_xlfn.FLOOR.MATH(VLOOKUP(Tbl_RCSThrusters[[#This Row],[RCSThrusters]],primary[[id]:[tier]],2,FALSE),1)</f>
        <v>6</v>
      </c>
      <c r="C539" t="s">
        <v>1077</v>
      </c>
      <c r="G539" t="str">
        <f t="shared" si="35"/>
        <v>RCSThrusters6</v>
      </c>
      <c r="M539" s="14" t="str">
        <f t="shared" si="36"/>
        <v>@PART[*]:HAS[#kiwiBranch[RCSThrusters],#kiwiTier[6]]:FOR[zKiwiTechTree]
{
    @TechRequired = specializedControl
}</v>
      </c>
      <c r="N539" t="str">
        <f>IF(AND(EXACT(LEFT(A539,1),UPPER(LEFT(A539,1)))=TRUE,A539&lt;&gt;""),_xlfn.CONCAT(REPT("/",4)," ",REPT("*",10)," ",A539," ",REPT("*",10)," ",REPT("\",4),CHAR(10)),IF(A539&lt;&gt;"",_xlfn.CONCAT(REPT("/",2)," Tier ",B539," - ",VLOOKUP(A539,primary[[id]:[realTitle]],5,FALSE)," ",REPT("\",2),CHAR(10)),""))</f>
        <v xml:space="preserve">// Tier 6 - Specialized Control \\
</v>
      </c>
    </row>
    <row r="540" spans="1:14" x14ac:dyDescent="0.35">
      <c r="A540" t="s">
        <v>81</v>
      </c>
      <c r="B540">
        <f>_xlfn.FLOOR.MATH(VLOOKUP(Tbl_RCSThrusters[[#This Row],[RCSThrusters]],primary[[id]:[tier]],2,FALSE),1)</f>
        <v>7</v>
      </c>
      <c r="C540" t="s">
        <v>1077</v>
      </c>
      <c r="G540" t="str">
        <f t="shared" si="35"/>
        <v>RCSThrusters7</v>
      </c>
      <c r="M540" s="14" t="str">
        <f t="shared" si="36"/>
        <v>@PART[*]:HAS[#kiwiBranch[RCSThrusters],#kiwiTier[7]]:FOR[zKiwiTechTree]
{
    @TechRequired = experimentalControl
}</v>
      </c>
      <c r="N540" t="str">
        <f>IF(AND(EXACT(LEFT(A540,1),UPPER(LEFT(A540,1)))=TRUE,A540&lt;&gt;""),_xlfn.CONCAT(REPT("/",4)," ",REPT("*",10)," ",A540," ",REPT("*",10)," ",REPT("\",4),CHAR(10)),IF(A540&lt;&gt;"",_xlfn.CONCAT(REPT("/",2)," Tier ",B540," - ",VLOOKUP(A540,primary[[id]:[realTitle]],5,FALSE)," ",REPT("\",2),CHAR(10)),""))</f>
        <v xml:space="preserve">// Tier 7 - Experimental Control \\
</v>
      </c>
    </row>
    <row r="541" spans="1:14" x14ac:dyDescent="0.35">
      <c r="A541" t="s">
        <v>121</v>
      </c>
      <c r="B541">
        <f>_xlfn.FLOOR.MATH(VLOOKUP(Tbl_RCSThrusters[[#This Row],[RCSThrusters]],primary[[id]:[tier]],2,FALSE),1)</f>
        <v>8</v>
      </c>
      <c r="C541" t="s">
        <v>1077</v>
      </c>
      <c r="G541" t="str">
        <f t="shared" si="35"/>
        <v>RCSThrusters8</v>
      </c>
      <c r="M541" s="14" t="str">
        <f t="shared" si="36"/>
        <v>@PART[*]:HAS[#kiwiBranch[RCSThrusters],#kiwiTier[8]]:FOR[zKiwiTechTree]
{
    @TechRequired = exoticControl
}</v>
      </c>
      <c r="N541" t="str">
        <f>IF(AND(EXACT(LEFT(A541,1),UPPER(LEFT(A541,1)))=TRUE,A541&lt;&gt;""),_xlfn.CONCAT(REPT("/",4)," ",REPT("*",10)," ",A541," ",REPT("*",10)," ",REPT("\",4),CHAR(10)),IF(A541&lt;&gt;"",_xlfn.CONCAT(REPT("/",2)," Tier ",B541," - ",VLOOKUP(A541,primary[[id]:[realTitle]],5,FALSE)," ",REPT("\",2),CHAR(10)),""))</f>
        <v xml:space="preserve">// Tier 8 - Exotic Control \\
</v>
      </c>
    </row>
    <row r="542" spans="1:14" x14ac:dyDescent="0.35">
      <c r="G542" t="str">
        <f t="shared" si="35"/>
        <v/>
      </c>
      <c r="M542" s="14" t="str">
        <f t="shared" si="36"/>
        <v/>
      </c>
      <c r="N542" t="str">
        <f>IF(AND(EXACT(LEFT(A542,1),UPPER(LEFT(A542,1)))=TRUE,A542&lt;&gt;""),_xlfn.CONCAT(REPT("/",4)," ",REPT("*",10)," ",A542," ",REPT("*",10)," ",REPT("\",4),CHAR(10)),IF(A542&lt;&gt;"",_xlfn.CONCAT(REPT("/",2)," Tier ",B542," - ",VLOOKUP(A542,primary[[id]:[realTitle]],5,FALSE)," ",REPT("\",2),CHAR(10)),""))</f>
        <v/>
      </c>
    </row>
    <row r="543" spans="1:14" x14ac:dyDescent="0.35">
      <c r="G543" t="str">
        <f t="shared" si="35"/>
        <v/>
      </c>
      <c r="M543" s="14" t="str">
        <f t="shared" si="36"/>
        <v/>
      </c>
      <c r="N543" t="str">
        <f>IF(AND(EXACT(LEFT(A543,1),UPPER(LEFT(A543,1)))=TRUE,A543&lt;&gt;""),_xlfn.CONCAT(REPT("/",4)," ",REPT("*",10)," ",A543," ",REPT("*",10)," ",REPT("\",4),CHAR(10)),IF(A543&lt;&gt;"",_xlfn.CONCAT(REPT("/",2)," Tier ",B543," - ",VLOOKUP(A543,primary[[id]:[realTitle]],5,FALSE)," ",REPT("\",2),CHAR(10)),""))</f>
        <v/>
      </c>
    </row>
    <row r="544" spans="1:14" x14ac:dyDescent="0.35">
      <c r="A544" t="s">
        <v>1078</v>
      </c>
      <c r="B544" t="s">
        <v>247</v>
      </c>
      <c r="C544" t="s">
        <v>1090</v>
      </c>
      <c r="G544" t="str">
        <f t="shared" si="35"/>
        <v>TitleTier</v>
      </c>
      <c r="M544" s="14" t="str">
        <f t="shared" si="36"/>
        <v/>
      </c>
      <c r="N544" t="str">
        <f>IF(AND(EXACT(LEFT(A544,1),UPPER(LEFT(A544,1)))=TRUE,A544&lt;&gt;""),_xlfn.CONCAT(REPT("/",4)," ",REPT("*",10)," ",A544," ",REPT("*",10)," ",REPT("\",4),CHAR(10)),IF(A544&lt;&gt;"",_xlfn.CONCAT(REPT("/",2)," Tier ",B544," - ",VLOOKUP(A544,primary[[id]:[realTitle]],5,FALSE)," ",REPT("\",2),CHAR(10)),""))</f>
        <v xml:space="preserve">//// ********** SASModules ********** \\\\
</v>
      </c>
    </row>
    <row r="545" spans="1:14" x14ac:dyDescent="0.35">
      <c r="A545" s="18" t="s">
        <v>0</v>
      </c>
      <c r="B545">
        <f>_xlfn.FLOOR.MATH(VLOOKUP(Tbl_SASModules[[#This Row],[SASModules]],primary[[id]:[tier]],2,FALSE),1)</f>
        <v>0</v>
      </c>
      <c r="C545" t="s">
        <v>1078</v>
      </c>
      <c r="G545" t="str">
        <f t="shared" si="35"/>
        <v>SASModules0</v>
      </c>
      <c r="M545" s="14" t="str">
        <f t="shared" si="36"/>
        <v>@PART[*]:HAS[#kiwiBranch[SASModules],#kiwiTier[0]]:FOR[zKiwiTechTree]
{
    @TechRequired = start
}</v>
      </c>
      <c r="N545" t="str">
        <f>IF(AND(EXACT(LEFT(A545,1),UPPER(LEFT(A545,1)))=TRUE,A545&lt;&gt;""),_xlfn.CONCAT(REPT("/",4)," ",REPT("*",10)," ",A545," ",REPT("*",10)," ",REPT("\",4),CHAR(10)),IF(A545&lt;&gt;"",_xlfn.CONCAT(REPT("/",2)," Tier ",B545," - ",VLOOKUP(A545,primary[[id]:[realTitle]],5,FALSE)," ",REPT("\",2),CHAR(10)),""))</f>
        <v xml:space="preserve">// Tier 0 - Start \\
</v>
      </c>
    </row>
    <row r="546" spans="1:14" x14ac:dyDescent="0.35">
      <c r="A546" t="s">
        <v>1046</v>
      </c>
      <c r="B546">
        <f>_xlfn.FLOOR.MATH(VLOOKUP(Tbl_SASModules[[#This Row],[SASModules]],primary[[id]:[tier]],2,FALSE),1)</f>
        <v>1</v>
      </c>
      <c r="C546" t="s">
        <v>1078</v>
      </c>
      <c r="G546" t="str">
        <f t="shared" si="35"/>
        <v>SASModules1</v>
      </c>
      <c r="M546" s="14" t="str">
        <f t="shared" si="36"/>
        <v>@PART[*]:HAS[#kiwiBranch[SASModules],#kiwiTier[1]]:FOR[zKiwiTechTree]
{
    @TechRequired = prototypeRocketry
}</v>
      </c>
      <c r="N546" t="str">
        <f>IF(AND(EXACT(LEFT(A546,1),UPPER(LEFT(A546,1)))=TRUE,A546&lt;&gt;""),_xlfn.CONCAT(REPT("/",4)," ",REPT("*",10)," ",A546," ",REPT("*",10)," ",REPT("\",4),CHAR(10)),IF(A546&lt;&gt;"",_xlfn.CONCAT(REPT("/",2)," Tier ",B546," - ",VLOOKUP(A546,primary[[id]:[realTitle]],5,FALSE)," ",REPT("\",2),CHAR(10)),""))</f>
        <v xml:space="preserve">// Tier 1 - Prototype Rocketry \\
</v>
      </c>
    </row>
    <row r="547" spans="1:14" x14ac:dyDescent="0.35">
      <c r="A547" t="s">
        <v>992</v>
      </c>
      <c r="B547">
        <f>_xlfn.FLOOR.MATH(VLOOKUP(Tbl_SASModules[[#This Row],[SASModules]],primary[[id]:[tier]],2,FALSE),1)</f>
        <v>2</v>
      </c>
      <c r="C547" t="s">
        <v>1078</v>
      </c>
      <c r="G547" t="str">
        <f t="shared" si="35"/>
        <v>SASModules2</v>
      </c>
      <c r="M547" s="14" t="str">
        <f t="shared" si="36"/>
        <v>@PART[*]:HAS[#kiwiBranch[SASModules],#kiwiTier[2]]:FOR[zKiwiTechTree]
{
    @TechRequired = prototypeFlightControl
}</v>
      </c>
      <c r="N547" t="str">
        <f>IF(AND(EXACT(LEFT(A547,1),UPPER(LEFT(A547,1)))=TRUE,A547&lt;&gt;""),_xlfn.CONCAT(REPT("/",4)," ",REPT("*",10)," ",A547," ",REPT("*",10)," ",REPT("\",4),CHAR(10)),IF(A547&lt;&gt;"",_xlfn.CONCAT(REPT("/",2)," Tier ",B547," - ",VLOOKUP(A547,primary[[id]:[realTitle]],5,FALSE)," ",REPT("\",2),CHAR(10)),""))</f>
        <v xml:space="preserve">// Tier 2 - Prototype Flight Control \\
</v>
      </c>
    </row>
    <row r="548" spans="1:14" x14ac:dyDescent="0.35">
      <c r="A548" t="s">
        <v>8</v>
      </c>
      <c r="B548">
        <f>_xlfn.FLOOR.MATH(VLOOKUP(Tbl_SASModules[[#This Row],[SASModules]],primary[[id]:[tier]],2,FALSE),1)</f>
        <v>3</v>
      </c>
      <c r="C548" t="s">
        <v>1078</v>
      </c>
      <c r="G548" t="str">
        <f t="shared" si="35"/>
        <v>SASModules3</v>
      </c>
      <c r="M548" s="14" t="str">
        <f t="shared" si="36"/>
        <v>@PART[*]:HAS[#kiwiBranch[SASModules],#kiwiTier[3]]:FOR[zKiwiTechTree]
{
    @TechRequired = basicFlightControl
}</v>
      </c>
      <c r="N548" t="str">
        <f>IF(AND(EXACT(LEFT(A548,1),UPPER(LEFT(A548,1)))=TRUE,A548&lt;&gt;""),_xlfn.CONCAT(REPT("/",4)," ",REPT("*",10)," ",A548," ",REPT("*",10)," ",REPT("\",4),CHAR(10)),IF(A548&lt;&gt;"",_xlfn.CONCAT(REPT("/",2)," Tier ",B548," - ",VLOOKUP(A548,primary[[id]:[realTitle]],5,FALSE)," ",REPT("\",2),CHAR(10)),""))</f>
        <v xml:space="preserve">// Tier 3 - Basic Flight Control \\
</v>
      </c>
    </row>
    <row r="549" spans="1:14" x14ac:dyDescent="0.35">
      <c r="A549" t="s">
        <v>18</v>
      </c>
      <c r="B549">
        <f>_xlfn.FLOOR.MATH(VLOOKUP(Tbl_SASModules[[#This Row],[SASModules]],primary[[id]:[tier]],2,FALSE),1)</f>
        <v>4</v>
      </c>
      <c r="C549" t="s">
        <v>1078</v>
      </c>
      <c r="G549" t="str">
        <f t="shared" si="35"/>
        <v>SASModules4</v>
      </c>
      <c r="M549" s="14" t="str">
        <f t="shared" si="36"/>
        <v>@PART[*]:HAS[#kiwiBranch[SASModules],#kiwiTier[4]]:FOR[zKiwiTechTree]
{
    @TechRequired = flightControl
}</v>
      </c>
      <c r="N549" t="str">
        <f>IF(AND(EXACT(LEFT(A549,1),UPPER(LEFT(A549,1)))=TRUE,A549&lt;&gt;""),_xlfn.CONCAT(REPT("/",4)," ",REPT("*",10)," ",A549," ",REPT("*",10)," ",REPT("\",4),CHAR(10)),IF(A549&lt;&gt;"",_xlfn.CONCAT(REPT("/",2)," Tier ",B549," - ",VLOOKUP(A549,primary[[id]:[realTitle]],5,FALSE)," ",REPT("\",2),CHAR(10)),""))</f>
        <v xml:space="preserve">// Tier 4 - Flight Control \\
</v>
      </c>
    </row>
    <row r="550" spans="1:14" x14ac:dyDescent="0.35">
      <c r="A550" t="s">
        <v>32</v>
      </c>
      <c r="B550">
        <f>_xlfn.FLOOR.MATH(VLOOKUP(Tbl_SASModules[[#This Row],[SASModules]],primary[[id]:[tier]],2,FALSE),1)</f>
        <v>5</v>
      </c>
      <c r="C550" t="s">
        <v>1078</v>
      </c>
      <c r="G550" t="str">
        <f t="shared" si="35"/>
        <v>SASModules5</v>
      </c>
      <c r="M550" s="14" t="str">
        <f t="shared" si="36"/>
        <v>@PART[*]:HAS[#kiwiBranch[SASModules],#kiwiTier[5]]:FOR[zKiwiTechTree]
{
    @TechRequired = advFlightControl
}</v>
      </c>
      <c r="N550" t="str">
        <f>IF(AND(EXACT(LEFT(A550,1),UPPER(LEFT(A550,1)))=TRUE,A550&lt;&gt;""),_xlfn.CONCAT(REPT("/",4)," ",REPT("*",10)," ",A550," ",REPT("*",10)," ",REPT("\",4),CHAR(10)),IF(A550&lt;&gt;"",_xlfn.CONCAT(REPT("/",2)," Tier ",B550," - ",VLOOKUP(A550,primary[[id]:[realTitle]],5,FALSE)," ",REPT("\",2),CHAR(10)),""))</f>
        <v xml:space="preserve">// Tier 5 - Advanced Flight Control \\
</v>
      </c>
    </row>
    <row r="551" spans="1:14" x14ac:dyDescent="0.35">
      <c r="A551" t="s">
        <v>55</v>
      </c>
      <c r="B551">
        <f>_xlfn.FLOOR.MATH(VLOOKUP(Tbl_SASModules[[#This Row],[SASModules]],primary[[id]:[tier]],2,FALSE),1)</f>
        <v>6</v>
      </c>
      <c r="C551" t="s">
        <v>1078</v>
      </c>
      <c r="G551" t="str">
        <f t="shared" si="35"/>
        <v>SASModules6</v>
      </c>
      <c r="M551" s="14" t="str">
        <f t="shared" si="36"/>
        <v>@PART[*]:HAS[#kiwiBranch[SASModules],#kiwiTier[6]]:FOR[zKiwiTechTree]
{
    @TechRequired = specializedControl
}</v>
      </c>
      <c r="N551" t="str">
        <f>IF(AND(EXACT(LEFT(A551,1),UPPER(LEFT(A551,1)))=TRUE,A551&lt;&gt;""),_xlfn.CONCAT(REPT("/",4)," ",REPT("*",10)," ",A551," ",REPT("*",10)," ",REPT("\",4),CHAR(10)),IF(A551&lt;&gt;"",_xlfn.CONCAT(REPT("/",2)," Tier ",B551," - ",VLOOKUP(A551,primary[[id]:[realTitle]],5,FALSE)," ",REPT("\",2),CHAR(10)),""))</f>
        <v xml:space="preserve">// Tier 6 - Specialized Control \\
</v>
      </c>
    </row>
    <row r="552" spans="1:14" x14ac:dyDescent="0.35">
      <c r="A552" t="s">
        <v>81</v>
      </c>
      <c r="B552">
        <f>_xlfn.FLOOR.MATH(VLOOKUP(Tbl_SASModules[[#This Row],[SASModules]],primary[[id]:[tier]],2,FALSE),1)</f>
        <v>7</v>
      </c>
      <c r="C552" t="s">
        <v>1078</v>
      </c>
      <c r="G552" t="str">
        <f t="shared" si="35"/>
        <v>SASModules7</v>
      </c>
      <c r="M552" s="14" t="str">
        <f t="shared" si="36"/>
        <v>@PART[*]:HAS[#kiwiBranch[SASModules],#kiwiTier[7]]:FOR[zKiwiTechTree]
{
    @TechRequired = experimentalControl
}</v>
      </c>
      <c r="N552" t="str">
        <f>IF(AND(EXACT(LEFT(A552,1),UPPER(LEFT(A552,1)))=TRUE,A552&lt;&gt;""),_xlfn.CONCAT(REPT("/",4)," ",REPT("*",10)," ",A552," ",REPT("*",10)," ",REPT("\",4),CHAR(10)),IF(A552&lt;&gt;"",_xlfn.CONCAT(REPT("/",2)," Tier ",B552," - ",VLOOKUP(A552,primary[[id]:[realTitle]],5,FALSE)," ",REPT("\",2),CHAR(10)),""))</f>
        <v xml:space="preserve">// Tier 7 - Experimental Control \\
</v>
      </c>
    </row>
    <row r="553" spans="1:14" x14ac:dyDescent="0.35">
      <c r="A553" t="s">
        <v>121</v>
      </c>
      <c r="B553">
        <f>_xlfn.FLOOR.MATH(VLOOKUP(Tbl_SASModules[[#This Row],[SASModules]],primary[[id]:[tier]],2,FALSE),1)</f>
        <v>8</v>
      </c>
      <c r="C553" t="s">
        <v>1078</v>
      </c>
      <c r="G553" t="str">
        <f t="shared" si="35"/>
        <v>SASModules8</v>
      </c>
      <c r="M553" s="14" t="str">
        <f t="shared" si="36"/>
        <v>@PART[*]:HAS[#kiwiBranch[SASModules],#kiwiTier[8]]:FOR[zKiwiTechTree]
{
    @TechRequired = exoticControl
}</v>
      </c>
      <c r="N553" t="str">
        <f>IF(AND(EXACT(LEFT(A553,1),UPPER(LEFT(A553,1)))=TRUE,A553&lt;&gt;""),_xlfn.CONCAT(REPT("/",4)," ",REPT("*",10)," ",A553," ",REPT("*",10)," ",REPT("\",4),CHAR(10)),IF(A553&lt;&gt;"",_xlfn.CONCAT(REPT("/",2)," Tier ",B553," - ",VLOOKUP(A553,primary[[id]:[realTitle]],5,FALSE)," ",REPT("\",2),CHAR(10)),""))</f>
        <v xml:space="preserve">// Tier 8 - Exotic Control \\
</v>
      </c>
    </row>
    <row r="554" spans="1:14" x14ac:dyDescent="0.35">
      <c r="G554" t="str">
        <f t="shared" si="35"/>
        <v/>
      </c>
      <c r="M554" s="14" t="str">
        <f t="shared" si="36"/>
        <v/>
      </c>
      <c r="N554" t="str">
        <f>IF(AND(EXACT(LEFT(A554,1),UPPER(LEFT(A554,1)))=TRUE,A554&lt;&gt;""),_xlfn.CONCAT(REPT("/",4)," ",REPT("*",10)," ",A554," ",REPT("*",10)," ",REPT("\",4),CHAR(10)),IF(A554&lt;&gt;"",_xlfn.CONCAT(REPT("/",2)," Tier ",B554," - ",VLOOKUP(A554,primary[[id]:[realTitle]],5,FALSE)," ",REPT("\",2),CHAR(10)),""))</f>
        <v/>
      </c>
    </row>
    <row r="555" spans="1:14" x14ac:dyDescent="0.35">
      <c r="G555" t="str">
        <f t="shared" si="35"/>
        <v/>
      </c>
      <c r="M555" s="14" t="str">
        <f t="shared" si="36"/>
        <v/>
      </c>
      <c r="N555" t="str">
        <f>IF(AND(EXACT(LEFT(A555,1),UPPER(LEFT(A555,1)))=TRUE,A555&lt;&gt;""),_xlfn.CONCAT(REPT("/",4)," ",REPT("*",10)," ",A555," ",REPT("*",10)," ",REPT("\",4),CHAR(10)),IF(A555&lt;&gt;"",_xlfn.CONCAT(REPT("/",2)," Tier ",B555," - ",VLOOKUP(A555,primary[[id]:[realTitle]],5,FALSE)," ",REPT("\",2),CHAR(10)),""))</f>
        <v/>
      </c>
    </row>
    <row r="556" spans="1:14" x14ac:dyDescent="0.35">
      <c r="A556" t="s">
        <v>1079</v>
      </c>
      <c r="B556" t="s">
        <v>247</v>
      </c>
      <c r="C556" t="s">
        <v>1090</v>
      </c>
      <c r="G556" t="str">
        <f t="shared" si="35"/>
        <v>TitleTier</v>
      </c>
      <c r="M556" s="14" t="str">
        <f t="shared" si="36"/>
        <v/>
      </c>
      <c r="N556" t="str">
        <f>IF(AND(EXACT(LEFT(A556,1),UPPER(LEFT(A556,1)))=TRUE,A556&lt;&gt;""),_xlfn.CONCAT(REPT("/",4)," ",REPT("*",10)," ",A556," ",REPT("*",10)," ",REPT("\",4),CHAR(10)),IF(A556&lt;&gt;"",_xlfn.CONCAT(REPT("/",2)," Tier ",B556," - ",VLOOKUP(A556,primary[[id]:[realTitle]],5,FALSE)," ",REPT("\",2),CHAR(10)),""))</f>
        <v xml:space="preserve">//// ********** LaunchEscape ********** \\\\
</v>
      </c>
    </row>
    <row r="557" spans="1:14" x14ac:dyDescent="0.35">
      <c r="A557" s="18" t="s">
        <v>0</v>
      </c>
      <c r="B557">
        <f>_xlfn.FLOOR.MATH(VLOOKUP(Tbl_LaunchEscape[[#This Row],[LaunchEscape]],primary[[id]:[tier]],2,FALSE),1)</f>
        <v>0</v>
      </c>
      <c r="C557" t="s">
        <v>1079</v>
      </c>
      <c r="G557" t="str">
        <f t="shared" si="35"/>
        <v>LaunchEscape0</v>
      </c>
      <c r="M557" s="14" t="str">
        <f t="shared" si="36"/>
        <v>@PART[*]:HAS[#kiwiBranch[LaunchEscape],#kiwiTier[0]]:FOR[zKiwiTechTree]
{
    @TechRequired = start
}</v>
      </c>
      <c r="N557" t="str">
        <f>IF(AND(EXACT(LEFT(A557,1),UPPER(LEFT(A557,1)))=TRUE,A557&lt;&gt;""),_xlfn.CONCAT(REPT("/",4)," ",REPT("*",10)," ",A557," ",REPT("*",10)," ",REPT("\",4),CHAR(10)),IF(A557&lt;&gt;"",_xlfn.CONCAT(REPT("/",2)," Tier ",B557," - ",VLOOKUP(A557,primary[[id]:[realTitle]],5,FALSE)," ",REPT("\",2),CHAR(10)),""))</f>
        <v xml:space="preserve">// Tier 0 - Start \\
</v>
      </c>
    </row>
    <row r="558" spans="1:14" x14ac:dyDescent="0.35">
      <c r="A558" t="s">
        <v>1046</v>
      </c>
      <c r="B558">
        <f>_xlfn.FLOOR.MATH(VLOOKUP(Tbl_LaunchEscape[[#This Row],[LaunchEscape]],primary[[id]:[tier]],2,FALSE),1)</f>
        <v>1</v>
      </c>
      <c r="C558" t="s">
        <v>1079</v>
      </c>
      <c r="G558" t="str">
        <f t="shared" ref="G558:G580" si="37">_xlfn.CONCAT(C558,B558)</f>
        <v>LaunchEscape1</v>
      </c>
      <c r="M558" s="14" t="str">
        <f t="shared" si="36"/>
        <v>@PART[*]:HAS[#kiwiBranch[LaunchEscape],#kiwiTier[1]]:FOR[zKiwiTechTree]
{
    @TechRequired = prototypeRocketry
}</v>
      </c>
      <c r="N558" t="str">
        <f>IF(AND(EXACT(LEFT(A558,1),UPPER(LEFT(A558,1)))=TRUE,A558&lt;&gt;""),_xlfn.CONCAT(REPT("/",4)," ",REPT("*",10)," ",A558," ",REPT("*",10)," ",REPT("\",4),CHAR(10)),IF(A558&lt;&gt;"",_xlfn.CONCAT(REPT("/",2)," Tier ",B558," - ",VLOOKUP(A558,primary[[id]:[realTitle]],5,FALSE)," ",REPT("\",2),CHAR(10)),""))</f>
        <v xml:space="preserve">// Tier 1 - Prototype Rocketry \\
</v>
      </c>
    </row>
    <row r="559" spans="1:14" x14ac:dyDescent="0.35">
      <c r="A559" t="s">
        <v>992</v>
      </c>
      <c r="B559">
        <f>_xlfn.FLOOR.MATH(VLOOKUP(Tbl_LaunchEscape[[#This Row],[LaunchEscape]],primary[[id]:[tier]],2,FALSE),1)</f>
        <v>2</v>
      </c>
      <c r="C559" t="s">
        <v>1079</v>
      </c>
      <c r="G559" t="str">
        <f t="shared" si="37"/>
        <v>LaunchEscape2</v>
      </c>
      <c r="M559" s="14" t="str">
        <f t="shared" si="36"/>
        <v>@PART[*]:HAS[#kiwiBranch[LaunchEscape],#kiwiTier[2]]:FOR[zKiwiTechTree]
{
    @TechRequired = prototypeFlightControl
}</v>
      </c>
      <c r="N559" t="str">
        <f>IF(AND(EXACT(LEFT(A559,1),UPPER(LEFT(A559,1)))=TRUE,A559&lt;&gt;""),_xlfn.CONCAT(REPT("/",4)," ",REPT("*",10)," ",A559," ",REPT("*",10)," ",REPT("\",4),CHAR(10)),IF(A559&lt;&gt;"",_xlfn.CONCAT(REPT("/",2)," Tier ",B559," - ",VLOOKUP(A559,primary[[id]:[realTitle]],5,FALSE)," ",REPT("\",2),CHAR(10)),""))</f>
        <v xml:space="preserve">// Tier 2 - Prototype Flight Control \\
</v>
      </c>
    </row>
    <row r="560" spans="1:14" x14ac:dyDescent="0.35">
      <c r="A560" t="s">
        <v>8</v>
      </c>
      <c r="B560">
        <f>_xlfn.FLOOR.MATH(VLOOKUP(Tbl_LaunchEscape[[#This Row],[LaunchEscape]],primary[[id]:[tier]],2,FALSE),1)</f>
        <v>3</v>
      </c>
      <c r="C560" t="s">
        <v>1079</v>
      </c>
      <c r="G560" t="str">
        <f t="shared" si="37"/>
        <v>LaunchEscape3</v>
      </c>
      <c r="M560" s="14" t="str">
        <f t="shared" si="36"/>
        <v>@PART[*]:HAS[#kiwiBranch[LaunchEscape],#kiwiTier[3]]:FOR[zKiwiTechTree]
{
    @TechRequired = basicFlightControl
}</v>
      </c>
      <c r="N560" t="str">
        <f>IF(AND(EXACT(LEFT(A560,1),UPPER(LEFT(A560,1)))=TRUE,A560&lt;&gt;""),_xlfn.CONCAT(REPT("/",4)," ",REPT("*",10)," ",A560," ",REPT("*",10)," ",REPT("\",4),CHAR(10)),IF(A560&lt;&gt;"",_xlfn.CONCAT(REPT("/",2)," Tier ",B560," - ",VLOOKUP(A560,primary[[id]:[realTitle]],5,FALSE)," ",REPT("\",2),CHAR(10)),""))</f>
        <v xml:space="preserve">// Tier 3 - Basic Flight Control \\
</v>
      </c>
    </row>
    <row r="561" spans="1:14" x14ac:dyDescent="0.35">
      <c r="A561" t="s">
        <v>18</v>
      </c>
      <c r="B561">
        <f>_xlfn.FLOOR.MATH(VLOOKUP(Tbl_LaunchEscape[[#This Row],[LaunchEscape]],primary[[id]:[tier]],2,FALSE),1)</f>
        <v>4</v>
      </c>
      <c r="C561" t="s">
        <v>1079</v>
      </c>
      <c r="G561" t="str">
        <f t="shared" si="37"/>
        <v>LaunchEscape4</v>
      </c>
      <c r="M561" s="14" t="str">
        <f t="shared" si="36"/>
        <v>@PART[*]:HAS[#kiwiBranch[LaunchEscape],#kiwiTier[4]]:FOR[zKiwiTechTree]
{
    @TechRequired = flightControl
}</v>
      </c>
      <c r="N561" t="str">
        <f>IF(AND(EXACT(LEFT(A561,1),UPPER(LEFT(A561,1)))=TRUE,A561&lt;&gt;""),_xlfn.CONCAT(REPT("/",4)," ",REPT("*",10)," ",A561," ",REPT("*",10)," ",REPT("\",4),CHAR(10)),IF(A561&lt;&gt;"",_xlfn.CONCAT(REPT("/",2)," Tier ",B561," - ",VLOOKUP(A561,primary[[id]:[realTitle]],5,FALSE)," ",REPT("\",2),CHAR(10)),""))</f>
        <v xml:space="preserve">// Tier 4 - Flight Control \\
</v>
      </c>
    </row>
    <row r="562" spans="1:14" x14ac:dyDescent="0.35">
      <c r="A562" t="s">
        <v>32</v>
      </c>
      <c r="B562">
        <f>_xlfn.FLOOR.MATH(VLOOKUP(Tbl_LaunchEscape[[#This Row],[LaunchEscape]],primary[[id]:[tier]],2,FALSE),1)</f>
        <v>5</v>
      </c>
      <c r="C562" t="s">
        <v>1079</v>
      </c>
      <c r="G562" t="str">
        <f t="shared" si="37"/>
        <v>LaunchEscape5</v>
      </c>
      <c r="M562" s="14" t="str">
        <f t="shared" si="36"/>
        <v>@PART[*]:HAS[#kiwiBranch[LaunchEscape],#kiwiTier[5]]:FOR[zKiwiTechTree]
{
    @TechRequired = advFlightControl
}</v>
      </c>
      <c r="N562" t="str">
        <f>IF(AND(EXACT(LEFT(A562,1),UPPER(LEFT(A562,1)))=TRUE,A562&lt;&gt;""),_xlfn.CONCAT(REPT("/",4)," ",REPT("*",10)," ",A562," ",REPT("*",10)," ",REPT("\",4),CHAR(10)),IF(A562&lt;&gt;"",_xlfn.CONCAT(REPT("/",2)," Tier ",B562," - ",VLOOKUP(A562,primary[[id]:[realTitle]],5,FALSE)," ",REPT("\",2),CHAR(10)),""))</f>
        <v xml:space="preserve">// Tier 5 - Advanced Flight Control \\
</v>
      </c>
    </row>
    <row r="563" spans="1:14" x14ac:dyDescent="0.35">
      <c r="A563" t="s">
        <v>55</v>
      </c>
      <c r="B563">
        <f>_xlfn.FLOOR.MATH(VLOOKUP(Tbl_LaunchEscape[[#This Row],[LaunchEscape]],primary[[id]:[tier]],2,FALSE),1)</f>
        <v>6</v>
      </c>
      <c r="C563" t="s">
        <v>1079</v>
      </c>
      <c r="G563" t="str">
        <f t="shared" si="37"/>
        <v>LaunchEscape6</v>
      </c>
      <c r="M563" s="14" t="str">
        <f t="shared" si="36"/>
        <v>@PART[*]:HAS[#kiwiBranch[LaunchEscape],#kiwiTier[6]]:FOR[zKiwiTechTree]
{
    @TechRequired = specializedControl
}</v>
      </c>
      <c r="N563" t="str">
        <f>IF(AND(EXACT(LEFT(A563,1),UPPER(LEFT(A563,1)))=TRUE,A563&lt;&gt;""),_xlfn.CONCAT(REPT("/",4)," ",REPT("*",10)," ",A563," ",REPT("*",10)," ",REPT("\",4),CHAR(10)),IF(A563&lt;&gt;"",_xlfn.CONCAT(REPT("/",2)," Tier ",B563," - ",VLOOKUP(A563,primary[[id]:[realTitle]],5,FALSE)," ",REPT("\",2),CHAR(10)),""))</f>
        <v xml:space="preserve">// Tier 6 - Specialized Control \\
</v>
      </c>
    </row>
    <row r="564" spans="1:14" x14ac:dyDescent="0.35">
      <c r="A564" t="s">
        <v>81</v>
      </c>
      <c r="B564">
        <f>_xlfn.FLOOR.MATH(VLOOKUP(Tbl_LaunchEscape[[#This Row],[LaunchEscape]],primary[[id]:[tier]],2,FALSE),1)</f>
        <v>7</v>
      </c>
      <c r="C564" t="s">
        <v>1079</v>
      </c>
      <c r="G564" t="str">
        <f t="shared" si="37"/>
        <v>LaunchEscape7</v>
      </c>
      <c r="M564" s="14" t="str">
        <f t="shared" si="36"/>
        <v>@PART[*]:HAS[#kiwiBranch[LaunchEscape],#kiwiTier[7]]:FOR[zKiwiTechTree]
{
    @TechRequired = experimentalControl
}</v>
      </c>
      <c r="N564" t="str">
        <f>IF(AND(EXACT(LEFT(A564,1),UPPER(LEFT(A564,1)))=TRUE,A564&lt;&gt;""),_xlfn.CONCAT(REPT("/",4)," ",REPT("*",10)," ",A564," ",REPT("*",10)," ",REPT("\",4),CHAR(10)),IF(A564&lt;&gt;"",_xlfn.CONCAT(REPT("/",2)," Tier ",B564," - ",VLOOKUP(A564,primary[[id]:[realTitle]],5,FALSE)," ",REPT("\",2),CHAR(10)),""))</f>
        <v xml:space="preserve">// Tier 7 - Experimental Control \\
</v>
      </c>
    </row>
    <row r="565" spans="1:14" x14ac:dyDescent="0.35">
      <c r="A565" t="s">
        <v>121</v>
      </c>
      <c r="B565">
        <f>_xlfn.FLOOR.MATH(VLOOKUP(Tbl_LaunchEscape[[#This Row],[LaunchEscape]],primary[[id]:[tier]],2,FALSE),1)</f>
        <v>8</v>
      </c>
      <c r="C565" t="s">
        <v>1079</v>
      </c>
      <c r="G565" t="str">
        <f t="shared" si="37"/>
        <v>LaunchEscape8</v>
      </c>
      <c r="M565" s="14" t="str">
        <f t="shared" si="36"/>
        <v>@PART[*]:HAS[#kiwiBranch[LaunchEscape],#kiwiTier[8]]:FOR[zKiwiTechTree]
{
    @TechRequired = exoticControl
}</v>
      </c>
      <c r="N565" t="str">
        <f>IF(AND(EXACT(LEFT(A565,1),UPPER(LEFT(A565,1)))=TRUE,A565&lt;&gt;""),_xlfn.CONCAT(REPT("/",4)," ",REPT("*",10)," ",A565," ",REPT("*",10)," ",REPT("\",4),CHAR(10)),IF(A565&lt;&gt;"",_xlfn.CONCAT(REPT("/",2)," Tier ",B565," - ",VLOOKUP(A565,primary[[id]:[realTitle]],5,FALSE)," ",REPT("\",2),CHAR(10)),""))</f>
        <v xml:space="preserve">// Tier 8 - Exotic Control \\
</v>
      </c>
    </row>
    <row r="566" spans="1:14" x14ac:dyDescent="0.35">
      <c r="G566" t="str">
        <f t="shared" si="37"/>
        <v/>
      </c>
      <c r="M566" s="14" t="str">
        <f t="shared" si="36"/>
        <v/>
      </c>
      <c r="N566" t="str">
        <f>IF(AND(EXACT(LEFT(A566,1),UPPER(LEFT(A566,1)))=TRUE,A566&lt;&gt;""),_xlfn.CONCAT(REPT("/",4)," ",REPT("*",10)," ",A566," ",REPT("*",10)," ",REPT("\",4),CHAR(10)),IF(A566&lt;&gt;"",_xlfn.CONCAT(REPT("/",2)," Tier ",B566," - ",VLOOKUP(A566,primary[[id]:[realTitle]],5,FALSE)," ",REPT("\",2),CHAR(10)),""))</f>
        <v/>
      </c>
    </row>
    <row r="567" spans="1:14" x14ac:dyDescent="0.35">
      <c r="G567" t="str">
        <f t="shared" si="37"/>
        <v/>
      </c>
      <c r="M567" s="14" t="str">
        <f t="shared" si="36"/>
        <v/>
      </c>
      <c r="N567" t="str">
        <f>IF(AND(EXACT(LEFT(A567,1),UPPER(LEFT(A567,1)))=TRUE,A567&lt;&gt;""),_xlfn.CONCAT(REPT("/",4)," ",REPT("*",10)," ",A567," ",REPT("*",10)," ",REPT("\",4),CHAR(10)),IF(A567&lt;&gt;"",_xlfn.CONCAT(REPT("/",2)," Tier ",B567," - ",VLOOKUP(A567,primary[[id]:[realTitle]],5,FALSE)," ",REPT("\",2),CHAR(10)),""))</f>
        <v/>
      </c>
    </row>
    <row r="568" spans="1:14" x14ac:dyDescent="0.35">
      <c r="A568" t="s">
        <v>1080</v>
      </c>
      <c r="B568" t="s">
        <v>247</v>
      </c>
      <c r="C568" t="s">
        <v>1090</v>
      </c>
      <c r="G568" t="str">
        <f t="shared" si="37"/>
        <v>TitleTier</v>
      </c>
      <c r="M568" s="14" t="str">
        <f t="shared" si="36"/>
        <v/>
      </c>
      <c r="N568" t="str">
        <f>IF(AND(EXACT(LEFT(A568,1),UPPER(LEFT(A568,1)))=TRUE,A568&lt;&gt;""),_xlfn.CONCAT(REPT("/",4)," ",REPT("*",10)," ",A568," ",REPT("*",10)," ",REPT("\",4),CHAR(10)),IF(A568&lt;&gt;"",_xlfn.CONCAT(REPT("/",2)," Tier ",B568," - ",VLOOKUP(A568,primary[[id]:[realTitle]],5,FALSE)," ",REPT("\",2),CHAR(10)),""))</f>
        <v xml:space="preserve">//// ********** HeatShields ********** \\\\
</v>
      </c>
    </row>
    <row r="569" spans="1:14" x14ac:dyDescent="0.35">
      <c r="A569" s="18" t="s">
        <v>0</v>
      </c>
      <c r="B569">
        <f>_xlfn.FLOOR.MATH(VLOOKUP(Tbl_HeatShields[[#This Row],[HeatShields]],primary[[id]:[tier]],2,FALSE),1)</f>
        <v>0</v>
      </c>
      <c r="C569" t="s">
        <v>1080</v>
      </c>
      <c r="G569" t="str">
        <f t="shared" si="37"/>
        <v>HeatShields0</v>
      </c>
      <c r="M569" s="14" t="str">
        <f t="shared" si="36"/>
        <v>@PART[*]:HAS[#kiwiBranch[HeatShields],#kiwiTier[0]]:FOR[zKiwiTechTree]
{
    @TechRequired = start
}</v>
      </c>
      <c r="N569" t="str">
        <f>IF(AND(EXACT(LEFT(A569,1),UPPER(LEFT(A569,1)))=TRUE,A569&lt;&gt;""),_xlfn.CONCAT(REPT("/",4)," ",REPT("*",10)," ",A569," ",REPT("*",10)," ",REPT("\",4),CHAR(10)),IF(A569&lt;&gt;"",_xlfn.CONCAT(REPT("/",2)," Tier ",B569," - ",VLOOKUP(A569,primary[[id]:[realTitle]],5,FALSE)," ",REPT("\",2),CHAR(10)),""))</f>
        <v xml:space="preserve">// Tier 0 - Start \\
</v>
      </c>
    </row>
    <row r="570" spans="1:14" x14ac:dyDescent="0.35">
      <c r="A570" t="s">
        <v>120</v>
      </c>
      <c r="B570">
        <f>_xlfn.FLOOR.MATH(VLOOKUP(Tbl_HeatShields[[#This Row],[HeatShields]],primary[[id]:[tier]],2,FALSE),1)</f>
        <v>1</v>
      </c>
      <c r="C570" t="s">
        <v>1080</v>
      </c>
      <c r="G570" t="str">
        <f t="shared" si="37"/>
        <v>HeatShields1</v>
      </c>
      <c r="M570" s="14" t="str">
        <f t="shared" si="36"/>
        <v>@PART[*]:HAS[#kiwiBranch[HeatShields],#kiwiTier[1]]:FOR[zKiwiTechTree]
{
    @TechRequired = algebra
}</v>
      </c>
      <c r="N570" t="str">
        <f>IF(AND(EXACT(LEFT(A570,1),UPPER(LEFT(A570,1)))=TRUE,A570&lt;&gt;""),_xlfn.CONCAT(REPT("/",4)," ",REPT("*",10)," ",A570," ",REPT("*",10)," ",REPT("\",4),CHAR(10)),IF(A570&lt;&gt;"",_xlfn.CONCAT(REPT("/",2)," Tier ",B570," - ",VLOOKUP(A570,primary[[id]:[realTitle]],5,FALSE)," ",REPT("\",2),CHAR(10)),""))</f>
        <v xml:space="preserve">// Tier 1 - Algebra \\
</v>
      </c>
    </row>
    <row r="571" spans="1:14" x14ac:dyDescent="0.35">
      <c r="A571" t="s">
        <v>974</v>
      </c>
      <c r="B571">
        <f>_xlfn.FLOOR.MATH(VLOOKUP(Tbl_HeatShields[[#This Row],[HeatShields]],primary[[id]:[tier]],2,FALSE),1)</f>
        <v>2</v>
      </c>
      <c r="C571" t="s">
        <v>1080</v>
      </c>
      <c r="G571" t="str">
        <f t="shared" si="37"/>
        <v>HeatShields2</v>
      </c>
      <c r="M571" s="14" t="str">
        <f t="shared" si="36"/>
        <v>@PART[*]:HAS[#kiwiBranch[HeatShields],#kiwiTier[2]]:FOR[zKiwiTechTree]
{
    @TechRequired = basicReEntry
}</v>
      </c>
      <c r="N571" t="str">
        <f>IF(AND(EXACT(LEFT(A571,1),UPPER(LEFT(A571,1)))=TRUE,A571&lt;&gt;""),_xlfn.CONCAT(REPT("/",4)," ",REPT("*",10)," ",A571," ",REPT("*",10)," ",REPT("\",4),CHAR(10)),IF(A571&lt;&gt;"",_xlfn.CONCAT(REPT("/",2)," Tier ",B571," - ",VLOOKUP(A571,primary[[id]:[realTitle]],5,FALSE)," ",REPT("\",2),CHAR(10)),""))</f>
        <v xml:space="preserve">// Tier 2 - Basic Re-Entry \\
</v>
      </c>
    </row>
    <row r="572" spans="1:14" x14ac:dyDescent="0.35">
      <c r="A572" t="s">
        <v>15</v>
      </c>
      <c r="B572">
        <f>_xlfn.FLOOR.MATH(VLOOKUP(Tbl_HeatShields[[#This Row],[HeatShields]],primary[[id]:[tier]],2,FALSE),1)</f>
        <v>3</v>
      </c>
      <c r="C572" t="s">
        <v>1080</v>
      </c>
      <c r="G572" t="str">
        <f t="shared" si="37"/>
        <v>HeatShields3</v>
      </c>
      <c r="M572" s="14" t="str">
        <f t="shared" si="36"/>
        <v>@PART[*]:HAS[#kiwiBranch[HeatShields],#kiwiTier[3]]:FOR[zKiwiTechTree]
{
    @TechRequired = survivability
}</v>
      </c>
      <c r="N572" t="str">
        <f>IF(AND(EXACT(LEFT(A572,1),UPPER(LEFT(A572,1)))=TRUE,A572&lt;&gt;""),_xlfn.CONCAT(REPT("/",4)," ",REPT("*",10)," ",A572," ",REPT("*",10)," ",REPT("\",4),CHAR(10)),IF(A572&lt;&gt;"",_xlfn.CONCAT(REPT("/",2)," Tier ",B572," - ",VLOOKUP(A572,primary[[id]:[realTitle]],5,FALSE)," ",REPT("\",2),CHAR(10)),""))</f>
        <v xml:space="preserve">// Tier 3 - Survivability \\
</v>
      </c>
    </row>
    <row r="573" spans="1:14" x14ac:dyDescent="0.35">
      <c r="A573" t="s">
        <v>28</v>
      </c>
      <c r="B573">
        <f>_xlfn.FLOOR.MATH(VLOOKUP(Tbl_HeatShields[[#This Row],[HeatShields]],primary[[id]:[tier]],2,FALSE),1)</f>
        <v>4</v>
      </c>
      <c r="C573" t="s">
        <v>1080</v>
      </c>
      <c r="G573" t="str">
        <f t="shared" si="37"/>
        <v>HeatShields4</v>
      </c>
      <c r="M573" s="14" t="str">
        <f t="shared" si="36"/>
        <v>@PART[*]:HAS[#kiwiBranch[HeatShields],#kiwiTier[4]]:FOR[zKiwiTechTree]
{
    @TechRequired = enhancedSurvivability
}</v>
      </c>
      <c r="N573" t="str">
        <f>IF(AND(EXACT(LEFT(A573,1),UPPER(LEFT(A573,1)))=TRUE,A573&lt;&gt;""),_xlfn.CONCAT(REPT("/",4)," ",REPT("*",10)," ",A573," ",REPT("*",10)," ",REPT("\",4),CHAR(10)),IF(A573&lt;&gt;"",_xlfn.CONCAT(REPT("/",2)," Tier ",B573," - ",VLOOKUP(A573,primary[[id]:[realTitle]],5,FALSE)," ",REPT("\",2),CHAR(10)),""))</f>
        <v xml:space="preserve">// Tier 4 - Enhanced Survivability \\
</v>
      </c>
    </row>
    <row r="574" spans="1:14" x14ac:dyDescent="0.35">
      <c r="A574" t="s">
        <v>970</v>
      </c>
      <c r="B574">
        <f>_xlfn.FLOOR.MATH(VLOOKUP(Tbl_HeatShields[[#This Row],[HeatShields]],primary[[id]:[tier]],2,FALSE),1)</f>
        <v>5</v>
      </c>
      <c r="C574" t="s">
        <v>1080</v>
      </c>
      <c r="G574" t="str">
        <f t="shared" si="37"/>
        <v>HeatShields5</v>
      </c>
      <c r="M574" s="14" t="str">
        <f t="shared" si="36"/>
        <v>@PART[*]:HAS[#kiwiBranch[HeatShields],#kiwiTier[5]]:FOR[zKiwiTechTree]
{
    @TechRequired = heatShields
}</v>
      </c>
      <c r="N574" t="str">
        <f>IF(AND(EXACT(LEFT(A574,1),UPPER(LEFT(A574,1)))=TRUE,A574&lt;&gt;""),_xlfn.CONCAT(REPT("/",4)," ",REPT("*",10)," ",A574," ",REPT("*",10)," ",REPT("\",4),CHAR(10)),IF(A574&lt;&gt;"",_xlfn.CONCAT(REPT("/",2)," Tier ",B574," - ",VLOOKUP(A574,primary[[id]:[realTitle]],5,FALSE)," ",REPT("\",2),CHAR(10)),""))</f>
        <v xml:space="preserve">// Tier 5 - Heat Shields \\
</v>
      </c>
    </row>
    <row r="575" spans="1:14" x14ac:dyDescent="0.35">
      <c r="A575" t="s">
        <v>103</v>
      </c>
      <c r="B575">
        <f>_xlfn.FLOOR.MATH(VLOOKUP(Tbl_HeatShields[[#This Row],[HeatShields]],primary[[id]:[tier]],2,FALSE),1)</f>
        <v>6</v>
      </c>
      <c r="C575" t="s">
        <v>1080</v>
      </c>
      <c r="G575" t="str">
        <f t="shared" si="37"/>
        <v>HeatShields6</v>
      </c>
      <c r="M575" s="14" t="str">
        <f t="shared" si="36"/>
        <v>@PART[*]:HAS[#kiwiBranch[HeatShields],#kiwiTier[6]]:FOR[zKiwiTechTree]
{
    @TechRequired = heatManagementSystems
}</v>
      </c>
      <c r="N575" t="str">
        <f>IF(AND(EXACT(LEFT(A575,1),UPPER(LEFT(A575,1)))=TRUE,A575&lt;&gt;""),_xlfn.CONCAT(REPT("/",4)," ",REPT("*",10)," ",A575," ",REPT("*",10)," ",REPT("\",4),CHAR(10)),IF(A575&lt;&gt;"",_xlfn.CONCAT(REPT("/",2)," Tier ",B575," - ",VLOOKUP(A575,primary[[id]:[realTitle]],5,FALSE)," ",REPT("\",2),CHAR(10)),""))</f>
        <v xml:space="preserve">// Tier 6 - Heat Management Systems \\
</v>
      </c>
    </row>
    <row r="576" spans="1:14" x14ac:dyDescent="0.35">
      <c r="A576" t="s">
        <v>102</v>
      </c>
      <c r="B576">
        <f>_xlfn.FLOOR.MATH(VLOOKUP(Tbl_HeatShields[[#This Row],[HeatShields]],primary[[id]:[tier]],2,FALSE),1)</f>
        <v>7</v>
      </c>
      <c r="C576" t="s">
        <v>1080</v>
      </c>
      <c r="G576" t="str">
        <f t="shared" si="37"/>
        <v>HeatShields7</v>
      </c>
      <c r="M576" s="14" t="str">
        <f t="shared" si="36"/>
        <v>@PART[*]:HAS[#kiwiBranch[HeatShields],#kiwiTier[7]]:FOR[zKiwiTechTree]
{
    @TechRequired = intermediateHeatManagement
}</v>
      </c>
      <c r="N576" t="str">
        <f>IF(AND(EXACT(LEFT(A576,1),UPPER(LEFT(A576,1)))=TRUE,A576&lt;&gt;""),_xlfn.CONCAT(REPT("/",4)," ",REPT("*",10)," ",A576," ",REPT("*",10)," ",REPT("\",4),CHAR(10)),IF(A576&lt;&gt;"",_xlfn.CONCAT(REPT("/",2)," Tier ",B576," - ",VLOOKUP(A576,primary[[id]:[realTitle]],5,FALSE)," ",REPT("\",2),CHAR(10)),""))</f>
        <v xml:space="preserve">// Tier 7 - Intermediate Heat Management \\
</v>
      </c>
    </row>
    <row r="577" spans="1:14" x14ac:dyDescent="0.35">
      <c r="A577" t="s">
        <v>143</v>
      </c>
      <c r="B577">
        <f>_xlfn.FLOOR.MATH(VLOOKUP(Tbl_HeatShields[[#This Row],[HeatShields]],primary[[id]:[tier]],2,FALSE),1)</f>
        <v>8</v>
      </c>
      <c r="C577" t="s">
        <v>1080</v>
      </c>
      <c r="G577" t="str">
        <f t="shared" si="37"/>
        <v>HeatShields8</v>
      </c>
      <c r="M577" s="14" t="str">
        <f t="shared" si="36"/>
        <v>@PART[*]:HAS[#kiwiBranch[HeatShields],#kiwiTier[8]]:FOR[zKiwiTechTree]
{
    @TechRequired = advHeatManagement
}</v>
      </c>
      <c r="N577" t="str">
        <f>IF(AND(EXACT(LEFT(A577,1),UPPER(LEFT(A577,1)))=TRUE,A577&lt;&gt;""),_xlfn.CONCAT(REPT("/",4)," ",REPT("*",10)," ",A577," ",REPT("*",10)," ",REPT("\",4),CHAR(10)),IF(A577&lt;&gt;"",_xlfn.CONCAT(REPT("/",2)," Tier ",B577," - ",VLOOKUP(A577,primary[[id]:[realTitle]],5,FALSE)," ",REPT("\",2),CHAR(10)),""))</f>
        <v xml:space="preserve">// Tier 8 - Advanced Heat Management \\
</v>
      </c>
    </row>
    <row r="578" spans="1:14" x14ac:dyDescent="0.35">
      <c r="A578" t="s">
        <v>172</v>
      </c>
      <c r="B578">
        <f>_xlfn.FLOOR.MATH(VLOOKUP(Tbl_HeatShields[[#This Row],[HeatShields]],primary[[id]:[tier]],2,FALSE),1)</f>
        <v>9</v>
      </c>
      <c r="C578" t="s">
        <v>1080</v>
      </c>
      <c r="G578" t="str">
        <f t="shared" si="37"/>
        <v>HeatShields9</v>
      </c>
      <c r="M578" s="14" t="str">
        <f t="shared" si="36"/>
        <v>@PART[*]:HAS[#kiwiBranch[HeatShields],#kiwiTier[9]]:FOR[zKiwiTechTree]
{
    @TechRequired = experimentalHeatManagement
}</v>
      </c>
      <c r="N578" t="str">
        <f>IF(AND(EXACT(LEFT(A578,1),UPPER(LEFT(A578,1)))=TRUE,A578&lt;&gt;""),_xlfn.CONCAT(REPT("/",4)," ",REPT("*",10)," ",A578," ",REPT("*",10)," ",REPT("\",4),CHAR(10)),IF(A578&lt;&gt;"",_xlfn.CONCAT(REPT("/",2)," Tier ",B578," - ",VLOOKUP(A578,primary[[id]:[realTitle]],5,FALSE)," ",REPT("\",2),CHAR(10)),""))</f>
        <v xml:space="preserve">// Tier 9 - Experimental Heat Management \\
</v>
      </c>
    </row>
    <row r="579" spans="1:14" x14ac:dyDescent="0.35">
      <c r="A579" t="s">
        <v>210</v>
      </c>
      <c r="B579">
        <f>_xlfn.FLOOR.MATH(VLOOKUP(Tbl_HeatShields[[#This Row],[HeatShields]],primary[[id]:[tier]],2,FALSE),1)</f>
        <v>10</v>
      </c>
      <c r="C579" t="s">
        <v>1080</v>
      </c>
      <c r="G579" t="str">
        <f t="shared" si="37"/>
        <v>HeatShields10</v>
      </c>
      <c r="M579" s="14" t="str">
        <f t="shared" si="36"/>
        <v>@PART[*]:HAS[#kiwiBranch[HeatShields],#kiwiTier[10]]:FOR[zKiwiTechTree]
{
    @TechRequired = specializedRadiators
}</v>
      </c>
      <c r="N579" t="str">
        <f>IF(AND(EXACT(LEFT(A579,1),UPPER(LEFT(A579,1)))=TRUE,A579&lt;&gt;""),_xlfn.CONCAT(REPT("/",4)," ",REPT("*",10)," ",A579," ",REPT("*",10)," ",REPT("\",4),CHAR(10)),IF(A579&lt;&gt;"",_xlfn.CONCAT(REPT("/",2)," Tier ",B579," - ",VLOOKUP(A579,primary[[id]:[realTitle]],5,FALSE)," ",REPT("\",2),CHAR(10)),""))</f>
        <v xml:space="preserve">// Tier 10 - Specialized Radiators \\
</v>
      </c>
    </row>
    <row r="580" spans="1:14" x14ac:dyDescent="0.35">
      <c r="A580" t="s">
        <v>1304</v>
      </c>
      <c r="B580">
        <f>_xlfn.FLOOR.MATH(VLOOKUP(Tbl_HeatShields[[#This Row],[HeatShields]],primary[[id]:[tier]],2,FALSE),1)</f>
        <v>11</v>
      </c>
      <c r="C580" t="s">
        <v>1080</v>
      </c>
      <c r="G580" t="str">
        <f t="shared" si="37"/>
        <v>HeatShields11</v>
      </c>
      <c r="M580" s="14" t="str">
        <f t="shared" si="36"/>
        <v>@PART[*]:HAS[#kiwiBranch[HeatShields],#kiwiTier[11]]:FOR[zKiwiTechTree]
{
    @TechRequired = advancedRadiators
}</v>
      </c>
      <c r="N580" t="str">
        <f>IF(AND(EXACT(LEFT(A580,1),UPPER(LEFT(A580,1)))=TRUE,A580&lt;&gt;""),_xlfn.CONCAT(REPT("/",4)," ",REPT("*",10)," ",A580," ",REPT("*",10)," ",REPT("\",4),CHAR(10)),IF(A580&lt;&gt;"",_xlfn.CONCAT(REPT("/",2)," Tier ",B580," - ",VLOOKUP(A580,primary[[id]:[realTitle]],5,FALSE)," ",REPT("\",2),CHAR(10)),""))</f>
        <v xml:space="preserve">// Tier 11 - Advanced Radiators \\
</v>
      </c>
    </row>
    <row r="581" spans="1:14" x14ac:dyDescent="0.35">
      <c r="A581" t="s">
        <v>235</v>
      </c>
      <c r="B581">
        <f>_xlfn.FLOOR.MATH(VLOOKUP(Tbl_HeatShields[[#This Row],[HeatShields]],primary[[id]:[tier]],2,FALSE),1)</f>
        <v>12</v>
      </c>
      <c r="C581" t="s">
        <v>1080</v>
      </c>
      <c r="G581" t="str">
        <f t="shared" ref="G581:G607" si="38">_xlfn.CONCAT(C581,B581)</f>
        <v>HeatShields12</v>
      </c>
      <c r="M581" s="14" t="str">
        <f t="shared" si="36"/>
        <v>@PART[*]:HAS[#kiwiBranch[HeatShields],#kiwiTier[12]]:FOR[zKiwiTechTree]
{
    @TechRequired = exoticRadiators
}</v>
      </c>
      <c r="N581" t="str">
        <f>IF(AND(EXACT(LEFT(A581,1),UPPER(LEFT(A581,1)))=TRUE,A581&lt;&gt;""),_xlfn.CONCAT(REPT("/",4)," ",REPT("*",10)," ",A581," ",REPT("*",10)," ",REPT("\",4),CHAR(10)),IF(A581&lt;&gt;"",_xlfn.CONCAT(REPT("/",2)," Tier ",B581," - ",VLOOKUP(A581,primary[[id]:[realTitle]],5,FALSE)," ",REPT("\",2),CHAR(10)),""))</f>
        <v xml:space="preserve">// Tier 12 - Exotic Radiators \\
</v>
      </c>
    </row>
    <row r="582" spans="1:14" x14ac:dyDescent="0.35">
      <c r="A582" t="s">
        <v>1417</v>
      </c>
      <c r="B582">
        <f>_xlfn.FLOOR.MATH(VLOOKUP(Tbl_HeatShields[[#This Row],[HeatShields]],primary[[id]:[tier]],2,FALSE),1)</f>
        <v>13</v>
      </c>
      <c r="C582" t="s">
        <v>1080</v>
      </c>
      <c r="G582" t="str">
        <f t="shared" si="38"/>
        <v>HeatShields13</v>
      </c>
      <c r="M582" s="14" t="str">
        <f t="shared" si="36"/>
        <v>@PART[*]:HAS[#kiwiBranch[HeatShields],#kiwiTier[13]]:FOR[zKiwiTechTree]
{
    @TechRequired = extremeRadiators
}</v>
      </c>
      <c r="N582" t="str">
        <f>IF(AND(EXACT(LEFT(A582,1),UPPER(LEFT(A582,1)))=TRUE,A582&lt;&gt;""),_xlfn.CONCAT(REPT("/",4)," ",REPT("*",10)," ",A582," ",REPT("*",10)," ",REPT("\",4),CHAR(10)),IF(A582&lt;&gt;"",_xlfn.CONCAT(REPT("/",2)," Tier ",B582," - ",VLOOKUP(A582,primary[[id]:[realTitle]],5,FALSE)," ",REPT("\",2),CHAR(10)),""))</f>
        <v xml:space="preserve">// Tier 13 - Extreme Heat Management \\
</v>
      </c>
    </row>
    <row r="583" spans="1:14" x14ac:dyDescent="0.35">
      <c r="G583" t="str">
        <f t="shared" si="38"/>
        <v/>
      </c>
      <c r="M583" s="14" t="str">
        <f t="shared" si="36"/>
        <v/>
      </c>
      <c r="N583" t="str">
        <f>IF(AND(EXACT(LEFT(A583,1),UPPER(LEFT(A583,1)))=TRUE,A583&lt;&gt;""),_xlfn.CONCAT(REPT("/",4)," ",REPT("*",10)," ",A583," ",REPT("*",10)," ",REPT("\",4),CHAR(10)),IF(A583&lt;&gt;"",_xlfn.CONCAT(REPT("/",2)," Tier ",B583," - ",VLOOKUP(A583,primary[[id]:[realTitle]],5,FALSE)," ",REPT("\",2),CHAR(10)),""))</f>
        <v/>
      </c>
    </row>
    <row r="584" spans="1:14" x14ac:dyDescent="0.35">
      <c r="G584" t="str">
        <f t="shared" si="38"/>
        <v/>
      </c>
      <c r="M584" s="14" t="str">
        <f t="shared" si="36"/>
        <v/>
      </c>
      <c r="N584" t="str">
        <f>IF(AND(EXACT(LEFT(A584,1),UPPER(LEFT(A584,1)))=TRUE,A584&lt;&gt;""),_xlfn.CONCAT(REPT("/",4)," ",REPT("*",10)," ",A584," ",REPT("*",10)," ",REPT("\",4),CHAR(10)),IF(A584&lt;&gt;"",_xlfn.CONCAT(REPT("/",2)," Tier ",B584," - ",VLOOKUP(A584,primary[[id]:[realTitle]],5,FALSE)," ",REPT("\",2),CHAR(10)),""))</f>
        <v/>
      </c>
    </row>
    <row r="585" spans="1:14" x14ac:dyDescent="0.35">
      <c r="A585" t="s">
        <v>1081</v>
      </c>
      <c r="B585" t="s">
        <v>247</v>
      </c>
      <c r="C585" t="s">
        <v>1090</v>
      </c>
      <c r="G585" t="str">
        <f t="shared" si="38"/>
        <v>TitleTier</v>
      </c>
      <c r="M585" s="14" t="str">
        <f t="shared" si="36"/>
        <v/>
      </c>
      <c r="N585" t="str">
        <f>IF(AND(EXACT(LEFT(A585,1),UPPER(LEFT(A585,1)))=TRUE,A585&lt;&gt;""),_xlfn.CONCAT(REPT("/",4)," ",REPT("*",10)," ",A585," ",REPT("*",10)," ",REPT("\",4),CHAR(10)),IF(A585&lt;&gt;"",_xlfn.CONCAT(REPT("/",2)," Tier ",B585," - ",VLOOKUP(A585,primary[[id]:[realTitle]],5,FALSE)," ",REPT("\",2),CHAR(10)),""))</f>
        <v xml:space="preserve">//// ********** Thermal ********** \\\\
</v>
      </c>
    </row>
    <row r="586" spans="1:14" x14ac:dyDescent="0.35">
      <c r="A586" s="18" t="s">
        <v>0</v>
      </c>
      <c r="B586">
        <f>_xlfn.FLOOR.MATH(VLOOKUP(Tbl_Thermal[[#This Row],[Thermal]],primary[[id]:[tier]],2,FALSE),1)</f>
        <v>0</v>
      </c>
      <c r="C586" t="s">
        <v>1081</v>
      </c>
      <c r="G586" t="str">
        <f t="shared" si="38"/>
        <v>Thermal0</v>
      </c>
      <c r="M586" s="14" t="str">
        <f t="shared" si="36"/>
        <v>@PART[*]:HAS[#kiwiBranch[Thermal],#kiwiTier[0]]:FOR[zKiwiTechTree]
{
    @TechRequired = start
}</v>
      </c>
      <c r="N586" t="str">
        <f>IF(AND(EXACT(LEFT(A586,1),UPPER(LEFT(A586,1)))=TRUE,A586&lt;&gt;""),_xlfn.CONCAT(REPT("/",4)," ",REPT("*",10)," ",A586," ",REPT("*",10)," ",REPT("\",4),CHAR(10)),IF(A586&lt;&gt;"",_xlfn.CONCAT(REPT("/",2)," Tier ",B586," - ",VLOOKUP(A586,primary[[id]:[realTitle]],5,FALSE)," ",REPT("\",2),CHAR(10)),""))</f>
        <v xml:space="preserve">// Tier 0 - Start \\
</v>
      </c>
    </row>
    <row r="587" spans="1:14" x14ac:dyDescent="0.35">
      <c r="A587" t="s">
        <v>120</v>
      </c>
      <c r="B587">
        <f>_xlfn.FLOOR.MATH(VLOOKUP(Tbl_Thermal[[#This Row],[Thermal]],primary[[id]:[tier]],2,FALSE),1)</f>
        <v>1</v>
      </c>
      <c r="C587" t="s">
        <v>1081</v>
      </c>
      <c r="G587" t="str">
        <f t="shared" si="38"/>
        <v>Thermal1</v>
      </c>
      <c r="M587" s="14" t="str">
        <f t="shared" si="36"/>
        <v>@PART[*]:HAS[#kiwiBranch[Thermal],#kiwiTier[1]]:FOR[zKiwiTechTree]
{
    @TechRequired = algebra
}</v>
      </c>
      <c r="N587" t="str">
        <f>IF(AND(EXACT(LEFT(A587,1),UPPER(LEFT(A587,1)))=TRUE,A587&lt;&gt;""),_xlfn.CONCAT(REPT("/",4)," ",REPT("*",10)," ",A587," ",REPT("*",10)," ",REPT("\",4),CHAR(10)),IF(A587&lt;&gt;"",_xlfn.CONCAT(REPT("/",2)," Tier ",B587," - ",VLOOKUP(A587,primary[[id]:[realTitle]],5,FALSE)," ",REPT("\",2),CHAR(10)),""))</f>
        <v xml:space="preserve">// Tier 1 - Algebra \\
</v>
      </c>
    </row>
    <row r="588" spans="1:14" x14ac:dyDescent="0.35">
      <c r="A588" t="s">
        <v>974</v>
      </c>
      <c r="B588">
        <f>_xlfn.FLOOR.MATH(VLOOKUP(Tbl_Thermal[[#This Row],[Thermal]],primary[[id]:[tier]],2,FALSE),1)</f>
        <v>2</v>
      </c>
      <c r="C588" t="s">
        <v>1081</v>
      </c>
      <c r="G588" t="str">
        <f t="shared" si="38"/>
        <v>Thermal2</v>
      </c>
      <c r="M588" s="14" t="str">
        <f t="shared" si="36"/>
        <v>@PART[*]:HAS[#kiwiBranch[Thermal],#kiwiTier[2]]:FOR[zKiwiTechTree]
{
    @TechRequired = basicReEntry
}</v>
      </c>
      <c r="N588" t="str">
        <f>IF(AND(EXACT(LEFT(A588,1),UPPER(LEFT(A588,1)))=TRUE,A588&lt;&gt;""),_xlfn.CONCAT(REPT("/",4)," ",REPT("*",10)," ",A588," ",REPT("*",10)," ",REPT("\",4),CHAR(10)),IF(A588&lt;&gt;"",_xlfn.CONCAT(REPT("/",2)," Tier ",B588," - ",VLOOKUP(A588,primary[[id]:[realTitle]],5,FALSE)," ",REPT("\",2),CHAR(10)),""))</f>
        <v xml:space="preserve">// Tier 2 - Basic Re-Entry \\
</v>
      </c>
    </row>
    <row r="589" spans="1:14" x14ac:dyDescent="0.35">
      <c r="A589" t="s">
        <v>15</v>
      </c>
      <c r="B589">
        <f>_xlfn.FLOOR.MATH(VLOOKUP(Tbl_Thermal[[#This Row],[Thermal]],primary[[id]:[tier]],2,FALSE),1)</f>
        <v>3</v>
      </c>
      <c r="C589" t="s">
        <v>1081</v>
      </c>
      <c r="G589" t="str">
        <f t="shared" si="38"/>
        <v>Thermal3</v>
      </c>
      <c r="M589" s="14" t="str">
        <f t="shared" si="36"/>
        <v>@PART[*]:HAS[#kiwiBranch[Thermal],#kiwiTier[3]]:FOR[zKiwiTechTree]
{
    @TechRequired = survivability
}</v>
      </c>
      <c r="N589" t="str">
        <f>IF(AND(EXACT(LEFT(A589,1),UPPER(LEFT(A589,1)))=TRUE,A589&lt;&gt;""),_xlfn.CONCAT(REPT("/",4)," ",REPT("*",10)," ",A589," ",REPT("*",10)," ",REPT("\",4),CHAR(10)),IF(A589&lt;&gt;"",_xlfn.CONCAT(REPT("/",2)," Tier ",B589," - ",VLOOKUP(A589,primary[[id]:[realTitle]],5,FALSE)," ",REPT("\",2),CHAR(10)),""))</f>
        <v xml:space="preserve">// Tier 3 - Survivability \\
</v>
      </c>
    </row>
    <row r="590" spans="1:14" x14ac:dyDescent="0.35">
      <c r="A590" t="s">
        <v>28</v>
      </c>
      <c r="B590">
        <f>_xlfn.FLOOR.MATH(VLOOKUP(Tbl_Thermal[[#This Row],[Thermal]],primary[[id]:[tier]],2,FALSE),1)</f>
        <v>4</v>
      </c>
      <c r="C590" t="s">
        <v>1081</v>
      </c>
      <c r="G590" t="str">
        <f t="shared" si="38"/>
        <v>Thermal4</v>
      </c>
      <c r="M590" s="14" t="str">
        <f t="shared" si="36"/>
        <v>@PART[*]:HAS[#kiwiBranch[Thermal],#kiwiTier[4]]:FOR[zKiwiTechTree]
{
    @TechRequired = enhancedSurvivability
}</v>
      </c>
      <c r="N590" t="str">
        <f>IF(AND(EXACT(LEFT(A590,1),UPPER(LEFT(A590,1)))=TRUE,A590&lt;&gt;""),_xlfn.CONCAT(REPT("/",4)," ",REPT("*",10)," ",A590," ",REPT("*",10)," ",REPT("\",4),CHAR(10)),IF(A590&lt;&gt;"",_xlfn.CONCAT(REPT("/",2)," Tier ",B590," - ",VLOOKUP(A590,primary[[id]:[realTitle]],5,FALSE)," ",REPT("\",2),CHAR(10)),""))</f>
        <v xml:space="preserve">// Tier 4 - Enhanced Survivability \\
</v>
      </c>
    </row>
    <row r="591" spans="1:14" x14ac:dyDescent="0.35">
      <c r="A591" t="s">
        <v>970</v>
      </c>
      <c r="B591">
        <f>_xlfn.FLOOR.MATH(VLOOKUP(Tbl_Thermal[[#This Row],[Thermal]],primary[[id]:[tier]],2,FALSE),1)</f>
        <v>5</v>
      </c>
      <c r="C591" t="s">
        <v>1081</v>
      </c>
      <c r="G591" t="str">
        <f t="shared" si="38"/>
        <v>Thermal5</v>
      </c>
      <c r="M591" s="14" t="str">
        <f t="shared" si="36"/>
        <v>@PART[*]:HAS[#kiwiBranch[Thermal],#kiwiTier[5]]:FOR[zKiwiTechTree]
{
    @TechRequired = heatShields
}</v>
      </c>
      <c r="N591" t="str">
        <f>IF(AND(EXACT(LEFT(A591,1),UPPER(LEFT(A591,1)))=TRUE,A591&lt;&gt;""),_xlfn.CONCAT(REPT("/",4)," ",REPT("*",10)," ",A591," ",REPT("*",10)," ",REPT("\",4),CHAR(10)),IF(A591&lt;&gt;"",_xlfn.CONCAT(REPT("/",2)," Tier ",B591," - ",VLOOKUP(A591,primary[[id]:[realTitle]],5,FALSE)," ",REPT("\",2),CHAR(10)),""))</f>
        <v xml:space="preserve">// Tier 5 - Heat Shields \\
</v>
      </c>
    </row>
    <row r="592" spans="1:14" x14ac:dyDescent="0.35">
      <c r="A592" t="s">
        <v>103</v>
      </c>
      <c r="B592">
        <f>_xlfn.FLOOR.MATH(VLOOKUP(Tbl_Thermal[[#This Row],[Thermal]],primary[[id]:[tier]],2,FALSE),1)</f>
        <v>6</v>
      </c>
      <c r="C592" t="s">
        <v>1081</v>
      </c>
      <c r="G592" t="str">
        <f t="shared" si="38"/>
        <v>Thermal6</v>
      </c>
      <c r="M592" s="14" t="str">
        <f t="shared" si="36"/>
        <v>@PART[*]:HAS[#kiwiBranch[Thermal],#kiwiTier[6]]:FOR[zKiwiTechTree]
{
    @TechRequired = heatManagementSystems
}</v>
      </c>
      <c r="N592" t="str">
        <f>IF(AND(EXACT(LEFT(A592,1),UPPER(LEFT(A592,1)))=TRUE,A592&lt;&gt;""),_xlfn.CONCAT(REPT("/",4)," ",REPT("*",10)," ",A592," ",REPT("*",10)," ",REPT("\",4),CHAR(10)),IF(A592&lt;&gt;"",_xlfn.CONCAT(REPT("/",2)," Tier ",B592," - ",VLOOKUP(A592,primary[[id]:[realTitle]],5,FALSE)," ",REPT("\",2),CHAR(10)),""))</f>
        <v xml:space="preserve">// Tier 6 - Heat Management Systems \\
</v>
      </c>
    </row>
    <row r="593" spans="1:14" x14ac:dyDescent="0.35">
      <c r="A593" t="s">
        <v>102</v>
      </c>
      <c r="B593">
        <f>_xlfn.FLOOR.MATH(VLOOKUP(Tbl_Thermal[[#This Row],[Thermal]],primary[[id]:[tier]],2,FALSE),1)</f>
        <v>7</v>
      </c>
      <c r="C593" t="s">
        <v>1081</v>
      </c>
      <c r="G593" t="str">
        <f t="shared" si="38"/>
        <v>Thermal7</v>
      </c>
      <c r="M593" s="14" t="str">
        <f t="shared" ref="M593:M656" si="39">IF(ISNUMBER(B593)=TRUE,_xlfn.CONCAT("@PART[*]:HAS[#kiwiBranch[",C593,"],#kiwiTier[",B593,"]]:FOR[zKiwiTechTree]",CHAR(10),"{",CHAR(10),"    @TechRequired = ",A593,CHAR(10),"}"),"")</f>
        <v>@PART[*]:HAS[#kiwiBranch[Thermal],#kiwiTier[7]]:FOR[zKiwiTechTree]
{
    @TechRequired = intermediateHeatManagement
}</v>
      </c>
      <c r="N593" t="str">
        <f>IF(AND(EXACT(LEFT(A593,1),UPPER(LEFT(A593,1)))=TRUE,A593&lt;&gt;""),_xlfn.CONCAT(REPT("/",4)," ",REPT("*",10)," ",A593," ",REPT("*",10)," ",REPT("\",4),CHAR(10)),IF(A593&lt;&gt;"",_xlfn.CONCAT(REPT("/",2)," Tier ",B593," - ",VLOOKUP(A593,primary[[id]:[realTitle]],5,FALSE)," ",REPT("\",2),CHAR(10)),""))</f>
        <v xml:space="preserve">// Tier 7 - Intermediate Heat Management \\
</v>
      </c>
    </row>
    <row r="594" spans="1:14" x14ac:dyDescent="0.35">
      <c r="A594" t="s">
        <v>143</v>
      </c>
      <c r="B594">
        <f>_xlfn.FLOOR.MATH(VLOOKUP(Tbl_Thermal[[#This Row],[Thermal]],primary[[id]:[tier]],2,FALSE),1)</f>
        <v>8</v>
      </c>
      <c r="C594" t="s">
        <v>1081</v>
      </c>
      <c r="G594" t="str">
        <f t="shared" si="38"/>
        <v>Thermal8</v>
      </c>
      <c r="M594" s="14" t="str">
        <f t="shared" si="39"/>
        <v>@PART[*]:HAS[#kiwiBranch[Thermal],#kiwiTier[8]]:FOR[zKiwiTechTree]
{
    @TechRequired = advHeatManagement
}</v>
      </c>
      <c r="N594" t="str">
        <f>IF(AND(EXACT(LEFT(A594,1),UPPER(LEFT(A594,1)))=TRUE,A594&lt;&gt;""),_xlfn.CONCAT(REPT("/",4)," ",REPT("*",10)," ",A594," ",REPT("*",10)," ",REPT("\",4),CHAR(10)),IF(A594&lt;&gt;"",_xlfn.CONCAT(REPT("/",2)," Tier ",B594," - ",VLOOKUP(A594,primary[[id]:[realTitle]],5,FALSE)," ",REPT("\",2),CHAR(10)),""))</f>
        <v xml:space="preserve">// Tier 8 - Advanced Heat Management \\
</v>
      </c>
    </row>
    <row r="595" spans="1:14" x14ac:dyDescent="0.35">
      <c r="A595" t="s">
        <v>172</v>
      </c>
      <c r="B595">
        <f>_xlfn.FLOOR.MATH(VLOOKUP(Tbl_Thermal[[#This Row],[Thermal]],primary[[id]:[tier]],2,FALSE),1)</f>
        <v>9</v>
      </c>
      <c r="C595" t="s">
        <v>1081</v>
      </c>
      <c r="G595" t="str">
        <f t="shared" si="38"/>
        <v>Thermal9</v>
      </c>
      <c r="M595" s="14" t="str">
        <f t="shared" si="39"/>
        <v>@PART[*]:HAS[#kiwiBranch[Thermal],#kiwiTier[9]]:FOR[zKiwiTechTree]
{
    @TechRequired = experimentalHeatManagement
}</v>
      </c>
      <c r="N595" t="str">
        <f>IF(AND(EXACT(LEFT(A595,1),UPPER(LEFT(A595,1)))=TRUE,A595&lt;&gt;""),_xlfn.CONCAT(REPT("/",4)," ",REPT("*",10)," ",A595," ",REPT("*",10)," ",REPT("\",4),CHAR(10)),IF(A595&lt;&gt;"",_xlfn.CONCAT(REPT("/",2)," Tier ",B595," - ",VLOOKUP(A595,primary[[id]:[realTitle]],5,FALSE)," ",REPT("\",2),CHAR(10)),""))</f>
        <v xml:space="preserve">// Tier 9 - Experimental Heat Management \\
</v>
      </c>
    </row>
    <row r="596" spans="1:14" x14ac:dyDescent="0.35">
      <c r="A596" t="s">
        <v>210</v>
      </c>
      <c r="B596">
        <f>_xlfn.FLOOR.MATH(VLOOKUP(Tbl_Thermal[[#This Row],[Thermal]],primary[[id]:[tier]],2,FALSE),1)</f>
        <v>10</v>
      </c>
      <c r="C596" t="s">
        <v>1081</v>
      </c>
      <c r="G596" t="str">
        <f t="shared" si="38"/>
        <v>Thermal10</v>
      </c>
      <c r="M596" s="14" t="str">
        <f t="shared" si="39"/>
        <v>@PART[*]:HAS[#kiwiBranch[Thermal],#kiwiTier[10]]:FOR[zKiwiTechTree]
{
    @TechRequired = specializedRadiators
}</v>
      </c>
      <c r="N596" t="str">
        <f>IF(AND(EXACT(LEFT(A596,1),UPPER(LEFT(A596,1)))=TRUE,A596&lt;&gt;""),_xlfn.CONCAT(REPT("/",4)," ",REPT("*",10)," ",A596," ",REPT("*",10)," ",REPT("\",4),CHAR(10)),IF(A596&lt;&gt;"",_xlfn.CONCAT(REPT("/",2)," Tier ",B596," - ",VLOOKUP(A596,primary[[id]:[realTitle]],5,FALSE)," ",REPT("\",2),CHAR(10)),""))</f>
        <v xml:space="preserve">// Tier 10 - Specialized Radiators \\
</v>
      </c>
    </row>
    <row r="597" spans="1:14" x14ac:dyDescent="0.35">
      <c r="A597" t="s">
        <v>1304</v>
      </c>
      <c r="B597">
        <f>_xlfn.FLOOR.MATH(VLOOKUP(Tbl_Thermal[[#This Row],[Thermal]],primary[[id]:[tier]],2,FALSE),1)</f>
        <v>11</v>
      </c>
      <c r="C597" t="s">
        <v>1081</v>
      </c>
      <c r="G597" t="str">
        <f t="shared" si="38"/>
        <v>Thermal11</v>
      </c>
      <c r="M597" s="14" t="str">
        <f t="shared" si="39"/>
        <v>@PART[*]:HAS[#kiwiBranch[Thermal],#kiwiTier[11]]:FOR[zKiwiTechTree]
{
    @TechRequired = advancedRadiators
}</v>
      </c>
      <c r="N597" t="str">
        <f>IF(AND(EXACT(LEFT(A597,1),UPPER(LEFT(A597,1)))=TRUE,A597&lt;&gt;""),_xlfn.CONCAT(REPT("/",4)," ",REPT("*",10)," ",A597," ",REPT("*",10)," ",REPT("\",4),CHAR(10)),IF(A597&lt;&gt;"",_xlfn.CONCAT(REPT("/",2)," Tier ",B597," - ",VLOOKUP(A597,primary[[id]:[realTitle]],5,FALSE)," ",REPT("\",2),CHAR(10)),""))</f>
        <v xml:space="preserve">// Tier 11 - Advanced Radiators \\
</v>
      </c>
    </row>
    <row r="598" spans="1:14" x14ac:dyDescent="0.35">
      <c r="A598" t="s">
        <v>235</v>
      </c>
      <c r="B598">
        <f>_xlfn.FLOOR.MATH(VLOOKUP(Tbl_Thermal[[#This Row],[Thermal]],primary[[id]:[tier]],2,FALSE),1)</f>
        <v>12</v>
      </c>
      <c r="C598" t="s">
        <v>1081</v>
      </c>
      <c r="G598" t="str">
        <f t="shared" si="38"/>
        <v>Thermal12</v>
      </c>
      <c r="M598" s="14" t="str">
        <f t="shared" si="39"/>
        <v>@PART[*]:HAS[#kiwiBranch[Thermal],#kiwiTier[12]]:FOR[zKiwiTechTree]
{
    @TechRequired = exoticRadiators
}</v>
      </c>
      <c r="N598" t="str">
        <f>IF(AND(EXACT(LEFT(A598,1),UPPER(LEFT(A598,1)))=TRUE,A598&lt;&gt;""),_xlfn.CONCAT(REPT("/",4)," ",REPT("*",10)," ",A598," ",REPT("*",10)," ",REPT("\",4),CHAR(10)),IF(A598&lt;&gt;"",_xlfn.CONCAT(REPT("/",2)," Tier ",B598," - ",VLOOKUP(A598,primary[[id]:[realTitle]],5,FALSE)," ",REPT("\",2),CHAR(10)),""))</f>
        <v xml:space="preserve">// Tier 12 - Exotic Radiators \\
</v>
      </c>
    </row>
    <row r="599" spans="1:14" x14ac:dyDescent="0.35">
      <c r="A599" t="s">
        <v>1417</v>
      </c>
      <c r="B599">
        <f>_xlfn.FLOOR.MATH(VLOOKUP(Tbl_Thermal[[#This Row],[Thermal]],primary[[id]:[tier]],2,FALSE),1)</f>
        <v>13</v>
      </c>
      <c r="C599" t="s">
        <v>1081</v>
      </c>
      <c r="G599" t="str">
        <f t="shared" si="38"/>
        <v>Thermal13</v>
      </c>
      <c r="M599" s="14" t="str">
        <f t="shared" si="39"/>
        <v>@PART[*]:HAS[#kiwiBranch[Thermal],#kiwiTier[13]]:FOR[zKiwiTechTree]
{
    @TechRequired = extremeRadiators
}</v>
      </c>
      <c r="N599" t="str">
        <f>IF(AND(EXACT(LEFT(A599,1),UPPER(LEFT(A599,1)))=TRUE,A599&lt;&gt;""),_xlfn.CONCAT(REPT("/",4)," ",REPT("*",10)," ",A599," ",REPT("*",10)," ",REPT("\",4),CHAR(10)),IF(A599&lt;&gt;"",_xlfn.CONCAT(REPT("/",2)," Tier ",B599," - ",VLOOKUP(A599,primary[[id]:[realTitle]],5,FALSE)," ",REPT("\",2),CHAR(10)),""))</f>
        <v xml:space="preserve">// Tier 13 - Extreme Heat Management \\
</v>
      </c>
    </row>
    <row r="600" spans="1:14" x14ac:dyDescent="0.35">
      <c r="G600" t="str">
        <f t="shared" si="38"/>
        <v/>
      </c>
      <c r="M600" s="14" t="str">
        <f t="shared" si="39"/>
        <v/>
      </c>
      <c r="N600" t="str">
        <f>IF(AND(EXACT(LEFT(A600,1),UPPER(LEFT(A600,1)))=TRUE,A600&lt;&gt;""),_xlfn.CONCAT(REPT("/",4)," ",REPT("*",10)," ",A600," ",REPT("*",10)," ",REPT("\",4),CHAR(10)),IF(A600&lt;&gt;"",_xlfn.CONCAT(REPT("/",2)," Tier ",B600," - ",VLOOKUP(A600,primary[[id]:[realTitle]],5,FALSE)," ",REPT("\",2),CHAR(10)),""))</f>
        <v/>
      </c>
    </row>
    <row r="601" spans="1:14" x14ac:dyDescent="0.35">
      <c r="G601" t="str">
        <f t="shared" si="38"/>
        <v/>
      </c>
      <c r="M601" s="14" t="str">
        <f t="shared" si="39"/>
        <v/>
      </c>
      <c r="N601" t="str">
        <f>IF(AND(EXACT(LEFT(A601,1),UPPER(LEFT(A601,1)))=TRUE,A601&lt;&gt;""),_xlfn.CONCAT(REPT("/",4)," ",REPT("*",10)," ",A601," ",REPT("*",10)," ",REPT("\",4),CHAR(10)),IF(A601&lt;&gt;"",_xlfn.CONCAT(REPT("/",2)," Tier ",B601," - ",VLOOKUP(A601,primary[[id]:[realTitle]],5,FALSE)," ",REPT("\",2),CHAR(10)),""))</f>
        <v/>
      </c>
    </row>
    <row r="602" spans="1:14" x14ac:dyDescent="0.35">
      <c r="A602" t="s">
        <v>1082</v>
      </c>
      <c r="B602" t="s">
        <v>247</v>
      </c>
      <c r="C602" t="s">
        <v>1090</v>
      </c>
      <c r="G602" t="str">
        <f t="shared" si="38"/>
        <v>TitleTier</v>
      </c>
      <c r="M602" s="14" t="str">
        <f t="shared" si="39"/>
        <v/>
      </c>
      <c r="N602" t="str">
        <f>IF(AND(EXACT(LEFT(A602,1),UPPER(LEFT(A602,1)))=TRUE,A602&lt;&gt;""),_xlfn.CONCAT(REPT("/",4)," ",REPT("*",10)," ",A602," ",REPT("*",10)," ",REPT("\",4),CHAR(10)),IF(A602&lt;&gt;"",_xlfn.CONCAT(REPT("/",2)," Tier ",B602," - ",VLOOKUP(A602,primary[[id]:[realTitle]],5,FALSE)," ",REPT("\",2),CHAR(10)),""))</f>
        <v xml:space="preserve">//// ********** Stations ********** \\\\
</v>
      </c>
    </row>
    <row r="603" spans="1:14" x14ac:dyDescent="0.35">
      <c r="A603" s="18" t="s">
        <v>0</v>
      </c>
      <c r="B603">
        <f>_xlfn.FLOOR.MATH(VLOOKUP(Tbl_Stations[[#This Row],[Stations]],primary[[id]:[tier]],2,FALSE),1)</f>
        <v>0</v>
      </c>
      <c r="C603" t="s">
        <v>1082</v>
      </c>
      <c r="G603" t="str">
        <f t="shared" si="38"/>
        <v>Stations0</v>
      </c>
      <c r="M603" s="14" t="str">
        <f t="shared" si="39"/>
        <v>@PART[*]:HAS[#kiwiBranch[Stations],#kiwiTier[0]]:FOR[zKiwiTechTree]
{
    @TechRequired = start
}</v>
      </c>
      <c r="N603" t="str">
        <f>IF(AND(EXACT(LEFT(A603,1),UPPER(LEFT(A603,1)))=TRUE,A603&lt;&gt;""),_xlfn.CONCAT(REPT("/",4)," ",REPT("*",10)," ",A603," ",REPT("*",10)," ",REPT("\",4),CHAR(10)),IF(A603&lt;&gt;"",_xlfn.CONCAT(REPT("/",2)," Tier ",B603," - ",VLOOKUP(A603,primary[[id]:[realTitle]],5,FALSE)," ",REPT("\",2),CHAR(10)),""))</f>
        <v xml:space="preserve">// Tier 0 - Start \\
</v>
      </c>
    </row>
    <row r="604" spans="1:14" x14ac:dyDescent="0.35">
      <c r="A604" t="s">
        <v>120</v>
      </c>
      <c r="B604">
        <f>_xlfn.FLOOR.MATH(VLOOKUP(Tbl_Stations[[#This Row],[Stations]],primary[[id]:[tier]],2,FALSE),1)</f>
        <v>1</v>
      </c>
      <c r="C604" t="s">
        <v>1082</v>
      </c>
      <c r="G604" t="str">
        <f t="shared" si="38"/>
        <v>Stations1</v>
      </c>
      <c r="M604" s="14" t="str">
        <f t="shared" si="39"/>
        <v>@PART[*]:HAS[#kiwiBranch[Stations],#kiwiTier[1]]:FOR[zKiwiTechTree]
{
    @TechRequired = algebra
}</v>
      </c>
      <c r="N604" t="str">
        <f>IF(AND(EXACT(LEFT(A604,1),UPPER(LEFT(A604,1)))=TRUE,A604&lt;&gt;""),_xlfn.CONCAT(REPT("/",4)," ",REPT("*",10)," ",A604," ",REPT("*",10)," ",REPT("\",4),CHAR(10)),IF(A604&lt;&gt;"",_xlfn.CONCAT(REPT("/",2)," Tier ",B604," - ",VLOOKUP(A604,primary[[id]:[realTitle]],5,FALSE)," ",REPT("\",2),CHAR(10)),""))</f>
        <v xml:space="preserve">// Tier 1 - Algebra \\
</v>
      </c>
    </row>
    <row r="605" spans="1:14" x14ac:dyDescent="0.35">
      <c r="A605" t="s">
        <v>7</v>
      </c>
      <c r="B605">
        <f>_xlfn.FLOOR.MATH(VLOOKUP(Tbl_Stations[[#This Row],[Stations]],primary[[id]:[tier]],2,FALSE),1)</f>
        <v>2</v>
      </c>
      <c r="C605" t="s">
        <v>1082</v>
      </c>
      <c r="G605" t="str">
        <f t="shared" si="38"/>
        <v>Stations2</v>
      </c>
      <c r="M605" s="14" t="str">
        <f t="shared" si="39"/>
        <v>@PART[*]:HAS[#kiwiBranch[Stations],#kiwiTier[2]]:FOR[zKiwiTechTree]
{
    @TechRequired = engineering101
}</v>
      </c>
      <c r="N605" t="str">
        <f>IF(AND(EXACT(LEFT(A605,1),UPPER(LEFT(A605,1)))=TRUE,A605&lt;&gt;""),_xlfn.CONCAT(REPT("/",4)," ",REPT("*",10)," ",A605," ",REPT("*",10)," ",REPT("\",4),CHAR(10)),IF(A605&lt;&gt;"",_xlfn.CONCAT(REPT("/",2)," Tier ",B605," - ",VLOOKUP(A605,primary[[id]:[realTitle]],5,FALSE)," ",REPT("\",2),CHAR(10)),""))</f>
        <v xml:space="preserve">// Tier 2 - Engineering 101 \\
</v>
      </c>
    </row>
    <row r="606" spans="1:14" x14ac:dyDescent="0.35">
      <c r="A606" t="s">
        <v>17</v>
      </c>
      <c r="B606">
        <f>_xlfn.FLOOR.MATH(VLOOKUP(Tbl_Stations[[#This Row],[Stations]],primary[[id]:[tier]],2,FALSE),1)</f>
        <v>3</v>
      </c>
      <c r="C606" t="s">
        <v>1082</v>
      </c>
      <c r="G606" t="str">
        <f t="shared" si="38"/>
        <v>Stations3</v>
      </c>
      <c r="M606" s="14" t="str">
        <f t="shared" si="39"/>
        <v>@PART[*]:HAS[#kiwiBranch[Stations],#kiwiTier[3]]:FOR[zKiwiTechTree]
{
    @TechRequired = serviceModules
}</v>
      </c>
      <c r="N606" t="str">
        <f>IF(AND(EXACT(LEFT(A606,1),UPPER(LEFT(A606,1)))=TRUE,A606&lt;&gt;""),_xlfn.CONCAT(REPT("/",4)," ",REPT("*",10)," ",A606," ",REPT("*",10)," ",REPT("\",4),CHAR(10)),IF(A606&lt;&gt;"",_xlfn.CONCAT(REPT("/",2)," Tier ",B606," - ",VLOOKUP(A606,primary[[id]:[realTitle]],5,FALSE)," ",REPT("\",2),CHAR(10)),""))</f>
        <v xml:space="preserve">// Tier 3 - Service Modules \\
</v>
      </c>
    </row>
    <row r="607" spans="1:14" x14ac:dyDescent="0.35">
      <c r="A607" t="s">
        <v>53</v>
      </c>
      <c r="B607">
        <f>_xlfn.FLOOR.MATH(VLOOKUP(Tbl_Stations[[#This Row],[Stations]],primary[[id]:[tier]],2,FALSE),1)</f>
        <v>5</v>
      </c>
      <c r="C607" t="s">
        <v>1082</v>
      </c>
      <c r="G607" t="str">
        <f t="shared" si="38"/>
        <v>Stations5</v>
      </c>
      <c r="M607" s="14" t="str">
        <f t="shared" si="39"/>
        <v>@PART[*]:HAS[#kiwiBranch[Stations],#kiwiTier[5]]:FOR[zKiwiTechTree]
{
    @TechRequired = recycling
}</v>
      </c>
      <c r="N607" t="str">
        <f>IF(AND(EXACT(LEFT(A607,1),UPPER(LEFT(A607,1)))=TRUE,A607&lt;&gt;""),_xlfn.CONCAT(REPT("/",4)," ",REPT("*",10)," ",A607," ",REPT("*",10)," ",REPT("\",4),CHAR(10)),IF(A607&lt;&gt;"",_xlfn.CONCAT(REPT("/",2)," Tier ",B607," - ",VLOOKUP(A607,primary[[id]:[realTitle]],5,FALSE)," ",REPT("\",2),CHAR(10)),""))</f>
        <v xml:space="preserve">// Tier 5 - Recycling \\
</v>
      </c>
    </row>
    <row r="608" spans="1:14" x14ac:dyDescent="0.35">
      <c r="A608" t="s">
        <v>77</v>
      </c>
      <c r="B608">
        <f>_xlfn.FLOOR.MATH(VLOOKUP(Tbl_Stations[[#This Row],[Stations]],primary[[id]:[tier]],2,FALSE),1)</f>
        <v>6</v>
      </c>
      <c r="C608" t="s">
        <v>1082</v>
      </c>
      <c r="G608" t="str">
        <f t="shared" ref="G608:G625" si="40">_xlfn.CONCAT(C608,B608)</f>
        <v>Stations6</v>
      </c>
      <c r="M608" s="14" t="str">
        <f t="shared" si="39"/>
        <v>@PART[*]:HAS[#kiwiBranch[Stations],#kiwiTier[6]]:FOR[zKiwiTechTree]
{
    @TechRequired = hydroponics
}</v>
      </c>
      <c r="N608" t="str">
        <f>IF(AND(EXACT(LEFT(A608,1),UPPER(LEFT(A608,1)))=TRUE,A608&lt;&gt;""),_xlfn.CONCAT(REPT("/",4)," ",REPT("*",10)," ",A608," ",REPT("*",10)," ",REPT("\",4),CHAR(10)),IF(A608&lt;&gt;"",_xlfn.CONCAT(REPT("/",2)," Tier ",B608," - ",VLOOKUP(A608,primary[[id]:[realTitle]],5,FALSE)," ",REPT("\",2),CHAR(10)),""))</f>
        <v xml:space="preserve">// Tier 6 - Hydroponics \\
</v>
      </c>
    </row>
    <row r="609" spans="1:14" x14ac:dyDescent="0.35">
      <c r="A609" t="s">
        <v>104</v>
      </c>
      <c r="B609">
        <f>_xlfn.FLOOR.MATH(VLOOKUP(Tbl_Stations[[#This Row],[Stations]],primary[[id]:[tier]],2,FALSE),1)</f>
        <v>7</v>
      </c>
      <c r="C609" t="s">
        <v>1082</v>
      </c>
      <c r="G609" t="str">
        <f t="shared" si="40"/>
        <v>Stations7</v>
      </c>
      <c r="M609" s="14" t="str">
        <f t="shared" si="39"/>
        <v>@PART[*]:HAS[#kiwiBranch[Stations],#kiwiTier[7]]:FOR[zKiwiTechTree]
{
    @TechRequired = earlyStations
}</v>
      </c>
      <c r="N609" t="str">
        <f>IF(AND(EXACT(LEFT(A609,1),UPPER(LEFT(A609,1)))=TRUE,A609&lt;&gt;""),_xlfn.CONCAT(REPT("/",4)," ",REPT("*",10)," ",A609," ",REPT("*",10)," ",REPT("\",4),CHAR(10)),IF(A609&lt;&gt;"",_xlfn.CONCAT(REPT("/",2)," Tier ",B609," - ",VLOOKUP(A609,primary[[id]:[realTitle]],5,FALSE)," ",REPT("\",2),CHAR(10)),""))</f>
        <v xml:space="preserve">// Tier 7 - Early Stations \\
</v>
      </c>
    </row>
    <row r="610" spans="1:14" x14ac:dyDescent="0.35">
      <c r="A610" t="s">
        <v>146</v>
      </c>
      <c r="B610">
        <f>_xlfn.FLOOR.MATH(VLOOKUP(Tbl_Stations[[#This Row],[Stations]],primary[[id]:[tier]],2,FALSE),1)</f>
        <v>8</v>
      </c>
      <c r="C610" t="s">
        <v>1082</v>
      </c>
      <c r="G610" t="str">
        <f t="shared" si="40"/>
        <v>Stations8</v>
      </c>
      <c r="M610" s="14" t="str">
        <f t="shared" si="39"/>
        <v>@PART[*]:HAS[#kiwiBranch[Stations],#kiwiTier[8]]:FOR[zKiwiTechTree]
{
    @TechRequired = shortTermHabitation
}</v>
      </c>
      <c r="N610" t="str">
        <f>IF(AND(EXACT(LEFT(A610,1),UPPER(LEFT(A610,1)))=TRUE,A610&lt;&gt;""),_xlfn.CONCAT(REPT("/",4)," ",REPT("*",10)," ",A610," ",REPT("*",10)," ",REPT("\",4),CHAR(10)),IF(A610&lt;&gt;"",_xlfn.CONCAT(REPT("/",2)," Tier ",B610," - ",VLOOKUP(A610,primary[[id]:[realTitle]],5,FALSE)," ",REPT("\",2),CHAR(10)),""))</f>
        <v xml:space="preserve">// Tier 8 - Short-Term Habitation \\
</v>
      </c>
    </row>
    <row r="611" spans="1:14" x14ac:dyDescent="0.35">
      <c r="A611" t="s">
        <v>186</v>
      </c>
      <c r="B611">
        <f>_xlfn.FLOOR.MATH(VLOOKUP(Tbl_Stations[[#This Row],[Stations]],primary[[id]:[tier]],2,FALSE),1)</f>
        <v>9</v>
      </c>
      <c r="C611" t="s">
        <v>1082</v>
      </c>
      <c r="G611" t="str">
        <f t="shared" si="40"/>
        <v>Stations9</v>
      </c>
      <c r="M611" s="14" t="str">
        <f t="shared" si="39"/>
        <v>@PART[*]:HAS[#kiwiBranch[Stations],#kiwiTier[9]]:FOR[zKiwiTechTree]
{
    @TechRequired = longTermHabitation
}</v>
      </c>
      <c r="N611" t="str">
        <f>IF(AND(EXACT(LEFT(A611,1),UPPER(LEFT(A611,1)))=TRUE,A611&lt;&gt;""),_xlfn.CONCAT(REPT("/",4)," ",REPT("*",10)," ",A611," ",REPT("*",10)," ",REPT("\",4),CHAR(10)),IF(A611&lt;&gt;"",_xlfn.CONCAT(REPT("/",2)," Tier ",B611," - ",VLOOKUP(A611,primary[[id]:[realTitle]],5,FALSE)," ",REPT("\",2),CHAR(10)),""))</f>
        <v xml:space="preserve">// Tier 9 - Long-Term Habitation \\
</v>
      </c>
    </row>
    <row r="612" spans="1:14" x14ac:dyDescent="0.35">
      <c r="A612" t="s">
        <v>211</v>
      </c>
      <c r="B612">
        <f>_xlfn.FLOOR.MATH(VLOOKUP(Tbl_Stations[[#This Row],[Stations]],primary[[id]:[tier]],2,FALSE),1)</f>
        <v>10</v>
      </c>
      <c r="C612" t="s">
        <v>1082</v>
      </c>
      <c r="G612" t="str">
        <f t="shared" si="40"/>
        <v>Stations10</v>
      </c>
      <c r="M612" s="14" t="str">
        <f t="shared" si="39"/>
        <v>@PART[*]:HAS[#kiwiBranch[Stations],#kiwiTier[10]]:FOR[zKiwiTechTree]
{
    @TechRequired = advancedStations
}</v>
      </c>
      <c r="N612" t="str">
        <f>IF(AND(EXACT(LEFT(A612,1),UPPER(LEFT(A612,1)))=TRUE,A612&lt;&gt;""),_xlfn.CONCAT(REPT("/",4)," ",REPT("*",10)," ",A612," ",REPT("*",10)," ",REPT("\",4),CHAR(10)),IF(A612&lt;&gt;"",_xlfn.CONCAT(REPT("/",2)," Tier ",B612," - ",VLOOKUP(A612,primary[[id]:[realTitle]],5,FALSE)," ",REPT("\",2),CHAR(10)),""))</f>
        <v xml:space="preserve">// Tier 10 - Advanced Stations \\
</v>
      </c>
    </row>
    <row r="613" spans="1:14" x14ac:dyDescent="0.35">
      <c r="A613" t="s">
        <v>187</v>
      </c>
      <c r="B613">
        <f>_xlfn.FLOOR.MATH(VLOOKUP(Tbl_Stations[[#This Row],[Stations]],primary[[id]:[tier]],2,FALSE),1)</f>
        <v>11</v>
      </c>
      <c r="C613" t="s">
        <v>1082</v>
      </c>
      <c r="G613" t="str">
        <f t="shared" si="40"/>
        <v>Stations11</v>
      </c>
      <c r="M613" s="14" t="str">
        <f t="shared" si="39"/>
        <v>@PART[*]:HAS[#kiwiBranch[Stations],#kiwiTier[11]]:FOR[zKiwiTechTree]
{
    @TechRequired = colonization
}</v>
      </c>
      <c r="N613" t="str">
        <f>IF(AND(EXACT(LEFT(A613,1),UPPER(LEFT(A613,1)))=TRUE,A613&lt;&gt;""),_xlfn.CONCAT(REPT("/",4)," ",REPT("*",10)," ",A613," ",REPT("*",10)," ",REPT("\",4),CHAR(10)),IF(A613&lt;&gt;"",_xlfn.CONCAT(REPT("/",2)," Tier ",B613," - ",VLOOKUP(A613,primary[[id]:[realTitle]],5,FALSE)," ",REPT("\",2),CHAR(10)),""))</f>
        <v xml:space="preserve">// Tier 11 - Colonization \\
</v>
      </c>
    </row>
    <row r="614" spans="1:14" x14ac:dyDescent="0.35">
      <c r="A614" t="s">
        <v>188</v>
      </c>
      <c r="B614">
        <f>_xlfn.FLOOR.MATH(VLOOKUP(Tbl_Stations[[#This Row],[Stations]],primary[[id]:[tier]],2,FALSE),1)</f>
        <v>12</v>
      </c>
      <c r="C614" t="s">
        <v>1082</v>
      </c>
      <c r="G614" t="str">
        <f t="shared" si="40"/>
        <v>Stations12</v>
      </c>
      <c r="M614" s="14" t="str">
        <f t="shared" si="39"/>
        <v>@PART[*]:HAS[#kiwiBranch[Stations],#kiwiTier[12]]:FOR[zKiwiTechTree]
{
    @TechRequired = advColonization
}</v>
      </c>
      <c r="N614" t="str">
        <f>IF(AND(EXACT(LEFT(A614,1),UPPER(LEFT(A614,1)))=TRUE,A614&lt;&gt;""),_xlfn.CONCAT(REPT("/",4)," ",REPT("*",10)," ",A614," ",REPT("*",10)," ",REPT("\",4),CHAR(10)),IF(A614&lt;&gt;"",_xlfn.CONCAT(REPT("/",2)," Tier ",B614," - ",VLOOKUP(A614,primary[[id]:[realTitle]],5,FALSE)," ",REPT("\",2),CHAR(10)),""))</f>
        <v xml:space="preserve">// Tier 12 - Advanced Colonization \\
</v>
      </c>
    </row>
    <row r="615" spans="1:14" x14ac:dyDescent="0.35">
      <c r="G615" t="str">
        <f t="shared" si="40"/>
        <v/>
      </c>
      <c r="M615" s="14" t="str">
        <f t="shared" si="39"/>
        <v/>
      </c>
      <c r="N615" t="str">
        <f>IF(AND(EXACT(LEFT(A615,1),UPPER(LEFT(A615,1)))=TRUE,A615&lt;&gt;""),_xlfn.CONCAT(REPT("/",4)," ",REPT("*",10)," ",A615," ",REPT("*",10)," ",REPT("\",4),CHAR(10)),IF(A615&lt;&gt;"",_xlfn.CONCAT(REPT("/",2)," Tier ",B615," - ",VLOOKUP(A615,primary[[id]:[realTitle]],5,FALSE)," ",REPT("\",2),CHAR(10)),""))</f>
        <v/>
      </c>
    </row>
    <row r="616" spans="1:14" x14ac:dyDescent="0.35">
      <c r="G616" t="str">
        <f t="shared" si="40"/>
        <v/>
      </c>
      <c r="M616" s="14" t="str">
        <f t="shared" si="39"/>
        <v/>
      </c>
      <c r="N616" t="str">
        <f>IF(AND(EXACT(LEFT(A616,1),UPPER(LEFT(A616,1)))=TRUE,A616&lt;&gt;""),_xlfn.CONCAT(REPT("/",4)," ",REPT("*",10)," ",A616," ",REPT("*",10)," ",REPT("\",4),CHAR(10)),IF(A616&lt;&gt;"",_xlfn.CONCAT(REPT("/",2)," Tier ",B616," - ",VLOOKUP(A616,primary[[id]:[realTitle]],5,FALSE)," ",REPT("\",2),CHAR(10)),""))</f>
        <v/>
      </c>
    </row>
    <row r="617" spans="1:14" x14ac:dyDescent="0.35">
      <c r="A617" s="18" t="s">
        <v>1083</v>
      </c>
      <c r="B617" t="s">
        <v>247</v>
      </c>
      <c r="C617" t="s">
        <v>1090</v>
      </c>
      <c r="G617" t="str">
        <f t="shared" si="40"/>
        <v>TitleTier</v>
      </c>
      <c r="M617" s="14" t="str">
        <f t="shared" si="39"/>
        <v/>
      </c>
      <c r="N617" t="str">
        <f>IF(AND(EXACT(LEFT(A617,1),UPPER(LEFT(A617,1)))=TRUE,A617&lt;&gt;""),_xlfn.CONCAT(REPT("/",4)," ",REPT("*",10)," ",A617," ",REPT("*",10)," ",REPT("\",4),CHAR(10)),IF(A617&lt;&gt;"",_xlfn.CONCAT(REPT("/",2)," Tier ",B617," - ",VLOOKUP(A617,primary[[id]:[realTitle]],5,FALSE)," ",REPT("\",2),CHAR(10)),""))</f>
        <v xml:space="preserve">//// ********** Colonization ********** \\\\
</v>
      </c>
    </row>
    <row r="618" spans="1:14" x14ac:dyDescent="0.35">
      <c r="A618" s="18" t="s">
        <v>0</v>
      </c>
      <c r="B618">
        <f>_xlfn.FLOOR.MATH(VLOOKUP(Tbl_Colonization[[#This Row],[Colonization]],primary[[id]:[tier]],2,FALSE),1)</f>
        <v>0</v>
      </c>
      <c r="C618" s="18" t="s">
        <v>1083</v>
      </c>
      <c r="D618" s="18"/>
      <c r="E618" s="18"/>
      <c r="F618" s="18"/>
      <c r="G618" t="str">
        <f t="shared" si="40"/>
        <v>Colonization0</v>
      </c>
      <c r="M618" s="14" t="str">
        <f t="shared" si="39"/>
        <v>@PART[*]:HAS[#kiwiBranch[Colonization],#kiwiTier[0]]:FOR[zKiwiTechTree]
{
    @TechRequired = start
}</v>
      </c>
      <c r="N618" t="str">
        <f>IF(AND(EXACT(LEFT(A618,1),UPPER(LEFT(A618,1)))=TRUE,A618&lt;&gt;""),_xlfn.CONCAT(REPT("/",4)," ",REPT("*",10)," ",A618," ",REPT("*",10)," ",REPT("\",4),CHAR(10)),IF(A618&lt;&gt;"",_xlfn.CONCAT(REPT("/",2)," Tier ",B618," - ",VLOOKUP(A618,primary[[id]:[realTitle]],5,FALSE)," ",REPT("\",2),CHAR(10)),""))</f>
        <v xml:space="preserve">// Tier 0 - Start \\
</v>
      </c>
    </row>
    <row r="619" spans="1:14" x14ac:dyDescent="0.35">
      <c r="A619" t="s">
        <v>120</v>
      </c>
      <c r="B619">
        <f>_xlfn.FLOOR.MATH(VLOOKUP(Tbl_Colonization[[#This Row],[Colonization]],primary[[id]:[tier]],2,FALSE),1)</f>
        <v>1</v>
      </c>
      <c r="C619" s="18" t="s">
        <v>1083</v>
      </c>
      <c r="D619" s="18"/>
      <c r="E619" s="18"/>
      <c r="F619" s="18"/>
      <c r="G619" t="str">
        <f t="shared" si="40"/>
        <v>Colonization1</v>
      </c>
      <c r="M619" s="14" t="str">
        <f t="shared" si="39"/>
        <v>@PART[*]:HAS[#kiwiBranch[Colonization],#kiwiTier[1]]:FOR[zKiwiTechTree]
{
    @TechRequired = algebra
}</v>
      </c>
      <c r="N619" t="str">
        <f>IF(AND(EXACT(LEFT(A619,1),UPPER(LEFT(A619,1)))=TRUE,A619&lt;&gt;""),_xlfn.CONCAT(REPT("/",4)," ",REPT("*",10)," ",A619," ",REPT("*",10)," ",REPT("\",4),CHAR(10)),IF(A619&lt;&gt;"",_xlfn.CONCAT(REPT("/",2)," Tier ",B619," - ",VLOOKUP(A619,primary[[id]:[realTitle]],5,FALSE)," ",REPT("\",2),CHAR(10)),""))</f>
        <v xml:space="preserve">// Tier 1 - Algebra \\
</v>
      </c>
    </row>
    <row r="620" spans="1:14" x14ac:dyDescent="0.35">
      <c r="A620" t="s">
        <v>7</v>
      </c>
      <c r="B620">
        <f>_xlfn.FLOOR.MATH(VLOOKUP(Tbl_Colonization[[#This Row],[Colonization]],primary[[id]:[tier]],2,FALSE),1)</f>
        <v>2</v>
      </c>
      <c r="C620" s="18" t="s">
        <v>1083</v>
      </c>
      <c r="D620" s="18"/>
      <c r="E620" s="18"/>
      <c r="F620" s="18"/>
      <c r="G620" t="str">
        <f t="shared" si="40"/>
        <v>Colonization2</v>
      </c>
      <c r="M620" s="14" t="str">
        <f t="shared" si="39"/>
        <v>@PART[*]:HAS[#kiwiBranch[Colonization],#kiwiTier[2]]:FOR[zKiwiTechTree]
{
    @TechRequired = engineering101
}</v>
      </c>
      <c r="N620" t="str">
        <f>IF(AND(EXACT(LEFT(A620,1),UPPER(LEFT(A620,1)))=TRUE,A620&lt;&gt;""),_xlfn.CONCAT(REPT("/",4)," ",REPT("*",10)," ",A620," ",REPT("*",10)," ",REPT("\",4),CHAR(10)),IF(A620&lt;&gt;"",_xlfn.CONCAT(REPT("/",2)," Tier ",B620," - ",VLOOKUP(A620,primary[[id]:[realTitle]],5,FALSE)," ",REPT("\",2),CHAR(10)),""))</f>
        <v xml:space="preserve">// Tier 2 - Engineering 101 \\
</v>
      </c>
    </row>
    <row r="621" spans="1:14" x14ac:dyDescent="0.35">
      <c r="A621" t="s">
        <v>17</v>
      </c>
      <c r="B621">
        <f>_xlfn.FLOOR.MATH(VLOOKUP(Tbl_Colonization[[#This Row],[Colonization]],primary[[id]:[tier]],2,FALSE),1)</f>
        <v>3</v>
      </c>
      <c r="C621" s="18" t="s">
        <v>1083</v>
      </c>
      <c r="D621" s="18"/>
      <c r="E621" s="18"/>
      <c r="F621" s="18"/>
      <c r="G621" t="str">
        <f t="shared" si="40"/>
        <v>Colonization3</v>
      </c>
      <c r="M621" s="14" t="str">
        <f t="shared" si="39"/>
        <v>@PART[*]:HAS[#kiwiBranch[Colonization],#kiwiTier[3]]:FOR[zKiwiTechTree]
{
    @TechRequired = serviceModules
}</v>
      </c>
      <c r="N621" t="str">
        <f>IF(AND(EXACT(LEFT(A621,1),UPPER(LEFT(A621,1)))=TRUE,A621&lt;&gt;""),_xlfn.CONCAT(REPT("/",4)," ",REPT("*",10)," ",A621," ",REPT("*",10)," ",REPT("\",4),CHAR(10)),IF(A621&lt;&gt;"",_xlfn.CONCAT(REPT("/",2)," Tier ",B621," - ",VLOOKUP(A621,primary[[id]:[realTitle]],5,FALSE)," ",REPT("\",2),CHAR(10)),""))</f>
        <v xml:space="preserve">// Tier 3 - Service Modules \\
</v>
      </c>
    </row>
    <row r="622" spans="1:14" x14ac:dyDescent="0.35">
      <c r="A622" t="s">
        <v>53</v>
      </c>
      <c r="B622">
        <f>_xlfn.FLOOR.MATH(VLOOKUP(Tbl_Colonization[[#This Row],[Colonization]],primary[[id]:[tier]],2,FALSE),1)</f>
        <v>5</v>
      </c>
      <c r="C622" s="18" t="s">
        <v>1083</v>
      </c>
      <c r="D622" s="18"/>
      <c r="E622" s="18"/>
      <c r="F622" s="18"/>
      <c r="G622" t="str">
        <f t="shared" si="40"/>
        <v>Colonization5</v>
      </c>
      <c r="M622" s="14" t="str">
        <f t="shared" si="39"/>
        <v>@PART[*]:HAS[#kiwiBranch[Colonization],#kiwiTier[5]]:FOR[zKiwiTechTree]
{
    @TechRequired = recycling
}</v>
      </c>
      <c r="N622" t="str">
        <f>IF(AND(EXACT(LEFT(A622,1),UPPER(LEFT(A622,1)))=TRUE,A622&lt;&gt;""),_xlfn.CONCAT(REPT("/",4)," ",REPT("*",10)," ",A622," ",REPT("*",10)," ",REPT("\",4),CHAR(10)),IF(A622&lt;&gt;"",_xlfn.CONCAT(REPT("/",2)," Tier ",B622," - ",VLOOKUP(A622,primary[[id]:[realTitle]],5,FALSE)," ",REPT("\",2),CHAR(10)),""))</f>
        <v xml:space="preserve">// Tier 5 - Recycling \\
</v>
      </c>
    </row>
    <row r="623" spans="1:14" x14ac:dyDescent="0.35">
      <c r="A623" t="s">
        <v>77</v>
      </c>
      <c r="B623">
        <f>_xlfn.FLOOR.MATH(VLOOKUP(Tbl_Colonization[[#This Row],[Colonization]],primary[[id]:[tier]],2,FALSE),1)</f>
        <v>6</v>
      </c>
      <c r="C623" s="18" t="s">
        <v>1083</v>
      </c>
      <c r="D623" s="18"/>
      <c r="E623" s="18"/>
      <c r="F623" s="18"/>
      <c r="G623" t="str">
        <f t="shared" si="40"/>
        <v>Colonization6</v>
      </c>
      <c r="M623" s="14" t="str">
        <f t="shared" si="39"/>
        <v>@PART[*]:HAS[#kiwiBranch[Colonization],#kiwiTier[6]]:FOR[zKiwiTechTree]
{
    @TechRequired = hydroponics
}</v>
      </c>
      <c r="N623" t="str">
        <f>IF(AND(EXACT(LEFT(A623,1),UPPER(LEFT(A623,1)))=TRUE,A623&lt;&gt;""),_xlfn.CONCAT(REPT("/",4)," ",REPT("*",10)," ",A623," ",REPT("*",10)," ",REPT("\",4),CHAR(10)),IF(A623&lt;&gt;"",_xlfn.CONCAT(REPT("/",2)," Tier ",B623," - ",VLOOKUP(A623,primary[[id]:[realTitle]],5,FALSE)," ",REPT("\",2),CHAR(10)),""))</f>
        <v xml:space="preserve">// Tier 6 - Hydroponics \\
</v>
      </c>
    </row>
    <row r="624" spans="1:14" x14ac:dyDescent="0.35">
      <c r="A624" t="s">
        <v>104</v>
      </c>
      <c r="B624">
        <f>_xlfn.FLOOR.MATH(VLOOKUP(Tbl_Colonization[[#This Row],[Colonization]],primary[[id]:[tier]],2,FALSE),1)</f>
        <v>7</v>
      </c>
      <c r="C624" s="18" t="s">
        <v>1083</v>
      </c>
      <c r="D624" s="18"/>
      <c r="E624" s="18"/>
      <c r="F624" s="18"/>
      <c r="G624" t="str">
        <f t="shared" si="40"/>
        <v>Colonization7</v>
      </c>
      <c r="M624" s="14" t="str">
        <f t="shared" si="39"/>
        <v>@PART[*]:HAS[#kiwiBranch[Colonization],#kiwiTier[7]]:FOR[zKiwiTechTree]
{
    @TechRequired = earlyStations
}</v>
      </c>
      <c r="N624" t="str">
        <f>IF(AND(EXACT(LEFT(A624,1),UPPER(LEFT(A624,1)))=TRUE,A624&lt;&gt;""),_xlfn.CONCAT(REPT("/",4)," ",REPT("*",10)," ",A624," ",REPT("*",10)," ",REPT("\",4),CHAR(10)),IF(A624&lt;&gt;"",_xlfn.CONCAT(REPT("/",2)," Tier ",B624," - ",VLOOKUP(A624,primary[[id]:[realTitle]],5,FALSE)," ",REPT("\",2),CHAR(10)),""))</f>
        <v xml:space="preserve">// Tier 7 - Early Stations \\
</v>
      </c>
    </row>
    <row r="625" spans="1:14" x14ac:dyDescent="0.35">
      <c r="A625" t="s">
        <v>146</v>
      </c>
      <c r="B625">
        <f>_xlfn.FLOOR.MATH(VLOOKUP(Tbl_Colonization[[#This Row],[Colonization]],primary[[id]:[tier]],2,FALSE),1)</f>
        <v>8</v>
      </c>
      <c r="C625" s="18" t="s">
        <v>1083</v>
      </c>
      <c r="D625" s="18"/>
      <c r="E625" s="18"/>
      <c r="F625" s="18"/>
      <c r="G625" t="str">
        <f t="shared" si="40"/>
        <v>Colonization8</v>
      </c>
      <c r="M625" s="14" t="str">
        <f t="shared" si="39"/>
        <v>@PART[*]:HAS[#kiwiBranch[Colonization],#kiwiTier[8]]:FOR[zKiwiTechTree]
{
    @TechRequired = shortTermHabitation
}</v>
      </c>
      <c r="N625" t="str">
        <f>IF(AND(EXACT(LEFT(A625,1),UPPER(LEFT(A625,1)))=TRUE,A625&lt;&gt;""),_xlfn.CONCAT(REPT("/",4)," ",REPT("*",10)," ",A625," ",REPT("*",10)," ",REPT("\",4),CHAR(10)),IF(A625&lt;&gt;"",_xlfn.CONCAT(REPT("/",2)," Tier ",B625," - ",VLOOKUP(A625,primary[[id]:[realTitle]],5,FALSE)," ",REPT("\",2),CHAR(10)),""))</f>
        <v xml:space="preserve">// Tier 8 - Short-Term Habitation \\
</v>
      </c>
    </row>
    <row r="626" spans="1:14" x14ac:dyDescent="0.35">
      <c r="A626" t="s">
        <v>186</v>
      </c>
      <c r="B626">
        <f>_xlfn.FLOOR.MATH(VLOOKUP(Tbl_Colonization[[#This Row],[Colonization]],primary[[id]:[tier]],2,FALSE),1)</f>
        <v>9</v>
      </c>
      <c r="C626" s="18" t="s">
        <v>1083</v>
      </c>
      <c r="D626" s="18"/>
      <c r="E626" s="18"/>
      <c r="F626" s="18"/>
      <c r="G626" t="str">
        <f t="shared" ref="G626:G689" si="41">_xlfn.CONCAT(C626,B626)</f>
        <v>Colonization9</v>
      </c>
      <c r="M626" s="14" t="str">
        <f t="shared" si="39"/>
        <v>@PART[*]:HAS[#kiwiBranch[Colonization],#kiwiTier[9]]:FOR[zKiwiTechTree]
{
    @TechRequired = longTermHabitation
}</v>
      </c>
      <c r="N626" t="str">
        <f>IF(AND(EXACT(LEFT(A626,1),UPPER(LEFT(A626,1)))=TRUE,A626&lt;&gt;""),_xlfn.CONCAT(REPT("/",4)," ",REPT("*",10)," ",A626," ",REPT("*",10)," ",REPT("\",4),CHAR(10)),IF(A626&lt;&gt;"",_xlfn.CONCAT(REPT("/",2)," Tier ",B626," - ",VLOOKUP(A626,primary[[id]:[realTitle]],5,FALSE)," ",REPT("\",2),CHAR(10)),""))</f>
        <v xml:space="preserve">// Tier 9 - Long-Term Habitation \\
</v>
      </c>
    </row>
    <row r="627" spans="1:14" x14ac:dyDescent="0.35">
      <c r="A627" t="s">
        <v>211</v>
      </c>
      <c r="B627">
        <f>_xlfn.FLOOR.MATH(VLOOKUP(Tbl_Colonization[[#This Row],[Colonization]],primary[[id]:[tier]],2,FALSE),1)</f>
        <v>10</v>
      </c>
      <c r="C627" s="18" t="s">
        <v>1083</v>
      </c>
      <c r="D627" s="18"/>
      <c r="E627" s="18"/>
      <c r="F627" s="18"/>
      <c r="G627" t="str">
        <f t="shared" si="41"/>
        <v>Colonization10</v>
      </c>
      <c r="M627" s="14" t="str">
        <f t="shared" si="39"/>
        <v>@PART[*]:HAS[#kiwiBranch[Colonization],#kiwiTier[10]]:FOR[zKiwiTechTree]
{
    @TechRequired = advancedStations
}</v>
      </c>
      <c r="N627" t="str">
        <f>IF(AND(EXACT(LEFT(A627,1),UPPER(LEFT(A627,1)))=TRUE,A627&lt;&gt;""),_xlfn.CONCAT(REPT("/",4)," ",REPT("*",10)," ",A627," ",REPT("*",10)," ",REPT("\",4),CHAR(10)),IF(A627&lt;&gt;"",_xlfn.CONCAT(REPT("/",2)," Tier ",B627," - ",VLOOKUP(A627,primary[[id]:[realTitle]],5,FALSE)," ",REPT("\",2),CHAR(10)),""))</f>
        <v xml:space="preserve">// Tier 10 - Advanced Stations \\
</v>
      </c>
    </row>
    <row r="628" spans="1:14" x14ac:dyDescent="0.35">
      <c r="A628" t="s">
        <v>187</v>
      </c>
      <c r="B628">
        <f>_xlfn.FLOOR.MATH(VLOOKUP(Tbl_Colonization[[#This Row],[Colonization]],primary[[id]:[tier]],2,FALSE),1)</f>
        <v>11</v>
      </c>
      <c r="C628" s="18" t="s">
        <v>1083</v>
      </c>
      <c r="D628" s="18"/>
      <c r="E628" s="18"/>
      <c r="F628" s="18"/>
      <c r="G628" t="str">
        <f t="shared" si="41"/>
        <v>Colonization11</v>
      </c>
      <c r="M628" s="14" t="str">
        <f t="shared" si="39"/>
        <v>@PART[*]:HAS[#kiwiBranch[Colonization],#kiwiTier[11]]:FOR[zKiwiTechTree]
{
    @TechRequired = colonization
}</v>
      </c>
      <c r="N628" t="str">
        <f>IF(AND(EXACT(LEFT(A628,1),UPPER(LEFT(A628,1)))=TRUE,A628&lt;&gt;""),_xlfn.CONCAT(REPT("/",4)," ",REPT("*",10)," ",A628," ",REPT("*",10)," ",REPT("\",4),CHAR(10)),IF(A628&lt;&gt;"",_xlfn.CONCAT(REPT("/",2)," Tier ",B628," - ",VLOOKUP(A628,primary[[id]:[realTitle]],5,FALSE)," ",REPT("\",2),CHAR(10)),""))</f>
        <v xml:space="preserve">// Tier 11 - Colonization \\
</v>
      </c>
    </row>
    <row r="629" spans="1:14" x14ac:dyDescent="0.35">
      <c r="A629" t="s">
        <v>188</v>
      </c>
      <c r="B629">
        <f>_xlfn.FLOOR.MATH(VLOOKUP(Tbl_Colonization[[#This Row],[Colonization]],primary[[id]:[tier]],2,FALSE),1)</f>
        <v>12</v>
      </c>
      <c r="C629" s="18" t="s">
        <v>1083</v>
      </c>
      <c r="D629" s="18"/>
      <c r="E629" s="18"/>
      <c r="F629" s="18"/>
      <c r="G629" t="str">
        <f t="shared" si="41"/>
        <v>Colonization12</v>
      </c>
      <c r="M629" s="14" t="str">
        <f t="shared" si="39"/>
        <v>@PART[*]:HAS[#kiwiBranch[Colonization],#kiwiTier[12]]:FOR[zKiwiTechTree]
{
    @TechRequired = advColonization
}</v>
      </c>
      <c r="N629" t="str">
        <f>IF(AND(EXACT(LEFT(A629,1),UPPER(LEFT(A629,1)))=TRUE,A629&lt;&gt;""),_xlfn.CONCAT(REPT("/",4)," ",REPT("*",10)," ",A629," ",REPT("*",10)," ",REPT("\",4),CHAR(10)),IF(A629&lt;&gt;"",_xlfn.CONCAT(REPT("/",2)," Tier ",B629," - ",VLOOKUP(A629,primary[[id]:[realTitle]],5,FALSE)," ",REPT("\",2),CHAR(10)),""))</f>
        <v xml:space="preserve">// Tier 12 - Advanced Colonization \\
</v>
      </c>
    </row>
    <row r="630" spans="1:14" x14ac:dyDescent="0.35">
      <c r="G630" t="str">
        <f t="shared" si="41"/>
        <v/>
      </c>
      <c r="M630" s="14" t="str">
        <f t="shared" si="39"/>
        <v/>
      </c>
      <c r="N630" t="str">
        <f>IF(AND(EXACT(LEFT(A630,1),UPPER(LEFT(A630,1)))=TRUE,A630&lt;&gt;""),_xlfn.CONCAT(REPT("/",4)," ",REPT("*",10)," ",A630," ",REPT("*",10)," ",REPT("\",4),CHAR(10)),IF(A630&lt;&gt;"",_xlfn.CONCAT(REPT("/",2)," Tier ",B630," - ",VLOOKUP(A630,primary[[id]:[realTitle]],5,FALSE)," ",REPT("\",2),CHAR(10)),""))</f>
        <v/>
      </c>
    </row>
    <row r="631" spans="1:14" x14ac:dyDescent="0.35">
      <c r="G631" t="str">
        <f t="shared" si="41"/>
        <v/>
      </c>
      <c r="M631" s="14" t="str">
        <f t="shared" si="39"/>
        <v/>
      </c>
      <c r="N631" t="str">
        <f>IF(AND(EXACT(LEFT(A631,1),UPPER(LEFT(A631,1)))=TRUE,A631&lt;&gt;""),_xlfn.CONCAT(REPT("/",4)," ",REPT("*",10)," ",A631," ",REPT("*",10)," ",REPT("\",4),CHAR(10)),IF(A631&lt;&gt;"",_xlfn.CONCAT(REPT("/",2)," Tier ",B631," - ",VLOOKUP(A631,primary[[id]:[realTitle]],5,FALSE)," ",REPT("\",2),CHAR(10)),""))</f>
        <v/>
      </c>
    </row>
    <row r="632" spans="1:14" x14ac:dyDescent="0.35">
      <c r="A632" s="18" t="s">
        <v>1084</v>
      </c>
      <c r="B632" t="s">
        <v>247</v>
      </c>
      <c r="C632" t="s">
        <v>1090</v>
      </c>
      <c r="G632" t="str">
        <f t="shared" si="41"/>
        <v>TitleTier</v>
      </c>
      <c r="M632" s="14" t="str">
        <f t="shared" si="39"/>
        <v/>
      </c>
      <c r="N632" t="str">
        <f>IF(AND(EXACT(LEFT(A632,1),UPPER(LEFT(A632,1)))=TRUE,A632&lt;&gt;""),_xlfn.CONCAT(REPT("/",4)," ",REPT("*",10)," ",A632," ",REPT("*",10)," ",REPT("\",4),CHAR(10)),IF(A632&lt;&gt;"",_xlfn.CONCAT(REPT("/",2)," Tier ",B632," - ",VLOOKUP(A632,primary[[id]:[realTitle]],5,FALSE)," ",REPT("\",2),CHAR(10)),""))</f>
        <v xml:space="preserve">//// ********** LifeSupport ********** \\\\
</v>
      </c>
    </row>
    <row r="633" spans="1:14" x14ac:dyDescent="0.35">
      <c r="A633" s="18" t="s">
        <v>0</v>
      </c>
      <c r="B633">
        <f>_xlfn.FLOOR.MATH(VLOOKUP(Tbl_LifeSupport[[#This Row],[LifeSupport]],primary[[id]:[tier]],2,FALSE),1)</f>
        <v>0</v>
      </c>
      <c r="C633" s="18" t="s">
        <v>1084</v>
      </c>
      <c r="D633" s="18"/>
      <c r="E633" s="18"/>
      <c r="F633" s="18"/>
      <c r="G633" t="str">
        <f t="shared" si="41"/>
        <v>LifeSupport0</v>
      </c>
      <c r="M633" s="14" t="str">
        <f t="shared" si="39"/>
        <v>@PART[*]:HAS[#kiwiBranch[LifeSupport],#kiwiTier[0]]:FOR[zKiwiTechTree]
{
    @TechRequired = start
}</v>
      </c>
      <c r="N633" t="str">
        <f>IF(AND(EXACT(LEFT(A633,1),UPPER(LEFT(A633,1)))=TRUE,A633&lt;&gt;""),_xlfn.CONCAT(REPT("/",4)," ",REPT("*",10)," ",A633," ",REPT("*",10)," ",REPT("\",4),CHAR(10)),IF(A633&lt;&gt;"",_xlfn.CONCAT(REPT("/",2)," Tier ",B633," - ",VLOOKUP(A633,primary[[id]:[realTitle]],5,FALSE)," ",REPT("\",2),CHAR(10)),""))</f>
        <v xml:space="preserve">// Tier 0 - Start \\
</v>
      </c>
    </row>
    <row r="634" spans="1:14" x14ac:dyDescent="0.35">
      <c r="A634" t="s">
        <v>120</v>
      </c>
      <c r="B634">
        <f>_xlfn.FLOOR.MATH(VLOOKUP(Tbl_LifeSupport[[#This Row],[LifeSupport]],primary[[id]:[tier]],2,FALSE),1)</f>
        <v>1</v>
      </c>
      <c r="C634" s="18" t="s">
        <v>1084</v>
      </c>
      <c r="D634" s="18"/>
      <c r="E634" s="18"/>
      <c r="F634" s="18"/>
      <c r="G634" t="str">
        <f t="shared" si="41"/>
        <v>LifeSupport1</v>
      </c>
      <c r="M634" s="14" t="str">
        <f t="shared" si="39"/>
        <v>@PART[*]:HAS[#kiwiBranch[LifeSupport],#kiwiTier[1]]:FOR[zKiwiTechTree]
{
    @TechRequired = algebra
}</v>
      </c>
      <c r="N634" t="str">
        <f>IF(AND(EXACT(LEFT(A634,1),UPPER(LEFT(A634,1)))=TRUE,A634&lt;&gt;""),_xlfn.CONCAT(REPT("/",4)," ",REPT("*",10)," ",A634," ",REPT("*",10)," ",REPT("\",4),CHAR(10)),IF(A634&lt;&gt;"",_xlfn.CONCAT(REPT("/",2)," Tier ",B634," - ",VLOOKUP(A634,primary[[id]:[realTitle]],5,FALSE)," ",REPT("\",2),CHAR(10)),""))</f>
        <v xml:space="preserve">// Tier 1 - Algebra \\
</v>
      </c>
    </row>
    <row r="635" spans="1:14" x14ac:dyDescent="0.35">
      <c r="A635" t="s">
        <v>7</v>
      </c>
      <c r="B635">
        <f>_xlfn.FLOOR.MATH(VLOOKUP(Tbl_LifeSupport[[#This Row],[LifeSupport]],primary[[id]:[tier]],2,FALSE),1)</f>
        <v>2</v>
      </c>
      <c r="C635" s="18" t="s">
        <v>1084</v>
      </c>
      <c r="D635" s="18"/>
      <c r="E635" s="18"/>
      <c r="F635" s="18"/>
      <c r="G635" t="str">
        <f t="shared" si="41"/>
        <v>LifeSupport2</v>
      </c>
      <c r="M635" s="14" t="str">
        <f t="shared" si="39"/>
        <v>@PART[*]:HAS[#kiwiBranch[LifeSupport],#kiwiTier[2]]:FOR[zKiwiTechTree]
{
    @TechRequired = engineering101
}</v>
      </c>
      <c r="N635" t="str">
        <f>IF(AND(EXACT(LEFT(A635,1),UPPER(LEFT(A635,1)))=TRUE,A635&lt;&gt;""),_xlfn.CONCAT(REPT("/",4)," ",REPT("*",10)," ",A635," ",REPT("*",10)," ",REPT("\",4),CHAR(10)),IF(A635&lt;&gt;"",_xlfn.CONCAT(REPT("/",2)," Tier ",B635," - ",VLOOKUP(A635,primary[[id]:[realTitle]],5,FALSE)," ",REPT("\",2),CHAR(10)),""))</f>
        <v xml:space="preserve">// Tier 2 - Engineering 101 \\
</v>
      </c>
    </row>
    <row r="636" spans="1:14" x14ac:dyDescent="0.35">
      <c r="A636" t="s">
        <v>17</v>
      </c>
      <c r="B636">
        <f>_xlfn.FLOOR.MATH(VLOOKUP(Tbl_LifeSupport[[#This Row],[LifeSupport]],primary[[id]:[tier]],2,FALSE),1)</f>
        <v>3</v>
      </c>
      <c r="C636" s="18" t="s">
        <v>1084</v>
      </c>
      <c r="D636" s="18"/>
      <c r="E636" s="18"/>
      <c r="F636" s="18"/>
      <c r="G636" t="str">
        <f t="shared" si="41"/>
        <v>LifeSupport3</v>
      </c>
      <c r="M636" s="14" t="str">
        <f t="shared" si="39"/>
        <v>@PART[*]:HAS[#kiwiBranch[LifeSupport],#kiwiTier[3]]:FOR[zKiwiTechTree]
{
    @TechRequired = serviceModules
}</v>
      </c>
      <c r="N636" t="str">
        <f>IF(AND(EXACT(LEFT(A636,1),UPPER(LEFT(A636,1)))=TRUE,A636&lt;&gt;""),_xlfn.CONCAT(REPT("/",4)," ",REPT("*",10)," ",A636," ",REPT("*",10)," ",REPT("\",4),CHAR(10)),IF(A636&lt;&gt;"",_xlfn.CONCAT(REPT("/",2)," Tier ",B636," - ",VLOOKUP(A636,primary[[id]:[realTitle]],5,FALSE)," ",REPT("\",2),CHAR(10)),""))</f>
        <v xml:space="preserve">// Tier 3 - Service Modules \\
</v>
      </c>
    </row>
    <row r="637" spans="1:14" x14ac:dyDescent="0.35">
      <c r="A637" t="s">
        <v>53</v>
      </c>
      <c r="B637">
        <f>_xlfn.FLOOR.MATH(VLOOKUP(Tbl_LifeSupport[[#This Row],[LifeSupport]],primary[[id]:[tier]],2,FALSE),1)</f>
        <v>5</v>
      </c>
      <c r="C637" s="18" t="s">
        <v>1084</v>
      </c>
      <c r="D637" s="18"/>
      <c r="E637" s="18"/>
      <c r="F637" s="18"/>
      <c r="G637" t="str">
        <f t="shared" si="41"/>
        <v>LifeSupport5</v>
      </c>
      <c r="M637" s="14" t="str">
        <f t="shared" si="39"/>
        <v>@PART[*]:HAS[#kiwiBranch[LifeSupport],#kiwiTier[5]]:FOR[zKiwiTechTree]
{
    @TechRequired = recycling
}</v>
      </c>
      <c r="N637" t="str">
        <f>IF(AND(EXACT(LEFT(A637,1),UPPER(LEFT(A637,1)))=TRUE,A637&lt;&gt;""),_xlfn.CONCAT(REPT("/",4)," ",REPT("*",10)," ",A637," ",REPT("*",10)," ",REPT("\",4),CHAR(10)),IF(A637&lt;&gt;"",_xlfn.CONCAT(REPT("/",2)," Tier ",B637," - ",VLOOKUP(A637,primary[[id]:[realTitle]],5,FALSE)," ",REPT("\",2),CHAR(10)),""))</f>
        <v xml:space="preserve">// Tier 5 - Recycling \\
</v>
      </c>
    </row>
    <row r="638" spans="1:14" x14ac:dyDescent="0.35">
      <c r="A638" t="s">
        <v>77</v>
      </c>
      <c r="B638">
        <f>_xlfn.FLOOR.MATH(VLOOKUP(Tbl_LifeSupport[[#This Row],[LifeSupport]],primary[[id]:[tier]],2,FALSE),1)</f>
        <v>6</v>
      </c>
      <c r="C638" s="18" t="s">
        <v>1084</v>
      </c>
      <c r="D638" s="18"/>
      <c r="E638" s="18"/>
      <c r="F638" s="18"/>
      <c r="G638" t="str">
        <f t="shared" si="41"/>
        <v>LifeSupport6</v>
      </c>
      <c r="M638" s="14" t="str">
        <f t="shared" si="39"/>
        <v>@PART[*]:HAS[#kiwiBranch[LifeSupport],#kiwiTier[6]]:FOR[zKiwiTechTree]
{
    @TechRequired = hydroponics
}</v>
      </c>
      <c r="N638" t="str">
        <f>IF(AND(EXACT(LEFT(A638,1),UPPER(LEFT(A638,1)))=TRUE,A638&lt;&gt;""),_xlfn.CONCAT(REPT("/",4)," ",REPT("*",10)," ",A638," ",REPT("*",10)," ",REPT("\",4),CHAR(10)),IF(A638&lt;&gt;"",_xlfn.CONCAT(REPT("/",2)," Tier ",B638," - ",VLOOKUP(A638,primary[[id]:[realTitle]],5,FALSE)," ",REPT("\",2),CHAR(10)),""))</f>
        <v xml:space="preserve">// Tier 6 - Hydroponics \\
</v>
      </c>
    </row>
    <row r="639" spans="1:14" x14ac:dyDescent="0.35">
      <c r="A639" t="s">
        <v>104</v>
      </c>
      <c r="B639">
        <f>_xlfn.FLOOR.MATH(VLOOKUP(Tbl_LifeSupport[[#This Row],[LifeSupport]],primary[[id]:[tier]],2,FALSE),1)</f>
        <v>7</v>
      </c>
      <c r="C639" s="18" t="s">
        <v>1084</v>
      </c>
      <c r="D639" s="18"/>
      <c r="E639" s="18"/>
      <c r="F639" s="18"/>
      <c r="G639" t="str">
        <f t="shared" si="41"/>
        <v>LifeSupport7</v>
      </c>
      <c r="M639" s="14" t="str">
        <f t="shared" si="39"/>
        <v>@PART[*]:HAS[#kiwiBranch[LifeSupport],#kiwiTier[7]]:FOR[zKiwiTechTree]
{
    @TechRequired = earlyStations
}</v>
      </c>
      <c r="N639" t="str">
        <f>IF(AND(EXACT(LEFT(A639,1),UPPER(LEFT(A639,1)))=TRUE,A639&lt;&gt;""),_xlfn.CONCAT(REPT("/",4)," ",REPT("*",10)," ",A639," ",REPT("*",10)," ",REPT("\",4),CHAR(10)),IF(A639&lt;&gt;"",_xlfn.CONCAT(REPT("/",2)," Tier ",B639," - ",VLOOKUP(A639,primary[[id]:[realTitle]],5,FALSE)," ",REPT("\",2),CHAR(10)),""))</f>
        <v xml:space="preserve">// Tier 7 - Early Stations \\
</v>
      </c>
    </row>
    <row r="640" spans="1:14" x14ac:dyDescent="0.35">
      <c r="A640" t="s">
        <v>146</v>
      </c>
      <c r="B640">
        <f>_xlfn.FLOOR.MATH(VLOOKUP(Tbl_LifeSupport[[#This Row],[LifeSupport]],primary[[id]:[tier]],2,FALSE),1)</f>
        <v>8</v>
      </c>
      <c r="C640" s="18" t="s">
        <v>1084</v>
      </c>
      <c r="D640" s="18"/>
      <c r="E640" s="18"/>
      <c r="F640" s="18"/>
      <c r="G640" t="str">
        <f t="shared" si="41"/>
        <v>LifeSupport8</v>
      </c>
      <c r="M640" s="14" t="str">
        <f t="shared" si="39"/>
        <v>@PART[*]:HAS[#kiwiBranch[LifeSupport],#kiwiTier[8]]:FOR[zKiwiTechTree]
{
    @TechRequired = shortTermHabitation
}</v>
      </c>
      <c r="N640" t="str">
        <f>IF(AND(EXACT(LEFT(A640,1),UPPER(LEFT(A640,1)))=TRUE,A640&lt;&gt;""),_xlfn.CONCAT(REPT("/",4)," ",REPT("*",10)," ",A640," ",REPT("*",10)," ",REPT("\",4),CHAR(10)),IF(A640&lt;&gt;"",_xlfn.CONCAT(REPT("/",2)," Tier ",B640," - ",VLOOKUP(A640,primary[[id]:[realTitle]],5,FALSE)," ",REPT("\",2),CHAR(10)),""))</f>
        <v xml:space="preserve">// Tier 8 - Short-Term Habitation \\
</v>
      </c>
    </row>
    <row r="641" spans="1:14" x14ac:dyDescent="0.35">
      <c r="A641" t="s">
        <v>186</v>
      </c>
      <c r="B641">
        <f>_xlfn.FLOOR.MATH(VLOOKUP(Tbl_LifeSupport[[#This Row],[LifeSupport]],primary[[id]:[tier]],2,FALSE),1)</f>
        <v>9</v>
      </c>
      <c r="C641" s="18" t="s">
        <v>1084</v>
      </c>
      <c r="D641" s="18"/>
      <c r="E641" s="18"/>
      <c r="F641" s="18"/>
      <c r="G641" t="str">
        <f t="shared" si="41"/>
        <v>LifeSupport9</v>
      </c>
      <c r="M641" s="14" t="str">
        <f t="shared" si="39"/>
        <v>@PART[*]:HAS[#kiwiBranch[LifeSupport],#kiwiTier[9]]:FOR[zKiwiTechTree]
{
    @TechRequired = longTermHabitation
}</v>
      </c>
      <c r="N641" t="str">
        <f>IF(AND(EXACT(LEFT(A641,1),UPPER(LEFT(A641,1)))=TRUE,A641&lt;&gt;""),_xlfn.CONCAT(REPT("/",4)," ",REPT("*",10)," ",A641," ",REPT("*",10)," ",REPT("\",4),CHAR(10)),IF(A641&lt;&gt;"",_xlfn.CONCAT(REPT("/",2)," Tier ",B641," - ",VLOOKUP(A641,primary[[id]:[realTitle]],5,FALSE)," ",REPT("\",2),CHAR(10)),""))</f>
        <v xml:space="preserve">// Tier 9 - Long-Term Habitation \\
</v>
      </c>
    </row>
    <row r="642" spans="1:14" x14ac:dyDescent="0.35">
      <c r="A642" t="s">
        <v>211</v>
      </c>
      <c r="B642">
        <f>_xlfn.FLOOR.MATH(VLOOKUP(Tbl_LifeSupport[[#This Row],[LifeSupport]],primary[[id]:[tier]],2,FALSE),1)</f>
        <v>10</v>
      </c>
      <c r="C642" s="18" t="s">
        <v>1084</v>
      </c>
      <c r="D642" s="18"/>
      <c r="E642" s="18"/>
      <c r="F642" s="18"/>
      <c r="G642" t="str">
        <f t="shared" si="41"/>
        <v>LifeSupport10</v>
      </c>
      <c r="M642" s="14" t="str">
        <f t="shared" si="39"/>
        <v>@PART[*]:HAS[#kiwiBranch[LifeSupport],#kiwiTier[10]]:FOR[zKiwiTechTree]
{
    @TechRequired = advancedStations
}</v>
      </c>
      <c r="N642" t="str">
        <f>IF(AND(EXACT(LEFT(A642,1),UPPER(LEFT(A642,1)))=TRUE,A642&lt;&gt;""),_xlfn.CONCAT(REPT("/",4)," ",REPT("*",10)," ",A642," ",REPT("*",10)," ",REPT("\",4),CHAR(10)),IF(A642&lt;&gt;"",_xlfn.CONCAT(REPT("/",2)," Tier ",B642," - ",VLOOKUP(A642,primary[[id]:[realTitle]],5,FALSE)," ",REPT("\",2),CHAR(10)),""))</f>
        <v xml:space="preserve">// Tier 10 - Advanced Stations \\
</v>
      </c>
    </row>
    <row r="643" spans="1:14" x14ac:dyDescent="0.35">
      <c r="A643" t="s">
        <v>187</v>
      </c>
      <c r="B643">
        <f>_xlfn.FLOOR.MATH(VLOOKUP(Tbl_LifeSupport[[#This Row],[LifeSupport]],primary[[id]:[tier]],2,FALSE),1)</f>
        <v>11</v>
      </c>
      <c r="C643" s="18" t="s">
        <v>1084</v>
      </c>
      <c r="D643" s="18"/>
      <c r="E643" s="18"/>
      <c r="F643" s="18"/>
      <c r="G643" t="str">
        <f t="shared" si="41"/>
        <v>LifeSupport11</v>
      </c>
      <c r="M643" s="14" t="str">
        <f t="shared" si="39"/>
        <v>@PART[*]:HAS[#kiwiBranch[LifeSupport],#kiwiTier[11]]:FOR[zKiwiTechTree]
{
    @TechRequired = colonization
}</v>
      </c>
      <c r="N643" t="str">
        <f>IF(AND(EXACT(LEFT(A643,1),UPPER(LEFT(A643,1)))=TRUE,A643&lt;&gt;""),_xlfn.CONCAT(REPT("/",4)," ",REPT("*",10)," ",A643," ",REPT("*",10)," ",REPT("\",4),CHAR(10)),IF(A643&lt;&gt;"",_xlfn.CONCAT(REPT("/",2)," Tier ",B643," - ",VLOOKUP(A643,primary[[id]:[realTitle]],5,FALSE)," ",REPT("\",2),CHAR(10)),""))</f>
        <v xml:space="preserve">// Tier 11 - Colonization \\
</v>
      </c>
    </row>
    <row r="644" spans="1:14" x14ac:dyDescent="0.35">
      <c r="A644" t="s">
        <v>188</v>
      </c>
      <c r="B644">
        <f>_xlfn.FLOOR.MATH(VLOOKUP(Tbl_LifeSupport[[#This Row],[LifeSupport]],primary[[id]:[tier]],2,FALSE),1)</f>
        <v>12</v>
      </c>
      <c r="C644" s="18" t="s">
        <v>1084</v>
      </c>
      <c r="D644" s="18"/>
      <c r="E644" s="18"/>
      <c r="F644" s="18"/>
      <c r="G644" t="str">
        <f t="shared" si="41"/>
        <v>LifeSupport12</v>
      </c>
      <c r="M644" s="14" t="str">
        <f t="shared" si="39"/>
        <v>@PART[*]:HAS[#kiwiBranch[LifeSupport],#kiwiTier[12]]:FOR[zKiwiTechTree]
{
    @TechRequired = advColonization
}</v>
      </c>
      <c r="N644" t="str">
        <f>IF(AND(EXACT(LEFT(A644,1),UPPER(LEFT(A644,1)))=TRUE,A644&lt;&gt;""),_xlfn.CONCAT(REPT("/",4)," ",REPT("*",10)," ",A644," ",REPT("*",10)," ",REPT("\",4),CHAR(10)),IF(A644&lt;&gt;"",_xlfn.CONCAT(REPT("/",2)," Tier ",B644," - ",VLOOKUP(A644,primary[[id]:[realTitle]],5,FALSE)," ",REPT("\",2),CHAR(10)),""))</f>
        <v xml:space="preserve">// Tier 12 - Advanced Colonization \\
</v>
      </c>
    </row>
    <row r="645" spans="1:14" x14ac:dyDescent="0.35">
      <c r="G645" t="str">
        <f t="shared" si="41"/>
        <v/>
      </c>
      <c r="M645" s="14" t="str">
        <f t="shared" si="39"/>
        <v/>
      </c>
      <c r="N645" t="str">
        <f>IF(AND(EXACT(LEFT(A645,1),UPPER(LEFT(A645,1)))=TRUE,A645&lt;&gt;""),_xlfn.CONCAT(REPT("/",4)," ",REPT("*",10)," ",A645," ",REPT("*",10)," ",REPT("\",4),CHAR(10)),IF(A645&lt;&gt;"",_xlfn.CONCAT(REPT("/",2)," Tier ",B645," - ",VLOOKUP(A645,primary[[id]:[realTitle]],5,FALSE)," ",REPT("\",2),CHAR(10)),""))</f>
        <v/>
      </c>
    </row>
    <row r="646" spans="1:14" x14ac:dyDescent="0.35">
      <c r="G646" t="str">
        <f t="shared" si="41"/>
        <v/>
      </c>
      <c r="M646" s="14" t="str">
        <f t="shared" si="39"/>
        <v/>
      </c>
      <c r="N646" t="str">
        <f>IF(AND(EXACT(LEFT(A646,1),UPPER(LEFT(A646,1)))=TRUE,A646&lt;&gt;""),_xlfn.CONCAT(REPT("/",4)," ",REPT("*",10)," ",A646," ",REPT("*",10)," ",REPT("\",4),CHAR(10)),IF(A646&lt;&gt;"",_xlfn.CONCAT(REPT("/",2)," Tier ",B646," - ",VLOOKUP(A646,primary[[id]:[realTitle]],5,FALSE)," ",REPT("\",2),CHAR(10)),""))</f>
        <v/>
      </c>
    </row>
    <row r="647" spans="1:14" x14ac:dyDescent="0.35">
      <c r="A647" s="18" t="s">
        <v>1085</v>
      </c>
      <c r="B647" t="s">
        <v>247</v>
      </c>
      <c r="C647" t="s">
        <v>1090</v>
      </c>
      <c r="G647" t="str">
        <f t="shared" si="41"/>
        <v>TitleTier</v>
      </c>
      <c r="M647" s="14" t="str">
        <f t="shared" si="39"/>
        <v/>
      </c>
      <c r="N647" t="str">
        <f>IF(AND(EXACT(LEFT(A647,1),UPPER(LEFT(A647,1)))=TRUE,A647&lt;&gt;""),_xlfn.CONCAT(REPT("/",4)," ",REPT("*",10)," ",A647," ",REPT("*",10)," ",REPT("\",4),CHAR(10)),IF(A647&lt;&gt;"",_xlfn.CONCAT(REPT("/",2)," Tier ",B647," - ",VLOOKUP(A647,primary[[id]:[realTitle]],5,FALSE)," ",REPT("\",2),CHAR(10)),""))</f>
        <v xml:space="preserve">//// ********** Storage ********** \\\\
</v>
      </c>
    </row>
    <row r="648" spans="1:14" x14ac:dyDescent="0.35">
      <c r="A648" s="18" t="s">
        <v>0</v>
      </c>
      <c r="B648">
        <f>_xlfn.FLOOR.MATH(VLOOKUP(Tbl_Storage[[#This Row],[Storage]],primary[[id]:[tier]],2,FALSE),1)</f>
        <v>0</v>
      </c>
      <c r="C648" s="18" t="s">
        <v>1085</v>
      </c>
      <c r="D648" s="18"/>
      <c r="E648" s="18"/>
      <c r="F648" s="18"/>
      <c r="G648" t="str">
        <f t="shared" si="41"/>
        <v>Storage0</v>
      </c>
      <c r="M648" s="14" t="str">
        <f t="shared" si="39"/>
        <v>@PART[*]:HAS[#kiwiBranch[Storage],#kiwiTier[0]]:FOR[zKiwiTechTree]
{
    @TechRequired = start
}</v>
      </c>
      <c r="N648" t="str">
        <f>IF(AND(EXACT(LEFT(A648,1),UPPER(LEFT(A648,1)))=TRUE,A648&lt;&gt;""),_xlfn.CONCAT(REPT("/",4)," ",REPT("*",10)," ",A648," ",REPT("*",10)," ",REPT("\",4),CHAR(10)),IF(A648&lt;&gt;"",_xlfn.CONCAT(REPT("/",2)," Tier ",B648," - ",VLOOKUP(A648,primary[[id]:[realTitle]],5,FALSE)," ",REPT("\",2),CHAR(10)),""))</f>
        <v xml:space="preserve">// Tier 0 - Start \\
</v>
      </c>
    </row>
    <row r="649" spans="1:14" x14ac:dyDescent="0.35">
      <c r="A649" t="s">
        <v>120</v>
      </c>
      <c r="B649">
        <f>_xlfn.FLOOR.MATH(VLOOKUP(Tbl_Storage[[#This Row],[Storage]],primary[[id]:[tier]],2,FALSE),1)</f>
        <v>1</v>
      </c>
      <c r="C649" s="18" t="s">
        <v>1085</v>
      </c>
      <c r="D649" s="18"/>
      <c r="E649" s="18"/>
      <c r="F649" s="18"/>
      <c r="G649" t="str">
        <f t="shared" si="41"/>
        <v>Storage1</v>
      </c>
      <c r="M649" s="14" t="str">
        <f t="shared" si="39"/>
        <v>@PART[*]:HAS[#kiwiBranch[Storage],#kiwiTier[1]]:FOR[zKiwiTechTree]
{
    @TechRequired = algebra
}</v>
      </c>
      <c r="N649" t="str">
        <f>IF(AND(EXACT(LEFT(A649,1),UPPER(LEFT(A649,1)))=TRUE,A649&lt;&gt;""),_xlfn.CONCAT(REPT("/",4)," ",REPT("*",10)," ",A649," ",REPT("*",10)," ",REPT("\",4),CHAR(10)),IF(A649&lt;&gt;"",_xlfn.CONCAT(REPT("/",2)," Tier ",B649," - ",VLOOKUP(A649,primary[[id]:[realTitle]],5,FALSE)," ",REPT("\",2),CHAR(10)),""))</f>
        <v xml:space="preserve">// Tier 1 - Algebra \\
</v>
      </c>
    </row>
    <row r="650" spans="1:14" x14ac:dyDescent="0.35">
      <c r="A650" t="s">
        <v>7</v>
      </c>
      <c r="B650">
        <f>_xlfn.FLOOR.MATH(VLOOKUP(Tbl_Storage[[#This Row],[Storage]],primary[[id]:[tier]],2,FALSE),1)</f>
        <v>2</v>
      </c>
      <c r="C650" s="18" t="s">
        <v>1085</v>
      </c>
      <c r="D650" s="18"/>
      <c r="E650" s="18"/>
      <c r="F650" s="18"/>
      <c r="G650" t="str">
        <f t="shared" si="41"/>
        <v>Storage2</v>
      </c>
      <c r="M650" s="14" t="str">
        <f t="shared" si="39"/>
        <v>@PART[*]:HAS[#kiwiBranch[Storage],#kiwiTier[2]]:FOR[zKiwiTechTree]
{
    @TechRequired = engineering101
}</v>
      </c>
      <c r="N650" t="str">
        <f>IF(AND(EXACT(LEFT(A650,1),UPPER(LEFT(A650,1)))=TRUE,A650&lt;&gt;""),_xlfn.CONCAT(REPT("/",4)," ",REPT("*",10)," ",A650," ",REPT("*",10)," ",REPT("\",4),CHAR(10)),IF(A650&lt;&gt;"",_xlfn.CONCAT(REPT("/",2)," Tier ",B650," - ",VLOOKUP(A650,primary[[id]:[realTitle]],5,FALSE)," ",REPT("\",2),CHAR(10)),""))</f>
        <v xml:space="preserve">// Tier 2 - Engineering 101 \\
</v>
      </c>
    </row>
    <row r="651" spans="1:14" x14ac:dyDescent="0.35">
      <c r="A651" t="s">
        <v>17</v>
      </c>
      <c r="B651">
        <f>_xlfn.FLOOR.MATH(VLOOKUP(Tbl_Storage[[#This Row],[Storage]],primary[[id]:[tier]],2,FALSE),1)</f>
        <v>3</v>
      </c>
      <c r="C651" s="18" t="s">
        <v>1085</v>
      </c>
      <c r="D651" s="18"/>
      <c r="E651" s="18"/>
      <c r="F651" s="18"/>
      <c r="G651" t="str">
        <f t="shared" si="41"/>
        <v>Storage3</v>
      </c>
      <c r="M651" s="14" t="str">
        <f t="shared" si="39"/>
        <v>@PART[*]:HAS[#kiwiBranch[Storage],#kiwiTier[3]]:FOR[zKiwiTechTree]
{
    @TechRequired = serviceModules
}</v>
      </c>
      <c r="N651" t="str">
        <f>IF(AND(EXACT(LEFT(A651,1),UPPER(LEFT(A651,1)))=TRUE,A651&lt;&gt;""),_xlfn.CONCAT(REPT("/",4)," ",REPT("*",10)," ",A651," ",REPT("*",10)," ",REPT("\",4),CHAR(10)),IF(A651&lt;&gt;"",_xlfn.CONCAT(REPT("/",2)," Tier ",B651," - ",VLOOKUP(A651,primary[[id]:[realTitle]],5,FALSE)," ",REPT("\",2),CHAR(10)),""))</f>
        <v xml:space="preserve">// Tier 3 - Service Modules \\
</v>
      </c>
    </row>
    <row r="652" spans="1:14" x14ac:dyDescent="0.35">
      <c r="A652" t="s">
        <v>54</v>
      </c>
      <c r="B652">
        <f>_xlfn.FLOOR.MATH(VLOOKUP(Tbl_Storage[[#This Row],[Storage]],primary[[id]:[tier]],2,FALSE),1)</f>
        <v>5</v>
      </c>
      <c r="C652" s="18" t="s">
        <v>1085</v>
      </c>
      <c r="D652" s="18"/>
      <c r="E652" s="18"/>
      <c r="F652" s="18"/>
      <c r="G652" t="str">
        <f t="shared" si="41"/>
        <v>Storage5</v>
      </c>
      <c r="M652" s="14" t="str">
        <f t="shared" si="39"/>
        <v>@PART[*]:HAS[#kiwiBranch[Storage],#kiwiTier[5]]:FOR[zKiwiTechTree]
{
    @TechRequired = storageTech
}</v>
      </c>
      <c r="N652" t="str">
        <f>IF(AND(EXACT(LEFT(A652,1),UPPER(LEFT(A652,1)))=TRUE,A652&lt;&gt;""),_xlfn.CONCAT(REPT("/",4)," ",REPT("*",10)," ",A652," ",REPT("*",10)," ",REPT("\",4),CHAR(10)),IF(A652&lt;&gt;"",_xlfn.CONCAT(REPT("/",2)," Tier ",B652," - ",VLOOKUP(A652,primary[[id]:[realTitle]],5,FALSE)," ",REPT("\",2),CHAR(10)),""))</f>
        <v xml:space="preserve">// Tier 5 - Storage Tech \\
</v>
      </c>
    </row>
    <row r="653" spans="1:14" x14ac:dyDescent="0.35">
      <c r="A653" t="s">
        <v>78</v>
      </c>
      <c r="B653">
        <f>_xlfn.FLOOR.MATH(VLOOKUP(Tbl_Storage[[#This Row],[Storage]],primary[[id]:[tier]],2,FALSE),1)</f>
        <v>6</v>
      </c>
      <c r="C653" s="18" t="s">
        <v>1085</v>
      </c>
      <c r="D653" s="18"/>
      <c r="E653" s="18"/>
      <c r="F653" s="18"/>
      <c r="G653" t="str">
        <f t="shared" si="41"/>
        <v>Storage6</v>
      </c>
      <c r="M653" s="14" t="str">
        <f t="shared" si="39"/>
        <v>@PART[*]:HAS[#kiwiBranch[Storage],#kiwiTier[6]]:FOR[zKiwiTechTree]
{
    @TechRequired = earlyLogistics
}</v>
      </c>
      <c r="N653" t="str">
        <f>IF(AND(EXACT(LEFT(A653,1),UPPER(LEFT(A653,1)))=TRUE,A653&lt;&gt;""),_xlfn.CONCAT(REPT("/",4)," ",REPT("*",10)," ",A653," ",REPT("*",10)," ",REPT("\",4),CHAR(10)),IF(A653&lt;&gt;"",_xlfn.CONCAT(REPT("/",2)," Tier ",B653," - ",VLOOKUP(A653,primary[[id]:[realTitle]],5,FALSE)," ",REPT("\",2),CHAR(10)),""))</f>
        <v xml:space="preserve">// Tier 6 - Early Logistics \\
</v>
      </c>
    </row>
    <row r="654" spans="1:14" x14ac:dyDescent="0.35">
      <c r="A654" t="s">
        <v>105</v>
      </c>
      <c r="B654">
        <f>_xlfn.FLOOR.MATH(VLOOKUP(Tbl_Storage[[#This Row],[Storage]],primary[[id]:[tier]],2,FALSE),1)</f>
        <v>7</v>
      </c>
      <c r="C654" s="18" t="s">
        <v>1085</v>
      </c>
      <c r="D654" s="18"/>
      <c r="E654" s="18"/>
      <c r="F654" s="18"/>
      <c r="G654" t="str">
        <f t="shared" si="41"/>
        <v>Storage7</v>
      </c>
      <c r="M654" s="14" t="str">
        <f t="shared" si="39"/>
        <v>@PART[*]:HAS[#kiwiBranch[Storage],#kiwiTier[7]]:FOR[zKiwiTechTree]
{
    @TechRequired = logistics
}</v>
      </c>
      <c r="N654" t="str">
        <f>IF(AND(EXACT(LEFT(A654,1),UPPER(LEFT(A654,1)))=TRUE,A654&lt;&gt;""),_xlfn.CONCAT(REPT("/",4)," ",REPT("*",10)," ",A654," ",REPT("*",10)," ",REPT("\",4),CHAR(10)),IF(A654&lt;&gt;"",_xlfn.CONCAT(REPT("/",2)," Tier ",B654," - ",VLOOKUP(A654,primary[[id]:[realTitle]],5,FALSE)," ",REPT("\",2),CHAR(10)),""))</f>
        <v xml:space="preserve">// Tier 7 - Logistics \\
</v>
      </c>
    </row>
    <row r="655" spans="1:14" x14ac:dyDescent="0.35">
      <c r="A655" t="s">
        <v>147</v>
      </c>
      <c r="B655">
        <f>_xlfn.FLOOR.MATH(VLOOKUP(Tbl_Storage[[#This Row],[Storage]],primary[[id]:[tier]],2,FALSE),1)</f>
        <v>8</v>
      </c>
      <c r="C655" s="18" t="s">
        <v>1085</v>
      </c>
      <c r="D655" s="18"/>
      <c r="E655" s="18"/>
      <c r="F655" s="18"/>
      <c r="G655" t="str">
        <f t="shared" si="41"/>
        <v>Storage8</v>
      </c>
      <c r="M655" s="14" t="str">
        <f t="shared" si="39"/>
        <v>@PART[*]:HAS[#kiwiBranch[Storage],#kiwiTier[8]]:FOR[zKiwiTechTree]
{
    @TechRequired = isru
}</v>
      </c>
      <c r="N655" t="str">
        <f>IF(AND(EXACT(LEFT(A655,1),UPPER(LEFT(A655,1)))=TRUE,A655&lt;&gt;""),_xlfn.CONCAT(REPT("/",4)," ",REPT("*",10)," ",A655," ",REPT("*",10)," ",REPT("\",4),CHAR(10)),IF(A655&lt;&gt;"",_xlfn.CONCAT(REPT("/",2)," Tier ",B655," - ",VLOOKUP(A655,primary[[id]:[realTitle]],5,FALSE)," ",REPT("\",2),CHAR(10)),""))</f>
        <v xml:space="preserve">// Tier 8 - In-Situ Resource Utilization \\
</v>
      </c>
    </row>
    <row r="656" spans="1:14" x14ac:dyDescent="0.35">
      <c r="A656" t="s">
        <v>185</v>
      </c>
      <c r="B656">
        <f>_xlfn.FLOOR.MATH(VLOOKUP(Tbl_Storage[[#This Row],[Storage]],primary[[id]:[tier]],2,FALSE),1)</f>
        <v>9</v>
      </c>
      <c r="C656" s="18" t="s">
        <v>1085</v>
      </c>
      <c r="D656" s="18"/>
      <c r="E656" s="18"/>
      <c r="F656" s="18"/>
      <c r="G656" t="str">
        <f t="shared" si="41"/>
        <v>Storage9</v>
      </c>
      <c r="M656" s="14" t="str">
        <f t="shared" si="39"/>
        <v>@PART[*]:HAS[#kiwiBranch[Storage],#kiwiTier[9]]:FOR[zKiwiTechTree]
{
    @TechRequired = advLogistics
}</v>
      </c>
      <c r="N656" t="str">
        <f>IF(AND(EXACT(LEFT(A656,1),UPPER(LEFT(A656,1)))=TRUE,A656&lt;&gt;""),_xlfn.CONCAT(REPT("/",4)," ",REPT("*",10)," ",A656," ",REPT("*",10)," ",REPT("\",4),CHAR(10)),IF(A656&lt;&gt;"",_xlfn.CONCAT(REPT("/",2)," Tier ",B656," - ",VLOOKUP(A656,primary[[id]:[realTitle]],5,FALSE)," ",REPT("\",2),CHAR(10)),""))</f>
        <v xml:space="preserve">// Tier 9 - Advanced Logistics \\
</v>
      </c>
    </row>
    <row r="657" spans="1:14" x14ac:dyDescent="0.35">
      <c r="A657" t="s">
        <v>212</v>
      </c>
      <c r="B657">
        <f>_xlfn.FLOOR.MATH(VLOOKUP(Tbl_Storage[[#This Row],[Storage]],primary[[id]:[tier]],2,FALSE),1)</f>
        <v>10</v>
      </c>
      <c r="C657" s="18" t="s">
        <v>1085</v>
      </c>
      <c r="D657" s="18"/>
      <c r="E657" s="18"/>
      <c r="F657" s="18"/>
      <c r="G657" t="str">
        <f t="shared" si="41"/>
        <v>Storage10</v>
      </c>
      <c r="M657" s="14" t="str">
        <f t="shared" ref="M657:M720" si="42">IF(ISNUMBER(B657)=TRUE,_xlfn.CONCAT("@PART[*]:HAS[#kiwiBranch[",C657,"],#kiwiTier[",B657,"]]:FOR[zKiwiTechTree]",CHAR(10),"{",CHAR(10),"    @TechRequired = ",A657,CHAR(10),"}"),"")</f>
        <v>@PART[*]:HAS[#kiwiBranch[Storage],#kiwiTier[10]]:FOR[zKiwiTechTree]
{
    @TechRequired = advOffworldMining
}</v>
      </c>
      <c r="N657" t="str">
        <f>IF(AND(EXACT(LEFT(A657,1),UPPER(LEFT(A657,1)))=TRUE,A657&lt;&gt;""),_xlfn.CONCAT(REPT("/",4)," ",REPT("*",10)," ",A657," ",REPT("*",10)," ",REPT("\",4),CHAR(10)),IF(A657&lt;&gt;"",_xlfn.CONCAT(REPT("/",2)," Tier ",B657," - ",VLOOKUP(A657,primary[[id]:[realTitle]],5,FALSE)," ",REPT("\",2),CHAR(10)),""))</f>
        <v xml:space="preserve">// Tier 10 - Advanced Off-World Mining \\
</v>
      </c>
    </row>
    <row r="658" spans="1:14" x14ac:dyDescent="0.35">
      <c r="A658" t="s">
        <v>228</v>
      </c>
      <c r="B658">
        <f>_xlfn.FLOOR.MATH(VLOOKUP(Tbl_Storage[[#This Row],[Storage]],primary[[id]:[tier]],2,FALSE),1)</f>
        <v>11</v>
      </c>
      <c r="C658" s="18" t="s">
        <v>1085</v>
      </c>
      <c r="D658" s="18"/>
      <c r="E658" s="18"/>
      <c r="F658" s="18"/>
      <c r="G658" t="str">
        <f t="shared" si="41"/>
        <v>Storage11</v>
      </c>
      <c r="M658" s="14" t="str">
        <f t="shared" si="42"/>
        <v>@PART[*]:HAS[#kiwiBranch[Storage],#kiwiTier[11]]:FOR[zKiwiTechTree]
{
    @TechRequired = resourceExploitation
}</v>
      </c>
      <c r="N658" t="str">
        <f>IF(AND(EXACT(LEFT(A658,1),UPPER(LEFT(A658,1)))=TRUE,A658&lt;&gt;""),_xlfn.CONCAT(REPT("/",4)," ",REPT("*",10)," ",A658," ",REPT("*",10)," ",REPT("\",4),CHAR(10)),IF(A658&lt;&gt;"",_xlfn.CONCAT(REPT("/",2)," Tier ",B658," - ",VLOOKUP(A658,primary[[id]:[realTitle]],5,FALSE)," ",REPT("\",2),CHAR(10)),""))</f>
        <v xml:space="preserve">// Tier 11 - Resource Exploitation \\
</v>
      </c>
    </row>
    <row r="659" spans="1:14" x14ac:dyDescent="0.35">
      <c r="A659" t="s">
        <v>188</v>
      </c>
      <c r="B659">
        <f>_xlfn.FLOOR.MATH(VLOOKUP(Tbl_Storage[[#This Row],[Storage]],primary[[id]:[tier]],2,FALSE),1)</f>
        <v>12</v>
      </c>
      <c r="C659" s="18" t="s">
        <v>1085</v>
      </c>
      <c r="D659" s="18"/>
      <c r="E659" s="18"/>
      <c r="F659" s="18"/>
      <c r="G659" t="str">
        <f t="shared" si="41"/>
        <v>Storage12</v>
      </c>
      <c r="M659" s="14" t="str">
        <f t="shared" si="42"/>
        <v>@PART[*]:HAS[#kiwiBranch[Storage],#kiwiTier[12]]:FOR[zKiwiTechTree]
{
    @TechRequired = advColonization
}</v>
      </c>
      <c r="N659" t="str">
        <f>IF(AND(EXACT(LEFT(A659,1),UPPER(LEFT(A659,1)))=TRUE,A659&lt;&gt;""),_xlfn.CONCAT(REPT("/",4)," ",REPT("*",10)," ",A659," ",REPT("*",10)," ",REPT("\",4),CHAR(10)),IF(A659&lt;&gt;"",_xlfn.CONCAT(REPT("/",2)," Tier ",B659," - ",VLOOKUP(A659,primary[[id]:[realTitle]],5,FALSE)," ",REPT("\",2),CHAR(10)),""))</f>
        <v xml:space="preserve">// Tier 12 - Advanced Colonization \\
</v>
      </c>
    </row>
    <row r="660" spans="1:14" x14ac:dyDescent="0.35">
      <c r="G660" t="str">
        <f t="shared" si="41"/>
        <v/>
      </c>
      <c r="M660" s="14" t="str">
        <f t="shared" si="42"/>
        <v/>
      </c>
      <c r="N660" t="str">
        <f>IF(AND(EXACT(LEFT(A660,1),UPPER(LEFT(A660,1)))=TRUE,A660&lt;&gt;""),_xlfn.CONCAT(REPT("/",4)," ",REPT("*",10)," ",A660," ",REPT("*",10)," ",REPT("\",4),CHAR(10)),IF(A660&lt;&gt;"",_xlfn.CONCAT(REPT("/",2)," Tier ",B660," - ",VLOOKUP(A660,primary[[id]:[realTitle]],5,FALSE)," ",REPT("\",2),CHAR(10)),""))</f>
        <v/>
      </c>
    </row>
    <row r="661" spans="1:14" x14ac:dyDescent="0.35">
      <c r="G661" t="str">
        <f t="shared" si="41"/>
        <v/>
      </c>
      <c r="M661" s="14" t="str">
        <f t="shared" si="42"/>
        <v/>
      </c>
      <c r="N661" t="str">
        <f>IF(AND(EXACT(LEFT(A661,1),UPPER(LEFT(A661,1)))=TRUE,A661&lt;&gt;""),_xlfn.CONCAT(REPT("/",4)," ",REPT("*",10)," ",A661," ",REPT("*",10)," ",REPT("\",4),CHAR(10)),IF(A661&lt;&gt;"",_xlfn.CONCAT(REPT("/",2)," Tier ",B661," - ",VLOOKUP(A661,primary[[id]:[realTitle]],5,FALSE)," ",REPT("\",2),CHAR(10)),""))</f>
        <v/>
      </c>
    </row>
    <row r="662" spans="1:14" x14ac:dyDescent="0.35">
      <c r="A662" s="18" t="s">
        <v>1086</v>
      </c>
      <c r="B662" t="s">
        <v>247</v>
      </c>
      <c r="C662" t="s">
        <v>1090</v>
      </c>
      <c r="G662" t="str">
        <f t="shared" si="41"/>
        <v>TitleTier</v>
      </c>
      <c r="M662" s="14" t="str">
        <f t="shared" si="42"/>
        <v/>
      </c>
      <c r="N662" t="str">
        <f>IF(AND(EXACT(LEFT(A662,1),UPPER(LEFT(A662,1)))=TRUE,A662&lt;&gt;""),_xlfn.CONCAT(REPT("/",4)," ",REPT("*",10)," ",A662," ",REPT("*",10)," ",REPT("\",4),CHAR(10)),IF(A662&lt;&gt;"",_xlfn.CONCAT(REPT("/",2)," Tier ",B662," - ",VLOOKUP(A662,primary[[id]:[realTitle]],5,FALSE)," ",REPT("\",2),CHAR(10)),""))</f>
        <v xml:space="preserve">//// ********** Resources ********** \\\\
</v>
      </c>
    </row>
    <row r="663" spans="1:14" x14ac:dyDescent="0.35">
      <c r="A663" s="18" t="s">
        <v>0</v>
      </c>
      <c r="B663">
        <f>_xlfn.FLOOR.MATH(VLOOKUP(Tbl_Resources[[#This Row],[Resources]],primary[[id]:[tier]],2,FALSE),1)</f>
        <v>0</v>
      </c>
      <c r="C663" s="18" t="s">
        <v>1086</v>
      </c>
      <c r="D663" s="18"/>
      <c r="E663" s="18"/>
      <c r="F663" s="18"/>
      <c r="G663" t="str">
        <f t="shared" si="41"/>
        <v>Resources0</v>
      </c>
      <c r="M663" s="14" t="str">
        <f t="shared" si="42"/>
        <v>@PART[*]:HAS[#kiwiBranch[Resources],#kiwiTier[0]]:FOR[zKiwiTechTree]
{
    @TechRequired = start
}</v>
      </c>
      <c r="N663" t="str">
        <f>IF(AND(EXACT(LEFT(A663,1),UPPER(LEFT(A663,1)))=TRUE,A663&lt;&gt;""),_xlfn.CONCAT(REPT("/",4)," ",REPT("*",10)," ",A663," ",REPT("*",10)," ",REPT("\",4),CHAR(10)),IF(A663&lt;&gt;"",_xlfn.CONCAT(REPT("/",2)," Tier ",B663," - ",VLOOKUP(A663,primary[[id]:[realTitle]],5,FALSE)," ",REPT("\",2),CHAR(10)),""))</f>
        <v xml:space="preserve">// Tier 0 - Start \\
</v>
      </c>
    </row>
    <row r="664" spans="1:14" x14ac:dyDescent="0.35">
      <c r="A664" t="s">
        <v>120</v>
      </c>
      <c r="B664">
        <f>_xlfn.FLOOR.MATH(VLOOKUP(Tbl_Resources[[#This Row],[Resources]],primary[[id]:[tier]],2,FALSE),1)</f>
        <v>1</v>
      </c>
      <c r="C664" s="18" t="s">
        <v>1086</v>
      </c>
      <c r="D664" s="18"/>
      <c r="E664" s="18"/>
      <c r="F664" s="18"/>
      <c r="G664" t="str">
        <f t="shared" si="41"/>
        <v>Resources1</v>
      </c>
      <c r="M664" s="14" t="str">
        <f t="shared" si="42"/>
        <v>@PART[*]:HAS[#kiwiBranch[Resources],#kiwiTier[1]]:FOR[zKiwiTechTree]
{
    @TechRequired = algebra
}</v>
      </c>
      <c r="N664" t="str">
        <f>IF(AND(EXACT(LEFT(A664,1),UPPER(LEFT(A664,1)))=TRUE,A664&lt;&gt;""),_xlfn.CONCAT(REPT("/",4)," ",REPT("*",10)," ",A664," ",REPT("*",10)," ",REPT("\",4),CHAR(10)),IF(A664&lt;&gt;"",_xlfn.CONCAT(REPT("/",2)," Tier ",B664," - ",VLOOKUP(A664,primary[[id]:[realTitle]],5,FALSE)," ",REPT("\",2),CHAR(10)),""))</f>
        <v xml:space="preserve">// Tier 1 - Algebra \\
</v>
      </c>
    </row>
    <row r="665" spans="1:14" x14ac:dyDescent="0.35">
      <c r="A665" t="s">
        <v>7</v>
      </c>
      <c r="B665">
        <f>_xlfn.FLOOR.MATH(VLOOKUP(Tbl_Resources[[#This Row],[Resources]],primary[[id]:[tier]],2,FALSE),1)</f>
        <v>2</v>
      </c>
      <c r="C665" s="18" t="s">
        <v>1086</v>
      </c>
      <c r="D665" s="18"/>
      <c r="E665" s="18"/>
      <c r="F665" s="18"/>
      <c r="G665" t="str">
        <f t="shared" si="41"/>
        <v>Resources2</v>
      </c>
      <c r="M665" s="14" t="str">
        <f t="shared" si="42"/>
        <v>@PART[*]:HAS[#kiwiBranch[Resources],#kiwiTier[2]]:FOR[zKiwiTechTree]
{
    @TechRequired = engineering101
}</v>
      </c>
      <c r="N665" t="str">
        <f>IF(AND(EXACT(LEFT(A665,1),UPPER(LEFT(A665,1)))=TRUE,A665&lt;&gt;""),_xlfn.CONCAT(REPT("/",4)," ",REPT("*",10)," ",A665," ",REPT("*",10)," ",REPT("\",4),CHAR(10)),IF(A665&lt;&gt;"",_xlfn.CONCAT(REPT("/",2)," Tier ",B665," - ",VLOOKUP(A665,primary[[id]:[realTitle]],5,FALSE)," ",REPT("\",2),CHAR(10)),""))</f>
        <v xml:space="preserve">// Tier 2 - Engineering 101 \\
</v>
      </c>
    </row>
    <row r="666" spans="1:14" x14ac:dyDescent="0.35">
      <c r="A666" t="s">
        <v>17</v>
      </c>
      <c r="B666">
        <f>_xlfn.FLOOR.MATH(VLOOKUP(Tbl_Resources[[#This Row],[Resources]],primary[[id]:[tier]],2,FALSE),1)</f>
        <v>3</v>
      </c>
      <c r="C666" s="18" t="s">
        <v>1086</v>
      </c>
      <c r="D666" s="18"/>
      <c r="E666" s="18"/>
      <c r="F666" s="18"/>
      <c r="G666" t="str">
        <f t="shared" si="41"/>
        <v>Resources3</v>
      </c>
      <c r="M666" s="14" t="str">
        <f t="shared" si="42"/>
        <v>@PART[*]:HAS[#kiwiBranch[Resources],#kiwiTier[3]]:FOR[zKiwiTechTree]
{
    @TechRequired = serviceModules
}</v>
      </c>
      <c r="N666" t="str">
        <f>IF(AND(EXACT(LEFT(A666,1),UPPER(LEFT(A666,1)))=TRUE,A666&lt;&gt;""),_xlfn.CONCAT(REPT("/",4)," ",REPT("*",10)," ",A666," ",REPT("*",10)," ",REPT("\",4),CHAR(10)),IF(A666&lt;&gt;"",_xlfn.CONCAT(REPT("/",2)," Tier ",B666," - ",VLOOKUP(A666,primary[[id]:[realTitle]],5,FALSE)," ",REPT("\",2),CHAR(10)),""))</f>
        <v xml:space="preserve">// Tier 3 - Service Modules \\
</v>
      </c>
    </row>
    <row r="667" spans="1:14" x14ac:dyDescent="0.35">
      <c r="A667" t="s">
        <v>54</v>
      </c>
      <c r="B667">
        <f>_xlfn.FLOOR.MATH(VLOOKUP(Tbl_Resources[[#This Row],[Resources]],primary[[id]:[tier]],2,FALSE),1)</f>
        <v>5</v>
      </c>
      <c r="C667" s="18" t="s">
        <v>1086</v>
      </c>
      <c r="D667" s="18"/>
      <c r="E667" s="18"/>
      <c r="F667" s="18"/>
      <c r="G667" t="str">
        <f t="shared" si="41"/>
        <v>Resources5</v>
      </c>
      <c r="M667" s="14" t="str">
        <f t="shared" si="42"/>
        <v>@PART[*]:HAS[#kiwiBranch[Resources],#kiwiTier[5]]:FOR[zKiwiTechTree]
{
    @TechRequired = storageTech
}</v>
      </c>
      <c r="N667" t="str">
        <f>IF(AND(EXACT(LEFT(A667,1),UPPER(LEFT(A667,1)))=TRUE,A667&lt;&gt;""),_xlfn.CONCAT(REPT("/",4)," ",REPT("*",10)," ",A667," ",REPT("*",10)," ",REPT("\",4),CHAR(10)),IF(A667&lt;&gt;"",_xlfn.CONCAT(REPT("/",2)," Tier ",B667," - ",VLOOKUP(A667,primary[[id]:[realTitle]],5,FALSE)," ",REPT("\",2),CHAR(10)),""))</f>
        <v xml:space="preserve">// Tier 5 - Storage Tech \\
</v>
      </c>
    </row>
    <row r="668" spans="1:14" x14ac:dyDescent="0.35">
      <c r="A668" t="s">
        <v>78</v>
      </c>
      <c r="B668">
        <f>_xlfn.FLOOR.MATH(VLOOKUP(Tbl_Resources[[#This Row],[Resources]],primary[[id]:[tier]],2,FALSE),1)</f>
        <v>6</v>
      </c>
      <c r="C668" s="18" t="s">
        <v>1086</v>
      </c>
      <c r="D668" s="18"/>
      <c r="E668" s="18"/>
      <c r="F668" s="18"/>
      <c r="G668" t="str">
        <f t="shared" si="41"/>
        <v>Resources6</v>
      </c>
      <c r="M668" s="14" t="str">
        <f t="shared" si="42"/>
        <v>@PART[*]:HAS[#kiwiBranch[Resources],#kiwiTier[6]]:FOR[zKiwiTechTree]
{
    @TechRequired = earlyLogistics
}</v>
      </c>
      <c r="N668" t="str">
        <f>IF(AND(EXACT(LEFT(A668,1),UPPER(LEFT(A668,1)))=TRUE,A668&lt;&gt;""),_xlfn.CONCAT(REPT("/",4)," ",REPT("*",10)," ",A668," ",REPT("*",10)," ",REPT("\",4),CHAR(10)),IF(A668&lt;&gt;"",_xlfn.CONCAT(REPT("/",2)," Tier ",B668," - ",VLOOKUP(A668,primary[[id]:[realTitle]],5,FALSE)," ",REPT("\",2),CHAR(10)),""))</f>
        <v xml:space="preserve">// Tier 6 - Early Logistics \\
</v>
      </c>
    </row>
    <row r="669" spans="1:14" x14ac:dyDescent="0.35">
      <c r="A669" t="s">
        <v>105</v>
      </c>
      <c r="B669">
        <f>_xlfn.FLOOR.MATH(VLOOKUP(Tbl_Resources[[#This Row],[Resources]],primary[[id]:[tier]],2,FALSE),1)</f>
        <v>7</v>
      </c>
      <c r="C669" s="18" t="s">
        <v>1086</v>
      </c>
      <c r="D669" s="18"/>
      <c r="E669" s="18"/>
      <c r="F669" s="18"/>
      <c r="G669" t="str">
        <f t="shared" si="41"/>
        <v>Resources7</v>
      </c>
      <c r="M669" s="14" t="str">
        <f t="shared" si="42"/>
        <v>@PART[*]:HAS[#kiwiBranch[Resources],#kiwiTier[7]]:FOR[zKiwiTechTree]
{
    @TechRequired = logistics
}</v>
      </c>
      <c r="N669" t="str">
        <f>IF(AND(EXACT(LEFT(A669,1),UPPER(LEFT(A669,1)))=TRUE,A669&lt;&gt;""),_xlfn.CONCAT(REPT("/",4)," ",REPT("*",10)," ",A669," ",REPT("*",10)," ",REPT("\",4),CHAR(10)),IF(A669&lt;&gt;"",_xlfn.CONCAT(REPT("/",2)," Tier ",B669," - ",VLOOKUP(A669,primary[[id]:[realTitle]],5,FALSE)," ",REPT("\",2),CHAR(10)),""))</f>
        <v xml:space="preserve">// Tier 7 - Logistics \\
</v>
      </c>
    </row>
    <row r="670" spans="1:14" x14ac:dyDescent="0.35">
      <c r="A670" t="s">
        <v>147</v>
      </c>
      <c r="B670">
        <f>_xlfn.FLOOR.MATH(VLOOKUP(Tbl_Resources[[#This Row],[Resources]],primary[[id]:[tier]],2,FALSE),1)</f>
        <v>8</v>
      </c>
      <c r="C670" s="18" t="s">
        <v>1086</v>
      </c>
      <c r="D670" s="18"/>
      <c r="E670" s="18"/>
      <c r="F670" s="18"/>
      <c r="G670" t="str">
        <f t="shared" si="41"/>
        <v>Resources8</v>
      </c>
      <c r="M670" s="14" t="str">
        <f t="shared" si="42"/>
        <v>@PART[*]:HAS[#kiwiBranch[Resources],#kiwiTier[8]]:FOR[zKiwiTechTree]
{
    @TechRequired = isru
}</v>
      </c>
      <c r="N670" t="str">
        <f>IF(AND(EXACT(LEFT(A670,1),UPPER(LEFT(A670,1)))=TRUE,A670&lt;&gt;""),_xlfn.CONCAT(REPT("/",4)," ",REPT("*",10)," ",A670," ",REPT("*",10)," ",REPT("\",4),CHAR(10)),IF(A670&lt;&gt;"",_xlfn.CONCAT(REPT("/",2)," Tier ",B670," - ",VLOOKUP(A670,primary[[id]:[realTitle]],5,FALSE)," ",REPT("\",2),CHAR(10)),""))</f>
        <v xml:space="preserve">// Tier 8 - In-Situ Resource Utilization \\
</v>
      </c>
    </row>
    <row r="671" spans="1:14" x14ac:dyDescent="0.35">
      <c r="A671" t="s">
        <v>185</v>
      </c>
      <c r="B671">
        <f>_xlfn.FLOOR.MATH(VLOOKUP(Tbl_Resources[[#This Row],[Resources]],primary[[id]:[tier]],2,FALSE),1)</f>
        <v>9</v>
      </c>
      <c r="C671" s="18" t="s">
        <v>1086</v>
      </c>
      <c r="D671" s="18"/>
      <c r="E671" s="18"/>
      <c r="F671" s="18"/>
      <c r="G671" t="str">
        <f t="shared" si="41"/>
        <v>Resources9</v>
      </c>
      <c r="M671" s="14" t="str">
        <f t="shared" si="42"/>
        <v>@PART[*]:HAS[#kiwiBranch[Resources],#kiwiTier[9]]:FOR[zKiwiTechTree]
{
    @TechRequired = advLogistics
}</v>
      </c>
      <c r="N671" t="str">
        <f>IF(AND(EXACT(LEFT(A671,1),UPPER(LEFT(A671,1)))=TRUE,A671&lt;&gt;""),_xlfn.CONCAT(REPT("/",4)," ",REPT("*",10)," ",A671," ",REPT("*",10)," ",REPT("\",4),CHAR(10)),IF(A671&lt;&gt;"",_xlfn.CONCAT(REPT("/",2)," Tier ",B671," - ",VLOOKUP(A671,primary[[id]:[realTitle]],5,FALSE)," ",REPT("\",2),CHAR(10)),""))</f>
        <v xml:space="preserve">// Tier 9 - Advanced Logistics \\
</v>
      </c>
    </row>
    <row r="672" spans="1:14" x14ac:dyDescent="0.35">
      <c r="A672" t="s">
        <v>212</v>
      </c>
      <c r="B672">
        <f>_xlfn.FLOOR.MATH(VLOOKUP(Tbl_Resources[[#This Row],[Resources]],primary[[id]:[tier]],2,FALSE),1)</f>
        <v>10</v>
      </c>
      <c r="C672" s="18" t="s">
        <v>1086</v>
      </c>
      <c r="D672" s="18"/>
      <c r="E672" s="18"/>
      <c r="F672" s="18"/>
      <c r="G672" t="str">
        <f t="shared" si="41"/>
        <v>Resources10</v>
      </c>
      <c r="M672" s="14" t="str">
        <f t="shared" si="42"/>
        <v>@PART[*]:HAS[#kiwiBranch[Resources],#kiwiTier[10]]:FOR[zKiwiTechTree]
{
    @TechRequired = advOffworldMining
}</v>
      </c>
      <c r="N672" t="str">
        <f>IF(AND(EXACT(LEFT(A672,1),UPPER(LEFT(A672,1)))=TRUE,A672&lt;&gt;""),_xlfn.CONCAT(REPT("/",4)," ",REPT("*",10)," ",A672," ",REPT("*",10)," ",REPT("\",4),CHAR(10)),IF(A672&lt;&gt;"",_xlfn.CONCAT(REPT("/",2)," Tier ",B672," - ",VLOOKUP(A672,primary[[id]:[realTitle]],5,FALSE)," ",REPT("\",2),CHAR(10)),""))</f>
        <v xml:space="preserve">// Tier 10 - Advanced Off-World Mining \\
</v>
      </c>
    </row>
    <row r="673" spans="1:14" x14ac:dyDescent="0.35">
      <c r="A673" t="s">
        <v>228</v>
      </c>
      <c r="B673">
        <f>_xlfn.FLOOR.MATH(VLOOKUP(Tbl_Resources[[#This Row],[Resources]],primary[[id]:[tier]],2,FALSE),1)</f>
        <v>11</v>
      </c>
      <c r="C673" s="18" t="s">
        <v>1086</v>
      </c>
      <c r="D673" s="18"/>
      <c r="E673" s="18"/>
      <c r="F673" s="18"/>
      <c r="G673" t="str">
        <f t="shared" si="41"/>
        <v>Resources11</v>
      </c>
      <c r="M673" s="14" t="str">
        <f t="shared" si="42"/>
        <v>@PART[*]:HAS[#kiwiBranch[Resources],#kiwiTier[11]]:FOR[zKiwiTechTree]
{
    @TechRequired = resourceExploitation
}</v>
      </c>
      <c r="N673" t="str">
        <f>IF(AND(EXACT(LEFT(A673,1),UPPER(LEFT(A673,1)))=TRUE,A673&lt;&gt;""),_xlfn.CONCAT(REPT("/",4)," ",REPT("*",10)," ",A673," ",REPT("*",10)," ",REPT("\",4),CHAR(10)),IF(A673&lt;&gt;"",_xlfn.CONCAT(REPT("/",2)," Tier ",B673," - ",VLOOKUP(A673,primary[[id]:[realTitle]],5,FALSE)," ",REPT("\",2),CHAR(10)),""))</f>
        <v xml:space="preserve">// Tier 11 - Resource Exploitation \\
</v>
      </c>
    </row>
    <row r="674" spans="1:14" x14ac:dyDescent="0.35">
      <c r="A674" t="s">
        <v>188</v>
      </c>
      <c r="B674">
        <f>_xlfn.FLOOR.MATH(VLOOKUP(Tbl_Resources[[#This Row],[Resources]],primary[[id]:[tier]],2,FALSE),1)</f>
        <v>12</v>
      </c>
      <c r="C674" s="18" t="s">
        <v>1086</v>
      </c>
      <c r="D674" s="18"/>
      <c r="E674" s="18"/>
      <c r="F674" s="18"/>
      <c r="G674" t="str">
        <f t="shared" si="41"/>
        <v>Resources12</v>
      </c>
      <c r="M674" s="14" t="str">
        <f t="shared" si="42"/>
        <v>@PART[*]:HAS[#kiwiBranch[Resources],#kiwiTier[12]]:FOR[zKiwiTechTree]
{
    @TechRequired = advColonization
}</v>
      </c>
      <c r="N674" t="str">
        <f>IF(AND(EXACT(LEFT(A674,1),UPPER(LEFT(A674,1)))=TRUE,A674&lt;&gt;""),_xlfn.CONCAT(REPT("/",4)," ",REPT("*",10)," ",A674," ",REPT("*",10)," ",REPT("\",4),CHAR(10)),IF(A674&lt;&gt;"",_xlfn.CONCAT(REPT("/",2)," Tier ",B674," - ",VLOOKUP(A674,primary[[id]:[realTitle]],5,FALSE)," ",REPT("\",2),CHAR(10)),""))</f>
        <v xml:space="preserve">// Tier 12 - Advanced Colonization \\
</v>
      </c>
    </row>
    <row r="675" spans="1:14" x14ac:dyDescent="0.35">
      <c r="G675" t="str">
        <f t="shared" si="41"/>
        <v/>
      </c>
      <c r="M675" s="14" t="str">
        <f t="shared" si="42"/>
        <v/>
      </c>
      <c r="N675" t="str">
        <f>IF(AND(EXACT(LEFT(A675,1),UPPER(LEFT(A675,1)))=TRUE,A675&lt;&gt;""),_xlfn.CONCAT(REPT("/",4)," ",REPT("*",10)," ",A675," ",REPT("*",10)," ",REPT("\",4),CHAR(10)),IF(A675&lt;&gt;"",_xlfn.CONCAT(REPT("/",2)," Tier ",B675," - ",VLOOKUP(A675,primary[[id]:[realTitle]],5,FALSE)," ",REPT("\",2),CHAR(10)),""))</f>
        <v/>
      </c>
    </row>
    <row r="676" spans="1:14" x14ac:dyDescent="0.35">
      <c r="G676" t="str">
        <f t="shared" si="41"/>
        <v/>
      </c>
      <c r="M676" s="14" t="str">
        <f t="shared" si="42"/>
        <v/>
      </c>
      <c r="N676" t="str">
        <f>IF(AND(EXACT(LEFT(A676,1),UPPER(LEFT(A676,1)))=TRUE,A676&lt;&gt;""),_xlfn.CONCAT(REPT("/",4)," ",REPT("*",10)," ",A676," ",REPT("*",10)," ",REPT("\",4),CHAR(10)),IF(A676&lt;&gt;"",_xlfn.CONCAT(REPT("/",2)," Tier ",B676," - ",VLOOKUP(A676,primary[[id]:[realTitle]],5,FALSE)," ",REPT("\",2),CHAR(10)),""))</f>
        <v/>
      </c>
    </row>
    <row r="677" spans="1:14" x14ac:dyDescent="0.35">
      <c r="A677" t="s">
        <v>1093</v>
      </c>
      <c r="B677" t="s">
        <v>247</v>
      </c>
      <c r="C677" t="s">
        <v>1090</v>
      </c>
      <c r="G677" t="str">
        <f t="shared" si="41"/>
        <v>TitleTier</v>
      </c>
      <c r="M677" s="14" t="str">
        <f t="shared" si="42"/>
        <v/>
      </c>
      <c r="N677" t="str">
        <f>IF(AND(EXACT(LEFT(A677,1),UPPER(LEFT(A677,1)))=TRUE,A677&lt;&gt;""),_xlfn.CONCAT(REPT("/",4)," ",REPT("*",10)," ",A677," ",REPT("*",10)," ",REPT("\",4),CHAR(10)),IF(A677&lt;&gt;"",_xlfn.CONCAT(REPT("/",2)," Tier ",B677," - ",VLOOKUP(A677,primary[[id]:[realTitle]],5,FALSE)," ",REPT("\",2),CHAR(10)),""))</f>
        <v xml:space="preserve">//// ********** ScienceProbe ********** \\\\
</v>
      </c>
    </row>
    <row r="678" spans="1:14" x14ac:dyDescent="0.35">
      <c r="A678" s="18" t="s">
        <v>0</v>
      </c>
      <c r="B678">
        <f>_xlfn.FLOOR.MATH(VLOOKUP(Tbl_ScienceProbes[[#This Row],[ScienceProbe]],primary[[id]:[tier]],2,FALSE),1)</f>
        <v>0</v>
      </c>
      <c r="C678" t="s">
        <v>1093</v>
      </c>
      <c r="G678" t="str">
        <f t="shared" si="41"/>
        <v>ScienceProbe0</v>
      </c>
      <c r="M678" s="14" t="str">
        <f t="shared" si="42"/>
        <v>@PART[*]:HAS[#kiwiBranch[ScienceProbe],#kiwiTier[0]]:FOR[zKiwiTechTree]
{
    @TechRequired = start
}</v>
      </c>
      <c r="N678" t="str">
        <f>IF(AND(EXACT(LEFT(A678,1),UPPER(LEFT(A678,1)))=TRUE,A678&lt;&gt;""),_xlfn.CONCAT(REPT("/",4)," ",REPT("*",10)," ",A678," ",REPT("*",10)," ",REPT("\",4),CHAR(10)),IF(A678&lt;&gt;"",_xlfn.CONCAT(REPT("/",2)," Tier ",B678," - ",VLOOKUP(A678,primary[[id]:[realTitle]],5,FALSE)," ",REPT("\",2),CHAR(10)),""))</f>
        <v xml:space="preserve">// Tier 0 - Start \\
</v>
      </c>
    </row>
    <row r="679" spans="1:14" x14ac:dyDescent="0.35">
      <c r="A679" t="s">
        <v>120</v>
      </c>
      <c r="B679">
        <f>_xlfn.FLOOR.MATH(VLOOKUP(Tbl_ScienceProbes[[#This Row],[ScienceProbe]],primary[[id]:[tier]],2,FALSE),1)</f>
        <v>1</v>
      </c>
      <c r="C679" t="s">
        <v>1093</v>
      </c>
      <c r="G679" t="str">
        <f t="shared" si="41"/>
        <v>ScienceProbe1</v>
      </c>
      <c r="M679" s="14" t="str">
        <f t="shared" si="42"/>
        <v>@PART[*]:HAS[#kiwiBranch[ScienceProbe],#kiwiTier[1]]:FOR[zKiwiTechTree]
{
    @TechRequired = algebra
}</v>
      </c>
      <c r="N679" t="str">
        <f>IF(AND(EXACT(LEFT(A679,1),UPPER(LEFT(A679,1)))=TRUE,A679&lt;&gt;""),_xlfn.CONCAT(REPT("/",4)," ",REPT("*",10)," ",A679," ",REPT("*",10)," ",REPT("\",4),CHAR(10)),IF(A679&lt;&gt;"",_xlfn.CONCAT(REPT("/",2)," Tier ",B679," - ",VLOOKUP(A679,primary[[id]:[realTitle]],5,FALSE)," ",REPT("\",2),CHAR(10)),""))</f>
        <v xml:space="preserve">// Tier 1 - Algebra \\
</v>
      </c>
    </row>
    <row r="680" spans="1:14" x14ac:dyDescent="0.35">
      <c r="A680" t="s">
        <v>16</v>
      </c>
      <c r="B680">
        <f>_xlfn.FLOOR.MATH(VLOOKUP(Tbl_ScienceProbes[[#This Row],[ScienceProbe]],primary[[id]:[tier]],2,FALSE),1)</f>
        <v>3</v>
      </c>
      <c r="C680" t="s">
        <v>1093</v>
      </c>
      <c r="G680" t="str">
        <f t="shared" si="41"/>
        <v>ScienceProbe3</v>
      </c>
      <c r="M680" s="14" t="str">
        <f t="shared" si="42"/>
        <v>@PART[*]:HAS[#kiwiBranch[ScienceProbe],#kiwiTier[3]]:FOR[zKiwiTechTree]
{
    @TechRequired = science201
}</v>
      </c>
      <c r="N680" t="str">
        <f>IF(AND(EXACT(LEFT(A680,1),UPPER(LEFT(A680,1)))=TRUE,A680&lt;&gt;""),_xlfn.CONCAT(REPT("/",4)," ",REPT("*",10)," ",A680," ",REPT("*",10)," ",REPT("\",4),CHAR(10)),IF(A680&lt;&gt;"",_xlfn.CONCAT(REPT("/",2)," Tier ",B680," - ",VLOOKUP(A680,primary[[id]:[realTitle]],5,FALSE)," ",REPT("\",2),CHAR(10)),""))</f>
        <v xml:space="preserve">// Tier 3 - Science 201 \\
</v>
      </c>
    </row>
    <row r="681" spans="1:14" x14ac:dyDescent="0.35">
      <c r="A681" t="s">
        <v>30</v>
      </c>
      <c r="B681">
        <f>_xlfn.FLOOR.MATH(VLOOKUP(Tbl_ScienceProbes[[#This Row],[ScienceProbe]],primary[[id]:[tier]],2,FALSE),1)</f>
        <v>4</v>
      </c>
      <c r="C681" t="s">
        <v>1093</v>
      </c>
      <c r="G681" t="str">
        <f t="shared" si="41"/>
        <v>ScienceProbe4</v>
      </c>
      <c r="M681" s="14" t="str">
        <f t="shared" si="42"/>
        <v>@PART[*]:HAS[#kiwiBranch[ScienceProbe],#kiwiTier[4]]:FOR[zKiwiTechTree]
{
    @TechRequired = basicScience
}</v>
      </c>
      <c r="N681" t="str">
        <f>IF(AND(EXACT(LEFT(A681,1),UPPER(LEFT(A681,1)))=TRUE,A681&lt;&gt;""),_xlfn.CONCAT(REPT("/",4)," ",REPT("*",10)," ",A681," ",REPT("*",10)," ",REPT("\",4),CHAR(10)),IF(A681&lt;&gt;"",_xlfn.CONCAT(REPT("/",2)," Tier ",B681," - ",VLOOKUP(A681,primary[[id]:[realTitle]],5,FALSE)," ",REPT("\",2),CHAR(10)),""))</f>
        <v xml:space="preserve">// Tier 4 - Basic Science \\
</v>
      </c>
    </row>
    <row r="682" spans="1:14" x14ac:dyDescent="0.35">
      <c r="A682" t="s">
        <v>50</v>
      </c>
      <c r="B682">
        <f>_xlfn.FLOOR.MATH(VLOOKUP(Tbl_ScienceProbes[[#This Row],[ScienceProbe]],primary[[id]:[tier]],2,FALSE),1)</f>
        <v>5</v>
      </c>
      <c r="C682" t="s">
        <v>1093</v>
      </c>
      <c r="G682" t="str">
        <f t="shared" si="41"/>
        <v>ScienceProbe5</v>
      </c>
      <c r="M682" s="14" t="str">
        <f t="shared" si="42"/>
        <v>@PART[*]:HAS[#kiwiBranch[ScienceProbe],#kiwiTier[5]]:FOR[zKiwiTechTree]
{
    @TechRequired = appliedScience
}</v>
      </c>
      <c r="N682" t="str">
        <f>IF(AND(EXACT(LEFT(A682,1),UPPER(LEFT(A682,1)))=TRUE,A682&lt;&gt;""),_xlfn.CONCAT(REPT("/",4)," ",REPT("*",10)," ",A682," ",REPT("*",10)," ",REPT("\",4),CHAR(10)),IF(A682&lt;&gt;"",_xlfn.CONCAT(REPT("/",2)," Tier ",B682," - ",VLOOKUP(A682,primary[[id]:[realTitle]],5,FALSE)," ",REPT("\",2),CHAR(10)),""))</f>
        <v xml:space="preserve">// Tier 5 - Applied Science \\
</v>
      </c>
    </row>
    <row r="683" spans="1:14" x14ac:dyDescent="0.35">
      <c r="A683" t="s">
        <v>73</v>
      </c>
      <c r="B683">
        <f>_xlfn.FLOOR.MATH(VLOOKUP(Tbl_ScienceProbes[[#This Row],[ScienceProbe]],primary[[id]:[tier]],2,FALSE),1)</f>
        <v>6</v>
      </c>
      <c r="C683" t="s">
        <v>1093</v>
      </c>
      <c r="G683" t="str">
        <f t="shared" si="41"/>
        <v>ScienceProbe6</v>
      </c>
      <c r="M683" s="14" t="str">
        <f t="shared" si="42"/>
        <v>@PART[*]:HAS[#kiwiBranch[ScienceProbe],#kiwiTier[6]]:FOR[zKiwiTechTree]
{
    @TechRequired = exactScience
}</v>
      </c>
      <c r="N683" t="str">
        <f>IF(AND(EXACT(LEFT(A683,1),UPPER(LEFT(A683,1)))=TRUE,A683&lt;&gt;""),_xlfn.CONCAT(REPT("/",4)," ",REPT("*",10)," ",A683," ",REPT("*",10)," ",REPT("\",4),CHAR(10)),IF(A683&lt;&gt;"",_xlfn.CONCAT(REPT("/",2)," Tier ",B683," - ",VLOOKUP(A683,primary[[id]:[realTitle]],5,FALSE)," ",REPT("\",2),CHAR(10)),""))</f>
        <v xml:space="preserve">// Tier 6 - Exact Science \\
</v>
      </c>
    </row>
    <row r="684" spans="1:14" x14ac:dyDescent="0.35">
      <c r="A684" t="s">
        <v>97</v>
      </c>
      <c r="B684">
        <f>_xlfn.FLOOR.MATH(VLOOKUP(Tbl_ScienceProbes[[#This Row],[ScienceProbe]],primary[[id]:[tier]],2,FALSE),1)</f>
        <v>7</v>
      </c>
      <c r="C684" t="s">
        <v>1093</v>
      </c>
      <c r="G684" t="str">
        <f t="shared" si="41"/>
        <v>ScienceProbe7</v>
      </c>
      <c r="M684" s="14" t="str">
        <f t="shared" si="42"/>
        <v>@PART[*]:HAS[#kiwiBranch[ScienceProbe],#kiwiTier[7]]:FOR[zKiwiTechTree]
{
    @TechRequired = scienceTech
}</v>
      </c>
      <c r="N684" t="str">
        <f>IF(AND(EXACT(LEFT(A684,1),UPPER(LEFT(A684,1)))=TRUE,A684&lt;&gt;""),_xlfn.CONCAT(REPT("/",4)," ",REPT("*",10)," ",A684," ",REPT("*",10)," ",REPT("\",4),CHAR(10)),IF(A684&lt;&gt;"",_xlfn.CONCAT(REPT("/",2)," Tier ",B684," - ",VLOOKUP(A684,primary[[id]:[realTitle]],5,FALSE)," ",REPT("\",2),CHAR(10)),""))</f>
        <v xml:space="preserve">// Tier 7 - Science Tech \\
</v>
      </c>
    </row>
    <row r="685" spans="1:14" x14ac:dyDescent="0.35">
      <c r="A685" t="s">
        <v>136</v>
      </c>
      <c r="B685">
        <f>_xlfn.FLOOR.MATH(VLOOKUP(Tbl_ScienceProbes[[#This Row],[ScienceProbe]],primary[[id]:[tier]],2,FALSE),1)</f>
        <v>8</v>
      </c>
      <c r="C685" t="s">
        <v>1093</v>
      </c>
      <c r="G685" t="str">
        <f t="shared" si="41"/>
        <v>ScienceProbe8</v>
      </c>
      <c r="M685" s="14" t="str">
        <f t="shared" si="42"/>
        <v>@PART[*]:HAS[#kiwiBranch[ScienceProbe],#kiwiTier[8]]:FOR[zKiwiTechTree]
{
    @TechRequired = advScienceTech
}</v>
      </c>
      <c r="N685" t="str">
        <f>IF(AND(EXACT(LEFT(A685,1),UPPER(LEFT(A685,1)))=TRUE,A685&lt;&gt;""),_xlfn.CONCAT(REPT("/",4)," ",REPT("*",10)," ",A685," ",REPT("*",10)," ",REPT("\",4),CHAR(10)),IF(A685&lt;&gt;"",_xlfn.CONCAT(REPT("/",2)," Tier ",B685," - ",VLOOKUP(A685,primary[[id]:[realTitle]],5,FALSE)," ",REPT("\",2),CHAR(10)),""))</f>
        <v xml:space="preserve">// Tier 8 - Advanced Science Tech \\
</v>
      </c>
    </row>
    <row r="686" spans="1:14" x14ac:dyDescent="0.35">
      <c r="A686" t="s">
        <v>168</v>
      </c>
      <c r="B686">
        <f>_xlfn.FLOOR.MATH(VLOOKUP(Tbl_ScienceProbes[[#This Row],[ScienceProbe]],primary[[id]:[tier]],2,FALSE),1)</f>
        <v>9</v>
      </c>
      <c r="C686" t="s">
        <v>1093</v>
      </c>
      <c r="G686" t="str">
        <f t="shared" si="41"/>
        <v>ScienceProbe9</v>
      </c>
      <c r="M686" s="14" t="str">
        <f t="shared" si="42"/>
        <v>@PART[*]:HAS[#kiwiBranch[ScienceProbe],#kiwiTier[9]]:FOR[zKiwiTechTree]
{
    @TechRequired = experimentalScience
}</v>
      </c>
      <c r="N686" t="str">
        <f>IF(AND(EXACT(LEFT(A686,1),UPPER(LEFT(A686,1)))=TRUE,A686&lt;&gt;""),_xlfn.CONCAT(REPT("/",4)," ",REPT("*",10)," ",A686," ",REPT("*",10)," ",REPT("\",4),CHAR(10)),IF(A686&lt;&gt;"",_xlfn.CONCAT(REPT("/",2)," Tier ",B686," - ",VLOOKUP(A686,primary[[id]:[realTitle]],5,FALSE)," ",REPT("\",2),CHAR(10)),""))</f>
        <v xml:space="preserve">// Tier 9 - Experimental Science \\
</v>
      </c>
    </row>
    <row r="687" spans="1:14" x14ac:dyDescent="0.35">
      <c r="A687" t="s">
        <v>208</v>
      </c>
      <c r="B687">
        <f>_xlfn.FLOOR.MATH(VLOOKUP(Tbl_ScienceProbes[[#This Row],[ScienceProbe]],primary[[id]:[tier]],2,FALSE),1)</f>
        <v>10</v>
      </c>
      <c r="C687" t="s">
        <v>1093</v>
      </c>
      <c r="G687" t="str">
        <f t="shared" si="41"/>
        <v>ScienceProbe10</v>
      </c>
      <c r="M687" s="14" t="str">
        <f t="shared" si="42"/>
        <v>@PART[*]:HAS[#kiwiBranch[ScienceProbe],#kiwiTier[10]]:FOR[zKiwiTechTree]
{
    @TechRequired = metascience
}</v>
      </c>
      <c r="N687" t="str">
        <f>IF(AND(EXACT(LEFT(A687,1),UPPER(LEFT(A687,1)))=TRUE,A687&lt;&gt;""),_xlfn.CONCAT(REPT("/",4)," ",REPT("*",10)," ",A687," ",REPT("*",10)," ",REPT("\",4),CHAR(10)),IF(A687&lt;&gt;"",_xlfn.CONCAT(REPT("/",2)," Tier ",B687," - ",VLOOKUP(A687,primary[[id]:[realTitle]],5,FALSE)," ",REPT("\",2),CHAR(10)),""))</f>
        <v xml:space="preserve">// Tier 10 - Metascience \\
</v>
      </c>
    </row>
    <row r="688" spans="1:14" x14ac:dyDescent="0.35">
      <c r="A688" t="s">
        <v>223</v>
      </c>
      <c r="B688">
        <f>_xlfn.FLOOR.MATH(VLOOKUP(Tbl_ScienceProbes[[#This Row],[ScienceProbe]],primary[[id]:[tier]],2,FALSE),1)</f>
        <v>11</v>
      </c>
      <c r="C688" t="s">
        <v>1093</v>
      </c>
      <c r="G688" t="str">
        <f t="shared" si="41"/>
        <v>ScienceProbe11</v>
      </c>
      <c r="M688" s="14" t="str">
        <f t="shared" si="42"/>
        <v>@PART[*]:HAS[#kiwiBranch[ScienceProbe],#kiwiTier[11]]:FOR[zKiwiTechTree]
{
    @TechRequired = highEnergyScience
}</v>
      </c>
      <c r="N688" t="str">
        <f>IF(AND(EXACT(LEFT(A688,1),UPPER(LEFT(A688,1)))=TRUE,A688&lt;&gt;""),_xlfn.CONCAT(REPT("/",4)," ",REPT("*",10)," ",A688," ",REPT("*",10)," ",REPT("\",4),CHAR(10)),IF(A688&lt;&gt;"",_xlfn.CONCAT(REPT("/",2)," Tier ",B688," - ",VLOOKUP(A688,primary[[id]:[realTitle]],5,FALSE)," ",REPT("\",2),CHAR(10)),""))</f>
        <v xml:space="preserve">// Tier 11 - High-Energy Science \\
</v>
      </c>
    </row>
    <row r="689" spans="1:14" x14ac:dyDescent="0.35">
      <c r="A689" t="s">
        <v>224</v>
      </c>
      <c r="B689">
        <f>_xlfn.FLOOR.MATH(VLOOKUP(Tbl_ScienceProbes[[#This Row],[ScienceProbe]],primary[[id]:[tier]],2,FALSE),1)</f>
        <v>12</v>
      </c>
      <c r="C689" t="s">
        <v>1093</v>
      </c>
      <c r="G689" t="str">
        <f t="shared" si="41"/>
        <v>ScienceProbe12</v>
      </c>
      <c r="M689" s="14" t="str">
        <f t="shared" si="42"/>
        <v>@PART[*]:HAS[#kiwiBranch[ScienceProbe],#kiwiTier[12]]:FOR[zKiwiTechTree]
{
    @TechRequired = appliedHighEnergyPhysics
}</v>
      </c>
      <c r="N689" t="str">
        <f>IF(AND(EXACT(LEFT(A689,1),UPPER(LEFT(A689,1)))=TRUE,A689&lt;&gt;""),_xlfn.CONCAT(REPT("/",4)," ",REPT("*",10)," ",A689," ",REPT("*",10)," ",REPT("\",4),CHAR(10)),IF(A689&lt;&gt;"",_xlfn.CONCAT(REPT("/",2)," Tier ",B689," - ",VLOOKUP(A689,primary[[id]:[realTitle]],5,FALSE)," ",REPT("\",2),CHAR(10)),""))</f>
        <v xml:space="preserve">// Tier 12 - Applied High Energy Physics \\
</v>
      </c>
    </row>
    <row r="690" spans="1:14" x14ac:dyDescent="0.35">
      <c r="A690" t="s">
        <v>225</v>
      </c>
      <c r="B690">
        <f>_xlfn.FLOOR.MATH(VLOOKUP(Tbl_ScienceProbes[[#This Row],[ScienceProbe]],primary[[id]:[tier]],2,FALSE),1)</f>
        <v>13</v>
      </c>
      <c r="C690" t="s">
        <v>1093</v>
      </c>
      <c r="G690" t="str">
        <f>_xlfn.CONCAT(C690,B690)</f>
        <v>ScienceProbe13</v>
      </c>
      <c r="M690" s="14" t="str">
        <f t="shared" si="42"/>
        <v>@PART[*]:HAS[#kiwiBranch[ScienceProbe],#kiwiTier[13]]:FOR[zKiwiTechTree]
{
    @TechRequired = ultraHighEnergyPhysics
}</v>
      </c>
      <c r="N690" t="str">
        <f>IF(AND(EXACT(LEFT(A690,1),UPPER(LEFT(A690,1)))=TRUE,A690&lt;&gt;""),_xlfn.CONCAT(REPT("/",4)," ",REPT("*",10)," ",A690," ",REPT("*",10)," ",REPT("\",4),CHAR(10)),IF(A690&lt;&gt;"",_xlfn.CONCAT(REPT("/",2)," Tier ",B690," - ",VLOOKUP(A690,primary[[id]:[realTitle]],5,FALSE)," ",REPT("\",2),CHAR(10)),""))</f>
        <v xml:space="preserve">// Tier 13 - Ultra-High Energy Physics \\
</v>
      </c>
    </row>
    <row r="691" spans="1:14" x14ac:dyDescent="0.35">
      <c r="A691" t="s">
        <v>1421</v>
      </c>
      <c r="B691">
        <f>_xlfn.FLOOR.MATH(VLOOKUP(Tbl_ScienceProbes[[#This Row],[ScienceProbe]],primary[[id]:[tier]],2,FALSE),1)</f>
        <v>14</v>
      </c>
      <c r="C691" t="s">
        <v>1093</v>
      </c>
      <c r="G691" t="str">
        <f t="shared" ref="G691:G713" si="43">_xlfn.CONCAT(C691,B691)</f>
        <v>ScienceProbe14</v>
      </c>
      <c r="M691" s="14" t="str">
        <f t="shared" si="42"/>
        <v>@PART[*]:HAS[#kiwiBranch[ScienceProbe],#kiwiTier[14]]:FOR[zKiwiTechTree]
{
    @TechRequired = extremeHighEnergyPhysics
}</v>
      </c>
      <c r="N691" t="str">
        <f>IF(AND(EXACT(LEFT(A691,1),UPPER(LEFT(A691,1)))=TRUE,A691&lt;&gt;""),_xlfn.CONCAT(REPT("/",4)," ",REPT("*",10)," ",A691," ",REPT("*",10)," ",REPT("\",4),CHAR(10)),IF(A691&lt;&gt;"",_xlfn.CONCAT(REPT("/",2)," Tier ",B691," - ",VLOOKUP(A691,primary[[id]:[realTitle]],5,FALSE)," ",REPT("\",2),CHAR(10)),""))</f>
        <v xml:space="preserve">// Tier 14 - Extreme High Energy Physics \\
</v>
      </c>
    </row>
    <row r="692" spans="1:14" x14ac:dyDescent="0.35">
      <c r="G692" t="str">
        <f t="shared" si="43"/>
        <v/>
      </c>
      <c r="M692" s="14" t="str">
        <f t="shared" si="42"/>
        <v/>
      </c>
      <c r="N692" t="str">
        <f>IF(AND(EXACT(LEFT(A692,1),UPPER(LEFT(A692,1)))=TRUE,A692&lt;&gt;""),_xlfn.CONCAT(REPT("/",4)," ",REPT("*",10)," ",A692," ",REPT("*",10)," ",REPT("\",4),CHAR(10)),IF(A692&lt;&gt;"",_xlfn.CONCAT(REPT("/",2)," Tier ",B692," - ",VLOOKUP(A692,primary[[id]:[realTitle]],5,FALSE)," ",REPT("\",2),CHAR(10)),""))</f>
        <v/>
      </c>
    </row>
    <row r="693" spans="1:14" x14ac:dyDescent="0.35">
      <c r="G693" t="str">
        <f t="shared" si="43"/>
        <v/>
      </c>
      <c r="M693" s="14" t="str">
        <f t="shared" si="42"/>
        <v/>
      </c>
      <c r="N693" t="str">
        <f>IF(AND(EXACT(LEFT(A693,1),UPPER(LEFT(A693,1)))=TRUE,A693&lt;&gt;""),_xlfn.CONCAT(REPT("/",4)," ",REPT("*",10)," ",A693," ",REPT("*",10)," ",REPT("\",4),CHAR(10)),IF(A693&lt;&gt;"",_xlfn.CONCAT(REPT("/",2)," Tier ",B693," - ",VLOOKUP(A693,primary[[id]:[realTitle]],5,FALSE)," ",REPT("\",2),CHAR(10)),""))</f>
        <v/>
      </c>
    </row>
    <row r="694" spans="1:14" x14ac:dyDescent="0.35">
      <c r="A694" t="s">
        <v>1094</v>
      </c>
      <c r="B694" t="s">
        <v>247</v>
      </c>
      <c r="C694" t="s">
        <v>1090</v>
      </c>
      <c r="G694" t="str">
        <f t="shared" si="43"/>
        <v>TitleTier</v>
      </c>
      <c r="M694" s="14" t="str">
        <f t="shared" si="42"/>
        <v/>
      </c>
      <c r="N694" t="str">
        <f>IF(AND(EXACT(LEFT(A694,1),UPPER(LEFT(A694,1)))=TRUE,A694&lt;&gt;""),_xlfn.CONCAT(REPT("/",4)," ",REPT("*",10)," ",A694," ",REPT("*",10)," ",REPT("\",4),CHAR(10)),IF(A694&lt;&gt;"",_xlfn.CONCAT(REPT("/",2)," Tier ",B694," - ",VLOOKUP(A694,primary[[id]:[realTitle]],5,FALSE)," ",REPT("\",2),CHAR(10)),""))</f>
        <v xml:space="preserve">//// ********** ScienceGround ********** \\\\
</v>
      </c>
    </row>
    <row r="695" spans="1:14" x14ac:dyDescent="0.35">
      <c r="A695" s="18" t="s">
        <v>0</v>
      </c>
      <c r="B695">
        <f>_xlfn.FLOOR.MATH(VLOOKUP(Tbl_ScienceGround[[#This Row],[ScienceGround]],primary[[id]:[tier]],2,FALSE),1)</f>
        <v>0</v>
      </c>
      <c r="C695" t="s">
        <v>1094</v>
      </c>
      <c r="G695" t="str">
        <f t="shared" si="43"/>
        <v>ScienceGround0</v>
      </c>
      <c r="M695" s="14" t="str">
        <f t="shared" si="42"/>
        <v>@PART[*]:HAS[#kiwiBranch[ScienceGround],#kiwiTier[0]]:FOR[zKiwiTechTree]
{
    @TechRequired = start
}</v>
      </c>
      <c r="N695" t="str">
        <f>IF(AND(EXACT(LEFT(A695,1),UPPER(LEFT(A695,1)))=TRUE,A695&lt;&gt;""),_xlfn.CONCAT(REPT("/",4)," ",REPT("*",10)," ",A695," ",REPT("*",10)," ",REPT("\",4),CHAR(10)),IF(A695&lt;&gt;"",_xlfn.CONCAT(REPT("/",2)," Tier ",B695," - ",VLOOKUP(A695,primary[[id]:[realTitle]],5,FALSE)," ",REPT("\",2),CHAR(10)),""))</f>
        <v xml:space="preserve">// Tier 0 - Start \\
</v>
      </c>
    </row>
    <row r="696" spans="1:14" x14ac:dyDescent="0.35">
      <c r="A696" t="s">
        <v>120</v>
      </c>
      <c r="B696">
        <f>_xlfn.FLOOR.MATH(VLOOKUP(Tbl_ScienceGround[[#This Row],[ScienceGround]],primary[[id]:[tier]],2,FALSE),1)</f>
        <v>1</v>
      </c>
      <c r="C696" t="s">
        <v>1094</v>
      </c>
      <c r="G696" t="str">
        <f t="shared" si="43"/>
        <v>ScienceGround1</v>
      </c>
      <c r="M696" s="14" t="str">
        <f t="shared" si="42"/>
        <v>@PART[*]:HAS[#kiwiBranch[ScienceGround],#kiwiTier[1]]:FOR[zKiwiTechTree]
{
    @TechRequired = algebra
}</v>
      </c>
      <c r="N696" t="str">
        <f>IF(AND(EXACT(LEFT(A696,1),UPPER(LEFT(A696,1)))=TRUE,A696&lt;&gt;""),_xlfn.CONCAT(REPT("/",4)," ",REPT("*",10)," ",A696," ",REPT("*",10)," ",REPT("\",4),CHAR(10)),IF(A696&lt;&gt;"",_xlfn.CONCAT(REPT("/",2)," Tier ",B696," - ",VLOOKUP(A696,primary[[id]:[realTitle]],5,FALSE)," ",REPT("\",2),CHAR(10)),""))</f>
        <v xml:space="preserve">// Tier 1 - Algebra \\
</v>
      </c>
    </row>
    <row r="697" spans="1:14" x14ac:dyDescent="0.35">
      <c r="A697" t="s">
        <v>16</v>
      </c>
      <c r="B697">
        <f>_xlfn.FLOOR.MATH(VLOOKUP(Tbl_ScienceGround[[#This Row],[ScienceGround]],primary[[id]:[tier]],2,FALSE),1)</f>
        <v>3</v>
      </c>
      <c r="C697" t="s">
        <v>1094</v>
      </c>
      <c r="G697" t="str">
        <f t="shared" si="43"/>
        <v>ScienceGround3</v>
      </c>
      <c r="M697" s="14" t="str">
        <f t="shared" si="42"/>
        <v>@PART[*]:HAS[#kiwiBranch[ScienceGround],#kiwiTier[3]]:FOR[zKiwiTechTree]
{
    @TechRequired = science201
}</v>
      </c>
      <c r="N697" t="str">
        <f>IF(AND(EXACT(LEFT(A697,1),UPPER(LEFT(A697,1)))=TRUE,A697&lt;&gt;""),_xlfn.CONCAT(REPT("/",4)," ",REPT("*",10)," ",A697," ",REPT("*",10)," ",REPT("\",4),CHAR(10)),IF(A697&lt;&gt;"",_xlfn.CONCAT(REPT("/",2)," Tier ",B697," - ",VLOOKUP(A697,primary[[id]:[realTitle]],5,FALSE)," ",REPT("\",2),CHAR(10)),""))</f>
        <v xml:space="preserve">// Tier 3 - Science 201 \\
</v>
      </c>
    </row>
    <row r="698" spans="1:14" x14ac:dyDescent="0.35">
      <c r="A698" t="s">
        <v>138</v>
      </c>
      <c r="B698">
        <f>_xlfn.FLOOR.MATH(VLOOKUP(Tbl_ScienceGround[[#This Row],[ScienceGround]],primary[[id]:[tier]],2,FALSE),1)</f>
        <v>4</v>
      </c>
      <c r="C698" t="s">
        <v>1094</v>
      </c>
      <c r="G698" t="str">
        <f t="shared" si="43"/>
        <v>ScienceGround4</v>
      </c>
      <c r="M698" s="14" t="str">
        <f t="shared" si="42"/>
        <v>@PART[*]:HAS[#kiwiBranch[ScienceGround],#kiwiTier[4]]:FOR[zKiwiTechTree]
{
    @TechRequired = groundScience
}</v>
      </c>
      <c r="N698" t="str">
        <f>IF(AND(EXACT(LEFT(A698,1),UPPER(LEFT(A698,1)))=TRUE,A698&lt;&gt;""),_xlfn.CONCAT(REPT("/",4)," ",REPT("*",10)," ",A698," ",REPT("*",10)," ",REPT("\",4),CHAR(10)),IF(A698&lt;&gt;"",_xlfn.CONCAT(REPT("/",2)," Tier ",B698," - ",VLOOKUP(A698,primary[[id]:[realTitle]],5,FALSE)," ",REPT("\",2),CHAR(10)),""))</f>
        <v xml:space="preserve">// Tier 4 - Ground Science \\
</v>
      </c>
    </row>
    <row r="699" spans="1:14" x14ac:dyDescent="0.35">
      <c r="A699" t="s">
        <v>51</v>
      </c>
      <c r="B699">
        <f>_xlfn.FLOOR.MATH(VLOOKUP(Tbl_ScienceGround[[#This Row],[ScienceGround]],primary[[id]:[tier]],2,FALSE),1)</f>
        <v>5</v>
      </c>
      <c r="C699" t="s">
        <v>1094</v>
      </c>
      <c r="G699" t="str">
        <f t="shared" si="43"/>
        <v>ScienceGround5</v>
      </c>
      <c r="M699" s="14" t="str">
        <f t="shared" si="42"/>
        <v>@PART[*]:HAS[#kiwiBranch[ScienceGround],#kiwiTier[5]]:FOR[zKiwiTechTree]
{
    @TechRequired = miniaturization
}</v>
      </c>
      <c r="N699" t="str">
        <f>IF(AND(EXACT(LEFT(A699,1),UPPER(LEFT(A699,1)))=TRUE,A699&lt;&gt;""),_xlfn.CONCAT(REPT("/",4)," ",REPT("*",10)," ",A699," ",REPT("*",10)," ",REPT("\",4),CHAR(10)),IF(A699&lt;&gt;"",_xlfn.CONCAT(REPT("/",2)," Tier ",B699," - ",VLOOKUP(A699,primary[[id]:[realTitle]],5,FALSE)," ",REPT("\",2),CHAR(10)),""))</f>
        <v xml:space="preserve">// Tier 5 - Miniaturization \\
</v>
      </c>
    </row>
    <row r="700" spans="1:14" x14ac:dyDescent="0.35">
      <c r="A700" t="s">
        <v>75</v>
      </c>
      <c r="B700">
        <f>_xlfn.FLOOR.MATH(VLOOKUP(Tbl_ScienceGround[[#This Row],[ScienceGround]],primary[[id]:[tier]],2,FALSE),1)</f>
        <v>6</v>
      </c>
      <c r="C700" t="s">
        <v>1094</v>
      </c>
      <c r="G700" t="str">
        <f t="shared" si="43"/>
        <v>ScienceGround6</v>
      </c>
      <c r="M700" s="14" t="str">
        <f t="shared" si="42"/>
        <v>@PART[*]:HAS[#kiwiBranch[ScienceGround],#kiwiTier[6]]:FOR[zKiwiTechTree]
{
    @TechRequired = precisionEngineering
}</v>
      </c>
      <c r="N700" t="str">
        <f>IF(AND(EXACT(LEFT(A700,1),UPPER(LEFT(A700,1)))=TRUE,A700&lt;&gt;""),_xlfn.CONCAT(REPT("/",4)," ",REPT("*",10)," ",A700," ",REPT("*",10)," ",REPT("\",4),CHAR(10)),IF(A700&lt;&gt;"",_xlfn.CONCAT(REPT("/",2)," Tier ",B700," - ",VLOOKUP(A700,primary[[id]:[realTitle]],5,FALSE)," ",REPT("\",2),CHAR(10)),""))</f>
        <v xml:space="preserve">// Tier 6 - Precision Engineering \\
</v>
      </c>
    </row>
    <row r="701" spans="1:14" x14ac:dyDescent="0.35">
      <c r="A701" t="s">
        <v>100</v>
      </c>
      <c r="B701">
        <f>_xlfn.FLOOR.MATH(VLOOKUP(Tbl_ScienceGround[[#This Row],[ScienceGround]],primary[[id]:[tier]],2,FALSE),1)</f>
        <v>7</v>
      </c>
      <c r="C701" t="s">
        <v>1094</v>
      </c>
      <c r="G701" t="str">
        <f t="shared" si="43"/>
        <v>ScienceGround7</v>
      </c>
      <c r="M701" s="14" t="str">
        <f t="shared" si="42"/>
        <v>@PART[*]:HAS[#kiwiBranch[ScienceGround],#kiwiTier[7]]:FOR[zKiwiTechTree]
{
    @TechRequired = electronics
}</v>
      </c>
      <c r="N701" t="str">
        <f>IF(AND(EXACT(LEFT(A701,1),UPPER(LEFT(A701,1)))=TRUE,A701&lt;&gt;""),_xlfn.CONCAT(REPT("/",4)," ",REPT("*",10)," ",A701," ",REPT("*",10)," ",REPT("\",4),CHAR(10)),IF(A701&lt;&gt;"",_xlfn.CONCAT(REPT("/",2)," Tier ",B701," - ",VLOOKUP(A701,primary[[id]:[realTitle]],5,FALSE)," ",REPT("\",2),CHAR(10)),""))</f>
        <v xml:space="preserve">// Tier 7 - Electronics \\
</v>
      </c>
    </row>
    <row r="702" spans="1:14" x14ac:dyDescent="0.35">
      <c r="A702" t="s">
        <v>137</v>
      </c>
      <c r="B702">
        <f>_xlfn.FLOOR.MATH(VLOOKUP(Tbl_ScienceGround[[#This Row],[ScienceGround]],primary[[id]:[tier]],2,FALSE),1)</f>
        <v>8</v>
      </c>
      <c r="C702" t="s">
        <v>1094</v>
      </c>
      <c r="G702" t="str">
        <f t="shared" si="43"/>
        <v>ScienceGround8</v>
      </c>
      <c r="M702" s="14" t="str">
        <f t="shared" si="42"/>
        <v>@PART[*]:HAS[#kiwiBranch[ScienceGround],#kiwiTier[8]]:FOR[zKiwiTechTree]
{
    @TechRequired = specializedScienceTech
}</v>
      </c>
      <c r="N702" t="str">
        <f>IF(AND(EXACT(LEFT(A702,1),UPPER(LEFT(A702,1)))=TRUE,A702&lt;&gt;""),_xlfn.CONCAT(REPT("/",4)," ",REPT("*",10)," ",A702," ",REPT("*",10)," ",REPT("\",4),CHAR(10)),IF(A702&lt;&gt;"",_xlfn.CONCAT(REPT("/",2)," Tier ",B702," - ",VLOOKUP(A702,primary[[id]:[realTitle]],5,FALSE)," ",REPT("\",2),CHAR(10)),""))</f>
        <v xml:space="preserve">// Tier 8 - Specialized Science Tech \\
</v>
      </c>
    </row>
    <row r="703" spans="1:14" x14ac:dyDescent="0.35">
      <c r="A703" t="s">
        <v>169</v>
      </c>
      <c r="B703">
        <f>_xlfn.FLOOR.MATH(VLOOKUP(Tbl_ScienceGround[[#This Row],[ScienceGround]],primary[[id]:[tier]],2,FALSE),1)</f>
        <v>9</v>
      </c>
      <c r="C703" t="s">
        <v>1094</v>
      </c>
      <c r="G703" t="str">
        <f t="shared" si="43"/>
        <v>ScienceGround9</v>
      </c>
      <c r="M703" s="14" t="str">
        <f t="shared" si="42"/>
        <v>@PART[*]:HAS[#kiwiBranch[ScienceGround],#kiwiTier[9]]:FOR[zKiwiTechTree]
{
    @TechRequired = longTermScienceTech
}</v>
      </c>
      <c r="N703" t="str">
        <f>IF(AND(EXACT(LEFT(A703,1),UPPER(LEFT(A703,1)))=TRUE,A703&lt;&gt;""),_xlfn.CONCAT(REPT("/",4)," ",REPT("*",10)," ",A703," ",REPT("*",10)," ",REPT("\",4),CHAR(10)),IF(A703&lt;&gt;"",_xlfn.CONCAT(REPT("/",2)," Tier ",B703," - ",VLOOKUP(A703,primary[[id]:[realTitle]],5,FALSE)," ",REPT("\",2),CHAR(10)),""))</f>
        <v xml:space="preserve">// Tier 9 - Long-Term Science Tech \\
</v>
      </c>
    </row>
    <row r="704" spans="1:14" x14ac:dyDescent="0.35">
      <c r="A704" t="s">
        <v>170</v>
      </c>
      <c r="B704">
        <f>_xlfn.FLOOR.MATH(VLOOKUP(Tbl_ScienceGround[[#This Row],[ScienceGround]],primary[[id]:[tier]],2,FALSE),1)</f>
        <v>10</v>
      </c>
      <c r="C704" t="s">
        <v>1094</v>
      </c>
      <c r="G704" t="str">
        <f t="shared" si="43"/>
        <v>ScienceGround10</v>
      </c>
      <c r="M704" s="14" t="str">
        <f t="shared" si="42"/>
        <v>@PART[*]:HAS[#kiwiBranch[ScienceGround],#kiwiTier[10]]:FOR[zKiwiTechTree]
{
    @TechRequired = scientificOutposts
}</v>
      </c>
      <c r="N704" t="str">
        <f>IF(AND(EXACT(LEFT(A704,1),UPPER(LEFT(A704,1)))=TRUE,A704&lt;&gt;""),_xlfn.CONCAT(REPT("/",4)," ",REPT("*",10)," ",A704," ",REPT("*",10)," ",REPT("\",4),CHAR(10)),IF(A704&lt;&gt;"",_xlfn.CONCAT(REPT("/",2)," Tier ",B704," - ",VLOOKUP(A704,primary[[id]:[realTitle]],5,FALSE)," ",REPT("\",2),CHAR(10)),""))</f>
        <v xml:space="preserve">// Tier 10 - Scientific Outposts \\
</v>
      </c>
    </row>
    <row r="705" spans="1:14" x14ac:dyDescent="0.35">
      <c r="A705" t="s">
        <v>223</v>
      </c>
      <c r="B705">
        <f>_xlfn.FLOOR.MATH(VLOOKUP(Tbl_ScienceGround[[#This Row],[ScienceGround]],primary[[id]:[tier]],2,FALSE),1)</f>
        <v>11</v>
      </c>
      <c r="C705" t="s">
        <v>1094</v>
      </c>
      <c r="G705" t="str">
        <f t="shared" si="43"/>
        <v>ScienceGround11</v>
      </c>
      <c r="M705" s="14" t="str">
        <f t="shared" si="42"/>
        <v>@PART[*]:HAS[#kiwiBranch[ScienceGround],#kiwiTier[11]]:FOR[zKiwiTechTree]
{
    @TechRequired = highEnergyScience
}</v>
      </c>
      <c r="N705" t="str">
        <f>IF(AND(EXACT(LEFT(A705,1),UPPER(LEFT(A705,1)))=TRUE,A705&lt;&gt;""),_xlfn.CONCAT(REPT("/",4)," ",REPT("*",10)," ",A705," ",REPT("*",10)," ",REPT("\",4),CHAR(10)),IF(A705&lt;&gt;"",_xlfn.CONCAT(REPT("/",2)," Tier ",B705," - ",VLOOKUP(A705,primary[[id]:[realTitle]],5,FALSE)," ",REPT("\",2),CHAR(10)),""))</f>
        <v xml:space="preserve">// Tier 11 - High-Energy Science \\
</v>
      </c>
    </row>
    <row r="706" spans="1:14" x14ac:dyDescent="0.35">
      <c r="A706" t="s">
        <v>224</v>
      </c>
      <c r="B706">
        <f>_xlfn.FLOOR.MATH(VLOOKUP(Tbl_ScienceGround[[#This Row],[ScienceGround]],primary[[id]:[tier]],2,FALSE),1)</f>
        <v>12</v>
      </c>
      <c r="C706" t="s">
        <v>1094</v>
      </c>
      <c r="G706" t="str">
        <f t="shared" si="43"/>
        <v>ScienceGround12</v>
      </c>
      <c r="M706" s="14" t="str">
        <f t="shared" si="42"/>
        <v>@PART[*]:HAS[#kiwiBranch[ScienceGround],#kiwiTier[12]]:FOR[zKiwiTechTree]
{
    @TechRequired = appliedHighEnergyPhysics
}</v>
      </c>
      <c r="N706" t="str">
        <f>IF(AND(EXACT(LEFT(A706,1),UPPER(LEFT(A706,1)))=TRUE,A706&lt;&gt;""),_xlfn.CONCAT(REPT("/",4)," ",REPT("*",10)," ",A706," ",REPT("*",10)," ",REPT("\",4),CHAR(10)),IF(A706&lt;&gt;"",_xlfn.CONCAT(REPT("/",2)," Tier ",B706," - ",VLOOKUP(A706,primary[[id]:[realTitle]],5,FALSE)," ",REPT("\",2),CHAR(10)),""))</f>
        <v xml:space="preserve">// Tier 12 - Applied High Energy Physics \\
</v>
      </c>
    </row>
    <row r="707" spans="1:14" x14ac:dyDescent="0.35">
      <c r="A707" t="s">
        <v>225</v>
      </c>
      <c r="B707">
        <f>_xlfn.FLOOR.MATH(VLOOKUP(Tbl_ScienceGround[[#This Row],[ScienceGround]],primary[[id]:[tier]],2,FALSE),1)</f>
        <v>13</v>
      </c>
      <c r="C707" t="s">
        <v>1094</v>
      </c>
      <c r="G707" t="str">
        <f t="shared" si="43"/>
        <v>ScienceGround13</v>
      </c>
      <c r="M707" s="14" t="str">
        <f t="shared" si="42"/>
        <v>@PART[*]:HAS[#kiwiBranch[ScienceGround],#kiwiTier[13]]:FOR[zKiwiTechTree]
{
    @TechRequired = ultraHighEnergyPhysics
}</v>
      </c>
      <c r="N707" t="str">
        <f>IF(AND(EXACT(LEFT(A707,1),UPPER(LEFT(A707,1)))=TRUE,A707&lt;&gt;""),_xlfn.CONCAT(REPT("/",4)," ",REPT("*",10)," ",A707," ",REPT("*",10)," ",REPT("\",4),CHAR(10)),IF(A707&lt;&gt;"",_xlfn.CONCAT(REPT("/",2)," Tier ",B707," - ",VLOOKUP(A707,primary[[id]:[realTitle]],5,FALSE)," ",REPT("\",2),CHAR(10)),""))</f>
        <v xml:space="preserve">// Tier 13 - Ultra-High Energy Physics \\
</v>
      </c>
    </row>
    <row r="708" spans="1:14" x14ac:dyDescent="0.35">
      <c r="A708" t="s">
        <v>1421</v>
      </c>
      <c r="B708">
        <f>_xlfn.FLOOR.MATH(VLOOKUP(Tbl_ScienceGround[[#This Row],[ScienceGround]],primary[[id]:[tier]],2,FALSE),1)</f>
        <v>14</v>
      </c>
      <c r="C708" t="s">
        <v>1094</v>
      </c>
      <c r="G708" t="str">
        <f t="shared" si="43"/>
        <v>ScienceGround14</v>
      </c>
      <c r="M708" s="14" t="str">
        <f t="shared" si="42"/>
        <v>@PART[*]:HAS[#kiwiBranch[ScienceGround],#kiwiTier[14]]:FOR[zKiwiTechTree]
{
    @TechRequired = extremeHighEnergyPhysics
}</v>
      </c>
      <c r="N708" t="str">
        <f>IF(AND(EXACT(LEFT(A708,1),UPPER(LEFT(A708,1)))=TRUE,A708&lt;&gt;""),_xlfn.CONCAT(REPT("/",4)," ",REPT("*",10)," ",A708," ",REPT("*",10)," ",REPT("\",4),CHAR(10)),IF(A708&lt;&gt;"",_xlfn.CONCAT(REPT("/",2)," Tier ",B708," - ",VLOOKUP(A708,primary[[id]:[realTitle]],5,FALSE)," ",REPT("\",2),CHAR(10)),""))</f>
        <v xml:space="preserve">// Tier 14 - Extreme High Energy Physics \\
</v>
      </c>
    </row>
    <row r="709" spans="1:14" x14ac:dyDescent="0.35">
      <c r="G709" t="str">
        <f t="shared" si="43"/>
        <v/>
      </c>
      <c r="M709" s="14" t="str">
        <f t="shared" si="42"/>
        <v/>
      </c>
      <c r="N709" t="str">
        <f>IF(AND(EXACT(LEFT(A709,1),UPPER(LEFT(A709,1)))=TRUE,A709&lt;&gt;""),_xlfn.CONCAT(REPT("/",4)," ",REPT("*",10)," ",A709," ",REPT("*",10)," ",REPT("\",4),CHAR(10)),IF(A709&lt;&gt;"",_xlfn.CONCAT(REPT("/",2)," Tier ",B709," - ",VLOOKUP(A709,primary[[id]:[realTitle]],5,FALSE)," ",REPT("\",2),CHAR(10)),""))</f>
        <v/>
      </c>
    </row>
    <row r="710" spans="1:14" x14ac:dyDescent="0.35">
      <c r="G710" t="str">
        <f t="shared" si="43"/>
        <v/>
      </c>
      <c r="M710" s="14" t="str">
        <f t="shared" si="42"/>
        <v/>
      </c>
      <c r="N710" t="str">
        <f>IF(AND(EXACT(LEFT(A710,1),UPPER(LEFT(A710,1)))=TRUE,A710&lt;&gt;""),_xlfn.CONCAT(REPT("/",4)," ",REPT("*",10)," ",A710," ",REPT("*",10)," ",REPT("\",4),CHAR(10)),IF(A710&lt;&gt;"",_xlfn.CONCAT(REPT("/",2)," Tier ",B710," - ",VLOOKUP(A710,primary[[id]:[realTitle]],5,FALSE)," ",REPT("\",2),CHAR(10)),""))</f>
        <v/>
      </c>
    </row>
    <row r="711" spans="1:14" x14ac:dyDescent="0.35">
      <c r="A711" t="s">
        <v>1095</v>
      </c>
      <c r="B711" t="s">
        <v>247</v>
      </c>
      <c r="C711" t="s">
        <v>1090</v>
      </c>
      <c r="G711" t="str">
        <f t="shared" si="43"/>
        <v>TitleTier</v>
      </c>
      <c r="M711" s="14" t="str">
        <f t="shared" si="42"/>
        <v/>
      </c>
      <c r="N711" t="str">
        <f>IF(AND(EXACT(LEFT(A711,1),UPPER(LEFT(A711,1)))=TRUE,A711&lt;&gt;""),_xlfn.CONCAT(REPT("/",4)," ",REPT("*",10)," ",A711," ",REPT("*",10)," ",REPT("\",4),CHAR(10)),IF(A711&lt;&gt;"",_xlfn.CONCAT(REPT("/",2)," Tier ",B711," - ",VLOOKUP(A711,primary[[id]:[realTitle]],5,FALSE)," ",REPT("\",2),CHAR(10)),""))</f>
        <v xml:space="preserve">//// ********** OtherParts ********** \\\\
</v>
      </c>
    </row>
    <row r="712" spans="1:14" x14ac:dyDescent="0.35">
      <c r="A712" s="18" t="s">
        <v>3</v>
      </c>
      <c r="B712">
        <f>_xlfn.FLOOR.MATH(VLOOKUP(Tbl_OtherParts[[#This Row],[OtherParts]],primary[[id]:[tier]],2,FALSE),1)</f>
        <v>0</v>
      </c>
      <c r="C712" t="s">
        <v>1095</v>
      </c>
      <c r="G712" t="str">
        <f t="shared" si="43"/>
        <v>OtherParts0</v>
      </c>
      <c r="M712" s="14" t="str">
        <f t="shared" si="42"/>
        <v>@PART[*]:HAS[#kiwiBranch[OtherParts],#kiwiTier[0]]:FOR[zKiwiTechTree]
{
    @TechRequired = otherParts
}</v>
      </c>
      <c r="N712" t="str">
        <f>IF(AND(EXACT(LEFT(A712,1),UPPER(LEFT(A712,1)))=TRUE,A712&lt;&gt;""),_xlfn.CONCAT(REPT("/",4)," ",REPT("*",10)," ",A712," ",REPT("*",10)," ",REPT("\",4),CHAR(10)),IF(A712&lt;&gt;"",_xlfn.CONCAT(REPT("/",2)," Tier ",B712," - ",VLOOKUP(A712,primary[[id]:[realTitle]],5,FALSE)," ",REPT("\",2),CHAR(10)),""))</f>
        <v xml:space="preserve">// Tier 0 - Other Parts \\
</v>
      </c>
    </row>
    <row r="713" spans="1:14" x14ac:dyDescent="0.35">
      <c r="G713" t="str">
        <f t="shared" si="43"/>
        <v/>
      </c>
      <c r="M713" s="14" t="str">
        <f t="shared" si="42"/>
        <v/>
      </c>
      <c r="N713" t="str">
        <f>IF(AND(EXACT(LEFT(A713,1),UPPER(LEFT(A713,1)))=TRUE,A713&lt;&gt;""),_xlfn.CONCAT(REPT("/",4)," ",REPT("*",10)," ",A713," ",REPT("*",10)," ",REPT("\",4),CHAR(10)),IF(A713&lt;&gt;"",_xlfn.CONCAT(REPT("/",2)," Tier ",B713," - ",VLOOKUP(A713,primary[[id]:[realTitle]],5,FALSE)," ",REPT("\",2),CHAR(10)),""))</f>
        <v/>
      </c>
    </row>
    <row r="714" spans="1:14" x14ac:dyDescent="0.35">
      <c r="G714" t="str">
        <f>_xlfn.CONCAT(C714,B714)</f>
        <v/>
      </c>
      <c r="M714" s="14" t="str">
        <f t="shared" si="42"/>
        <v/>
      </c>
      <c r="N714" t="str">
        <f>IF(AND(EXACT(LEFT(A714,1),UPPER(LEFT(A714,1)))=TRUE,A714&lt;&gt;""),_xlfn.CONCAT(REPT("/",4)," ",REPT("*",10)," ",A714," ",REPT("*",10)," ",REPT("\",4),CHAR(10)),IF(A714&lt;&gt;"",_xlfn.CONCAT(REPT("/",2)," Tier ",B714," - ",VLOOKUP(A714,primary[[id]:[realTitle]],5,FALSE)," ",REPT("\",2),CHAR(10)),""))</f>
        <v/>
      </c>
    </row>
    <row r="715" spans="1:14" x14ac:dyDescent="0.35">
      <c r="A715" t="s">
        <v>1096</v>
      </c>
      <c r="B715" t="s">
        <v>247</v>
      </c>
      <c r="C715" t="s">
        <v>1090</v>
      </c>
      <c r="G715" t="str">
        <f>_xlfn.CONCAT(C715,B715)</f>
        <v>TitleTier</v>
      </c>
      <c r="M715" s="14" t="str">
        <f t="shared" si="42"/>
        <v/>
      </c>
      <c r="N715" t="str">
        <f>IF(AND(EXACT(LEFT(A715,1),UPPER(LEFT(A715,1)))=TRUE,A715&lt;&gt;""),_xlfn.CONCAT(REPT("/",4)," ",REPT("*",10)," ",A715," ",REPT("*",10)," ",REPT("\",4),CHAR(10)),IF(A715&lt;&gt;"",_xlfn.CONCAT(REPT("/",2)," Tier ",B715," - ",VLOOKUP(A715,primary[[id]:[realTitle]],5,FALSE)," ",REPT("\",2),CHAR(10)),""))</f>
        <v xml:space="preserve">//// ********** Unresearchable ********** \\\\
</v>
      </c>
    </row>
    <row r="716" spans="1:14" x14ac:dyDescent="0.35">
      <c r="A716" s="18" t="s">
        <v>1097</v>
      </c>
      <c r="B716">
        <v>0</v>
      </c>
      <c r="C716" t="s">
        <v>1096</v>
      </c>
      <c r="G716" t="str">
        <f>_xlfn.CONCAT(C716,B716)</f>
        <v>Unresearchable0</v>
      </c>
      <c r="M716" s="14" t="str">
        <f t="shared" si="42"/>
        <v>@PART[*]:HAS[#kiwiBranch[Unresearchable],#kiwiTier[0]]:FOR[zKiwiTechTree]
{
    @TechRequired = unresearchable
}</v>
      </c>
      <c r="N716" t="e">
        <f>IF(AND(EXACT(LEFT(A716,1),UPPER(LEFT(A716,1)))=TRUE,A716&lt;&gt;""),_xlfn.CONCAT(REPT("/",4)," ",REPT("*",10)," ",A716," ",REPT("*",10)," ",REPT("\",4),CHAR(10)),IF(A716&lt;&gt;"",_xlfn.CONCAT(REPT("/",2)," Tier ",B716," - ",VLOOKUP(A716,primary[[id]:[realTitle]],5,FALSE)," ",REPT("\",2),CHAR(10)),""))</f>
        <v>#N/A</v>
      </c>
    </row>
    <row r="717" spans="1:14" x14ac:dyDescent="0.35">
      <c r="G717" t="str">
        <f>_xlfn.CONCAT(C717,B717)</f>
        <v/>
      </c>
      <c r="M717" s="14" t="str">
        <f t="shared" si="42"/>
        <v/>
      </c>
    </row>
    <row r="718" spans="1:14" x14ac:dyDescent="0.35">
      <c r="G718" t="str">
        <f>_xlfn.CONCAT(C718,B718)</f>
        <v/>
      </c>
      <c r="M718" s="14" t="str">
        <f t="shared" si="42"/>
        <v/>
      </c>
    </row>
    <row r="719" spans="1:14" x14ac:dyDescent="0.35">
      <c r="M719" s="14" t="str">
        <f t="shared" si="42"/>
        <v/>
      </c>
    </row>
    <row r="720" spans="1:14" x14ac:dyDescent="0.35">
      <c r="M720" s="14" t="str">
        <f t="shared" si="42"/>
        <v/>
      </c>
    </row>
    <row r="721" spans="13:13" x14ac:dyDescent="0.35">
      <c r="M721" s="14" t="str">
        <f t="shared" ref="M721:M784" si="44">IF(ISNUMBER(B721)=TRUE,_xlfn.CONCAT("@PART[*]:HAS[#kiwiBranch[",C721,"],#kiwiTier[",B721,"]]:FOR[zKiwiTechTree]",CHAR(10),"{",CHAR(10),"    @TechRequired = ",A721,CHAR(10),"}"),"")</f>
        <v/>
      </c>
    </row>
    <row r="722" spans="13:13" x14ac:dyDescent="0.35">
      <c r="M722" s="14" t="str">
        <f t="shared" si="44"/>
        <v/>
      </c>
    </row>
    <row r="723" spans="13:13" x14ac:dyDescent="0.35">
      <c r="M723" s="14" t="str">
        <f t="shared" si="44"/>
        <v/>
      </c>
    </row>
    <row r="724" spans="13:13" x14ac:dyDescent="0.35">
      <c r="M724" s="14" t="str">
        <f t="shared" si="44"/>
        <v/>
      </c>
    </row>
    <row r="725" spans="13:13" x14ac:dyDescent="0.35">
      <c r="M725" s="14" t="str">
        <f t="shared" si="44"/>
        <v/>
      </c>
    </row>
    <row r="726" spans="13:13" x14ac:dyDescent="0.35">
      <c r="M726" s="14" t="str">
        <f t="shared" si="44"/>
        <v/>
      </c>
    </row>
    <row r="727" spans="13:13" x14ac:dyDescent="0.35">
      <c r="M727" s="14" t="str">
        <f t="shared" si="44"/>
        <v/>
      </c>
    </row>
    <row r="728" spans="13:13" x14ac:dyDescent="0.35">
      <c r="M728" s="14" t="str">
        <f t="shared" si="44"/>
        <v/>
      </c>
    </row>
    <row r="729" spans="13:13" x14ac:dyDescent="0.35">
      <c r="M729" s="14" t="str">
        <f t="shared" si="44"/>
        <v/>
      </c>
    </row>
    <row r="730" spans="13:13" x14ac:dyDescent="0.35">
      <c r="M730" s="14" t="str">
        <f t="shared" si="44"/>
        <v/>
      </c>
    </row>
    <row r="731" spans="13:13" x14ac:dyDescent="0.35">
      <c r="M731" s="14" t="str">
        <f t="shared" si="44"/>
        <v/>
      </c>
    </row>
    <row r="732" spans="13:13" x14ac:dyDescent="0.35">
      <c r="M732" s="14" t="str">
        <f t="shared" si="44"/>
        <v/>
      </c>
    </row>
    <row r="733" spans="13:13" x14ac:dyDescent="0.35">
      <c r="M733" s="14" t="str">
        <f t="shared" si="44"/>
        <v/>
      </c>
    </row>
    <row r="734" spans="13:13" x14ac:dyDescent="0.35">
      <c r="M734" s="14" t="str">
        <f t="shared" si="44"/>
        <v/>
      </c>
    </row>
    <row r="735" spans="13:13" x14ac:dyDescent="0.35">
      <c r="M735" s="14" t="str">
        <f t="shared" si="44"/>
        <v/>
      </c>
    </row>
    <row r="736" spans="13:13" x14ac:dyDescent="0.35">
      <c r="M736" s="14" t="str">
        <f t="shared" si="44"/>
        <v/>
      </c>
    </row>
    <row r="737" spans="13:13" x14ac:dyDescent="0.35">
      <c r="M737" s="14" t="str">
        <f t="shared" si="44"/>
        <v/>
      </c>
    </row>
    <row r="738" spans="13:13" x14ac:dyDescent="0.35">
      <c r="M738" s="14" t="str">
        <f t="shared" si="44"/>
        <v/>
      </c>
    </row>
    <row r="739" spans="13:13" x14ac:dyDescent="0.35">
      <c r="M739" s="14" t="str">
        <f t="shared" si="44"/>
        <v/>
      </c>
    </row>
    <row r="740" spans="13:13" x14ac:dyDescent="0.35">
      <c r="M740" s="14" t="str">
        <f t="shared" si="44"/>
        <v/>
      </c>
    </row>
    <row r="741" spans="13:13" x14ac:dyDescent="0.35">
      <c r="M741" s="14" t="str">
        <f t="shared" si="44"/>
        <v/>
      </c>
    </row>
    <row r="742" spans="13:13" x14ac:dyDescent="0.35">
      <c r="M742" s="14" t="str">
        <f t="shared" si="44"/>
        <v/>
      </c>
    </row>
    <row r="743" spans="13:13" x14ac:dyDescent="0.35">
      <c r="M743" s="14" t="str">
        <f t="shared" si="44"/>
        <v/>
      </c>
    </row>
    <row r="744" spans="13:13" x14ac:dyDescent="0.35">
      <c r="M744" s="14" t="str">
        <f t="shared" si="44"/>
        <v/>
      </c>
    </row>
    <row r="745" spans="13:13" x14ac:dyDescent="0.35">
      <c r="M745" s="14" t="str">
        <f t="shared" si="44"/>
        <v/>
      </c>
    </row>
    <row r="746" spans="13:13" x14ac:dyDescent="0.35">
      <c r="M746" s="14" t="str">
        <f t="shared" si="44"/>
        <v/>
      </c>
    </row>
    <row r="747" spans="13:13" x14ac:dyDescent="0.35">
      <c r="M747" s="14" t="str">
        <f t="shared" si="44"/>
        <v/>
      </c>
    </row>
    <row r="748" spans="13:13" x14ac:dyDescent="0.35">
      <c r="M748" s="14" t="str">
        <f t="shared" si="44"/>
        <v/>
      </c>
    </row>
    <row r="749" spans="13:13" x14ac:dyDescent="0.35">
      <c r="M749" s="14" t="str">
        <f t="shared" si="44"/>
        <v/>
      </c>
    </row>
    <row r="750" spans="13:13" x14ac:dyDescent="0.35">
      <c r="M750" s="14" t="str">
        <f t="shared" si="44"/>
        <v/>
      </c>
    </row>
    <row r="751" spans="13:13" x14ac:dyDescent="0.35">
      <c r="M751" s="14" t="str">
        <f t="shared" si="44"/>
        <v/>
      </c>
    </row>
    <row r="752" spans="13:13" x14ac:dyDescent="0.35">
      <c r="M752" s="14" t="str">
        <f t="shared" si="44"/>
        <v/>
      </c>
    </row>
    <row r="753" spans="13:13" x14ac:dyDescent="0.35">
      <c r="M753" s="14" t="str">
        <f t="shared" si="44"/>
        <v/>
      </c>
    </row>
    <row r="754" spans="13:13" x14ac:dyDescent="0.35">
      <c r="M754" s="14" t="str">
        <f t="shared" si="44"/>
        <v/>
      </c>
    </row>
    <row r="755" spans="13:13" x14ac:dyDescent="0.35">
      <c r="M755" s="14" t="str">
        <f t="shared" si="44"/>
        <v/>
      </c>
    </row>
    <row r="756" spans="13:13" x14ac:dyDescent="0.35">
      <c r="M756" s="14" t="str">
        <f t="shared" si="44"/>
        <v/>
      </c>
    </row>
    <row r="757" spans="13:13" x14ac:dyDescent="0.35">
      <c r="M757" s="14" t="str">
        <f t="shared" si="44"/>
        <v/>
      </c>
    </row>
    <row r="758" spans="13:13" x14ac:dyDescent="0.35">
      <c r="M758" s="14" t="str">
        <f t="shared" si="44"/>
        <v/>
      </c>
    </row>
    <row r="759" spans="13:13" x14ac:dyDescent="0.35">
      <c r="M759" s="14" t="str">
        <f t="shared" si="44"/>
        <v/>
      </c>
    </row>
    <row r="760" spans="13:13" x14ac:dyDescent="0.35">
      <c r="M760" s="14" t="str">
        <f t="shared" si="44"/>
        <v/>
      </c>
    </row>
    <row r="761" spans="13:13" x14ac:dyDescent="0.35">
      <c r="M761" s="14" t="str">
        <f t="shared" si="44"/>
        <v/>
      </c>
    </row>
    <row r="762" spans="13:13" x14ac:dyDescent="0.35">
      <c r="M762" s="14" t="str">
        <f t="shared" si="44"/>
        <v/>
      </c>
    </row>
    <row r="763" spans="13:13" x14ac:dyDescent="0.35">
      <c r="M763" s="14" t="str">
        <f t="shared" si="44"/>
        <v/>
      </c>
    </row>
    <row r="764" spans="13:13" x14ac:dyDescent="0.35">
      <c r="M764" s="14" t="str">
        <f t="shared" si="44"/>
        <v/>
      </c>
    </row>
    <row r="765" spans="13:13" x14ac:dyDescent="0.35">
      <c r="M765" s="14" t="str">
        <f t="shared" si="44"/>
        <v/>
      </c>
    </row>
    <row r="766" spans="13:13" x14ac:dyDescent="0.35">
      <c r="M766" s="14" t="str">
        <f t="shared" si="44"/>
        <v/>
      </c>
    </row>
    <row r="767" spans="13:13" x14ac:dyDescent="0.35">
      <c r="M767" s="14" t="str">
        <f t="shared" si="44"/>
        <v/>
      </c>
    </row>
    <row r="768" spans="13:13" x14ac:dyDescent="0.35">
      <c r="M768" s="14" t="str">
        <f t="shared" si="44"/>
        <v/>
      </c>
    </row>
    <row r="769" spans="13:13" x14ac:dyDescent="0.35">
      <c r="M769" s="14" t="str">
        <f t="shared" si="44"/>
        <v/>
      </c>
    </row>
    <row r="770" spans="13:13" x14ac:dyDescent="0.35">
      <c r="M770" s="14" t="str">
        <f t="shared" si="44"/>
        <v/>
      </c>
    </row>
    <row r="771" spans="13:13" x14ac:dyDescent="0.35">
      <c r="M771" s="14" t="str">
        <f t="shared" si="44"/>
        <v/>
      </c>
    </row>
    <row r="772" spans="13:13" x14ac:dyDescent="0.35">
      <c r="M772" s="14" t="str">
        <f t="shared" si="44"/>
        <v/>
      </c>
    </row>
    <row r="773" spans="13:13" x14ac:dyDescent="0.35">
      <c r="M773" s="14" t="str">
        <f t="shared" si="44"/>
        <v/>
      </c>
    </row>
    <row r="774" spans="13:13" x14ac:dyDescent="0.35">
      <c r="M774" s="14" t="str">
        <f t="shared" si="44"/>
        <v/>
      </c>
    </row>
    <row r="775" spans="13:13" x14ac:dyDescent="0.35">
      <c r="M775" s="14" t="str">
        <f t="shared" si="44"/>
        <v/>
      </c>
    </row>
    <row r="776" spans="13:13" x14ac:dyDescent="0.35">
      <c r="M776" s="14" t="str">
        <f t="shared" si="44"/>
        <v/>
      </c>
    </row>
    <row r="777" spans="13:13" x14ac:dyDescent="0.35">
      <c r="M777" s="14" t="str">
        <f t="shared" si="44"/>
        <v/>
      </c>
    </row>
    <row r="778" spans="13:13" x14ac:dyDescent="0.35">
      <c r="M778" s="14" t="str">
        <f t="shared" si="44"/>
        <v/>
      </c>
    </row>
    <row r="779" spans="13:13" x14ac:dyDescent="0.35">
      <c r="M779" s="14" t="str">
        <f t="shared" si="44"/>
        <v/>
      </c>
    </row>
    <row r="780" spans="13:13" x14ac:dyDescent="0.35">
      <c r="M780" s="14" t="str">
        <f t="shared" si="44"/>
        <v/>
      </c>
    </row>
    <row r="781" spans="13:13" x14ac:dyDescent="0.35">
      <c r="M781" s="14" t="str">
        <f t="shared" si="44"/>
        <v/>
      </c>
    </row>
    <row r="782" spans="13:13" x14ac:dyDescent="0.35">
      <c r="M782" s="14" t="str">
        <f t="shared" si="44"/>
        <v/>
      </c>
    </row>
    <row r="783" spans="13:13" x14ac:dyDescent="0.35">
      <c r="M783" s="14" t="str">
        <f t="shared" si="44"/>
        <v/>
      </c>
    </row>
    <row r="784" spans="13:13" x14ac:dyDescent="0.35">
      <c r="M784" s="14" t="str">
        <f t="shared" si="44"/>
        <v/>
      </c>
    </row>
    <row r="785" spans="13:13" x14ac:dyDescent="0.35">
      <c r="M785" s="14" t="str">
        <f t="shared" ref="M785:M848" si="45">IF(ISNUMBER(B785)=TRUE,_xlfn.CONCAT("@PART[*]:HAS[#kiwiBranch[",C785,"],#kiwiTier[",B785,"]]:FOR[zKiwiTechTree]",CHAR(10),"{",CHAR(10),"    @TechRequired = ",A785,CHAR(10),"}"),"")</f>
        <v/>
      </c>
    </row>
    <row r="786" spans="13:13" x14ac:dyDescent="0.35">
      <c r="M786" s="14" t="str">
        <f t="shared" si="45"/>
        <v/>
      </c>
    </row>
    <row r="787" spans="13:13" x14ac:dyDescent="0.35">
      <c r="M787" s="14" t="str">
        <f t="shared" si="45"/>
        <v/>
      </c>
    </row>
    <row r="788" spans="13:13" x14ac:dyDescent="0.35">
      <c r="M788" s="14" t="str">
        <f t="shared" si="45"/>
        <v/>
      </c>
    </row>
    <row r="789" spans="13:13" x14ac:dyDescent="0.35">
      <c r="M789" s="14" t="str">
        <f t="shared" si="45"/>
        <v/>
      </c>
    </row>
    <row r="790" spans="13:13" x14ac:dyDescent="0.35">
      <c r="M790" s="14" t="str">
        <f t="shared" si="45"/>
        <v/>
      </c>
    </row>
    <row r="791" spans="13:13" x14ac:dyDescent="0.35">
      <c r="M791" s="14" t="str">
        <f t="shared" si="45"/>
        <v/>
      </c>
    </row>
    <row r="792" spans="13:13" x14ac:dyDescent="0.35">
      <c r="M792" s="14" t="str">
        <f t="shared" si="45"/>
        <v/>
      </c>
    </row>
    <row r="793" spans="13:13" x14ac:dyDescent="0.35">
      <c r="M793" s="14" t="str">
        <f t="shared" si="45"/>
        <v/>
      </c>
    </row>
    <row r="794" spans="13:13" x14ac:dyDescent="0.35">
      <c r="M794" s="14" t="str">
        <f t="shared" si="45"/>
        <v/>
      </c>
    </row>
    <row r="795" spans="13:13" x14ac:dyDescent="0.35">
      <c r="M795" s="14" t="str">
        <f t="shared" si="45"/>
        <v/>
      </c>
    </row>
    <row r="796" spans="13:13" x14ac:dyDescent="0.35">
      <c r="M796" s="14" t="str">
        <f t="shared" si="45"/>
        <v/>
      </c>
    </row>
    <row r="797" spans="13:13" x14ac:dyDescent="0.35">
      <c r="M797" s="14" t="str">
        <f t="shared" si="45"/>
        <v/>
      </c>
    </row>
    <row r="798" spans="13:13" x14ac:dyDescent="0.35">
      <c r="M798" s="14" t="str">
        <f t="shared" si="45"/>
        <v/>
      </c>
    </row>
    <row r="799" spans="13:13" x14ac:dyDescent="0.35">
      <c r="M799" s="14" t="str">
        <f t="shared" si="45"/>
        <v/>
      </c>
    </row>
    <row r="800" spans="13:13" x14ac:dyDescent="0.35">
      <c r="M800" s="14" t="str">
        <f t="shared" si="45"/>
        <v/>
      </c>
    </row>
    <row r="801" spans="13:13" x14ac:dyDescent="0.35">
      <c r="M801" s="14" t="str">
        <f t="shared" si="45"/>
        <v/>
      </c>
    </row>
    <row r="802" spans="13:13" x14ac:dyDescent="0.35">
      <c r="M802" s="14" t="str">
        <f t="shared" si="45"/>
        <v/>
      </c>
    </row>
    <row r="803" spans="13:13" x14ac:dyDescent="0.35">
      <c r="M803" s="14" t="str">
        <f t="shared" si="45"/>
        <v/>
      </c>
    </row>
    <row r="804" spans="13:13" x14ac:dyDescent="0.35">
      <c r="M804" s="14" t="str">
        <f t="shared" si="45"/>
        <v/>
      </c>
    </row>
    <row r="805" spans="13:13" x14ac:dyDescent="0.35">
      <c r="M805" s="14" t="str">
        <f t="shared" si="45"/>
        <v/>
      </c>
    </row>
    <row r="806" spans="13:13" x14ac:dyDescent="0.35">
      <c r="M806" s="14" t="str">
        <f t="shared" si="45"/>
        <v/>
      </c>
    </row>
    <row r="807" spans="13:13" x14ac:dyDescent="0.35">
      <c r="M807" s="14" t="str">
        <f t="shared" si="45"/>
        <v/>
      </c>
    </row>
    <row r="808" spans="13:13" x14ac:dyDescent="0.35">
      <c r="M808" s="14" t="str">
        <f t="shared" si="45"/>
        <v/>
      </c>
    </row>
    <row r="809" spans="13:13" x14ac:dyDescent="0.35">
      <c r="M809" s="14" t="str">
        <f t="shared" si="45"/>
        <v/>
      </c>
    </row>
    <row r="810" spans="13:13" x14ac:dyDescent="0.35">
      <c r="M810" s="14" t="str">
        <f t="shared" si="45"/>
        <v/>
      </c>
    </row>
    <row r="811" spans="13:13" x14ac:dyDescent="0.35">
      <c r="M811" s="14" t="str">
        <f t="shared" si="45"/>
        <v/>
      </c>
    </row>
    <row r="812" spans="13:13" x14ac:dyDescent="0.35">
      <c r="M812" s="14" t="str">
        <f t="shared" si="45"/>
        <v/>
      </c>
    </row>
    <row r="813" spans="13:13" x14ac:dyDescent="0.35">
      <c r="M813" s="14" t="str">
        <f t="shared" si="45"/>
        <v/>
      </c>
    </row>
    <row r="814" spans="13:13" x14ac:dyDescent="0.35">
      <c r="M814" s="14" t="str">
        <f t="shared" si="45"/>
        <v/>
      </c>
    </row>
    <row r="815" spans="13:13" x14ac:dyDescent="0.35">
      <c r="M815" s="14" t="str">
        <f t="shared" si="45"/>
        <v/>
      </c>
    </row>
    <row r="816" spans="13:13" x14ac:dyDescent="0.35">
      <c r="M816" s="14" t="str">
        <f t="shared" si="45"/>
        <v/>
      </c>
    </row>
    <row r="817" spans="13:13" x14ac:dyDescent="0.35">
      <c r="M817" s="14" t="str">
        <f t="shared" si="45"/>
        <v/>
      </c>
    </row>
    <row r="818" spans="13:13" x14ac:dyDescent="0.35">
      <c r="M818" s="14" t="str">
        <f t="shared" si="45"/>
        <v/>
      </c>
    </row>
    <row r="819" spans="13:13" x14ac:dyDescent="0.35">
      <c r="M819" s="14" t="str">
        <f t="shared" si="45"/>
        <v/>
      </c>
    </row>
    <row r="820" spans="13:13" x14ac:dyDescent="0.35">
      <c r="M820" s="14" t="str">
        <f t="shared" si="45"/>
        <v/>
      </c>
    </row>
    <row r="821" spans="13:13" x14ac:dyDescent="0.35">
      <c r="M821" s="14" t="str">
        <f t="shared" si="45"/>
        <v/>
      </c>
    </row>
    <row r="822" spans="13:13" x14ac:dyDescent="0.35">
      <c r="M822" s="14" t="str">
        <f t="shared" si="45"/>
        <v/>
      </c>
    </row>
    <row r="823" spans="13:13" x14ac:dyDescent="0.35">
      <c r="M823" s="14" t="str">
        <f t="shared" si="45"/>
        <v/>
      </c>
    </row>
    <row r="824" spans="13:13" x14ac:dyDescent="0.35">
      <c r="M824" s="14" t="str">
        <f t="shared" si="45"/>
        <v/>
      </c>
    </row>
    <row r="825" spans="13:13" x14ac:dyDescent="0.35">
      <c r="M825" s="14" t="str">
        <f t="shared" si="45"/>
        <v/>
      </c>
    </row>
    <row r="826" spans="13:13" x14ac:dyDescent="0.35">
      <c r="M826" s="14" t="str">
        <f t="shared" si="45"/>
        <v/>
      </c>
    </row>
    <row r="827" spans="13:13" x14ac:dyDescent="0.35">
      <c r="M827" s="14" t="str">
        <f t="shared" si="45"/>
        <v/>
      </c>
    </row>
    <row r="828" spans="13:13" x14ac:dyDescent="0.35">
      <c r="M828" s="14" t="str">
        <f t="shared" si="45"/>
        <v/>
      </c>
    </row>
    <row r="829" spans="13:13" x14ac:dyDescent="0.35">
      <c r="M829" s="14" t="str">
        <f t="shared" si="45"/>
        <v/>
      </c>
    </row>
    <row r="830" spans="13:13" x14ac:dyDescent="0.35">
      <c r="M830" s="14" t="str">
        <f t="shared" si="45"/>
        <v/>
      </c>
    </row>
    <row r="831" spans="13:13" x14ac:dyDescent="0.35">
      <c r="M831" s="14" t="str">
        <f t="shared" si="45"/>
        <v/>
      </c>
    </row>
    <row r="832" spans="13:13" x14ac:dyDescent="0.35">
      <c r="M832" s="14" t="str">
        <f t="shared" si="45"/>
        <v/>
      </c>
    </row>
    <row r="833" spans="13:13" x14ac:dyDescent="0.35">
      <c r="M833" s="14" t="str">
        <f t="shared" si="45"/>
        <v/>
      </c>
    </row>
    <row r="834" spans="13:13" x14ac:dyDescent="0.35">
      <c r="M834" s="14" t="str">
        <f t="shared" si="45"/>
        <v/>
      </c>
    </row>
    <row r="835" spans="13:13" x14ac:dyDescent="0.35">
      <c r="M835" s="14" t="str">
        <f t="shared" si="45"/>
        <v/>
      </c>
    </row>
    <row r="836" spans="13:13" x14ac:dyDescent="0.35">
      <c r="M836" s="14" t="str">
        <f t="shared" si="45"/>
        <v/>
      </c>
    </row>
    <row r="837" spans="13:13" x14ac:dyDescent="0.35">
      <c r="M837" s="14" t="str">
        <f t="shared" si="45"/>
        <v/>
      </c>
    </row>
    <row r="838" spans="13:13" x14ac:dyDescent="0.35">
      <c r="M838" s="14" t="str">
        <f t="shared" si="45"/>
        <v/>
      </c>
    </row>
    <row r="839" spans="13:13" x14ac:dyDescent="0.35">
      <c r="M839" s="14" t="str">
        <f t="shared" si="45"/>
        <v/>
      </c>
    </row>
    <row r="840" spans="13:13" x14ac:dyDescent="0.35">
      <c r="M840" s="14" t="str">
        <f t="shared" si="45"/>
        <v/>
      </c>
    </row>
    <row r="841" spans="13:13" x14ac:dyDescent="0.35">
      <c r="M841" s="14" t="str">
        <f t="shared" si="45"/>
        <v/>
      </c>
    </row>
    <row r="842" spans="13:13" x14ac:dyDescent="0.35">
      <c r="M842" s="14" t="str">
        <f t="shared" si="45"/>
        <v/>
      </c>
    </row>
    <row r="843" spans="13:13" x14ac:dyDescent="0.35">
      <c r="M843" s="14" t="str">
        <f t="shared" si="45"/>
        <v/>
      </c>
    </row>
    <row r="844" spans="13:13" x14ac:dyDescent="0.35">
      <c r="M844" s="14" t="str">
        <f t="shared" si="45"/>
        <v/>
      </c>
    </row>
    <row r="845" spans="13:13" x14ac:dyDescent="0.35">
      <c r="M845" s="14" t="str">
        <f t="shared" si="45"/>
        <v/>
      </c>
    </row>
    <row r="846" spans="13:13" x14ac:dyDescent="0.35">
      <c r="M846" s="14" t="str">
        <f t="shared" si="45"/>
        <v/>
      </c>
    </row>
    <row r="847" spans="13:13" x14ac:dyDescent="0.35">
      <c r="M847" s="14" t="str">
        <f t="shared" si="45"/>
        <v/>
      </c>
    </row>
    <row r="848" spans="13:13" x14ac:dyDescent="0.35">
      <c r="M848" s="14" t="str">
        <f t="shared" si="45"/>
        <v/>
      </c>
    </row>
    <row r="849" spans="13:13" x14ac:dyDescent="0.35">
      <c r="M849" s="14" t="str">
        <f t="shared" ref="M849:M912" si="46">IF(ISNUMBER(B849)=TRUE,_xlfn.CONCAT("@PART[*]:HAS[#kiwiBranch[",C849,"],#kiwiTier[",B849,"]]:FOR[zKiwiTechTree]",CHAR(10),"{",CHAR(10),"    @TechRequired = ",A849,CHAR(10),"}"),"")</f>
        <v/>
      </c>
    </row>
    <row r="850" spans="13:13" x14ac:dyDescent="0.35">
      <c r="M850" s="14" t="str">
        <f t="shared" si="46"/>
        <v/>
      </c>
    </row>
    <row r="851" spans="13:13" x14ac:dyDescent="0.35">
      <c r="M851" s="14" t="str">
        <f t="shared" si="46"/>
        <v/>
      </c>
    </row>
    <row r="852" spans="13:13" x14ac:dyDescent="0.35">
      <c r="M852" s="14" t="str">
        <f t="shared" si="46"/>
        <v/>
      </c>
    </row>
    <row r="853" spans="13:13" x14ac:dyDescent="0.35">
      <c r="M853" s="14" t="str">
        <f t="shared" si="46"/>
        <v/>
      </c>
    </row>
    <row r="854" spans="13:13" x14ac:dyDescent="0.35">
      <c r="M854" s="14" t="str">
        <f t="shared" si="46"/>
        <v/>
      </c>
    </row>
    <row r="855" spans="13:13" x14ac:dyDescent="0.35">
      <c r="M855" s="14" t="str">
        <f t="shared" si="46"/>
        <v/>
      </c>
    </row>
    <row r="856" spans="13:13" x14ac:dyDescent="0.35">
      <c r="M856" s="14" t="str">
        <f t="shared" si="46"/>
        <v/>
      </c>
    </row>
    <row r="857" spans="13:13" x14ac:dyDescent="0.35">
      <c r="M857" s="14" t="str">
        <f t="shared" si="46"/>
        <v/>
      </c>
    </row>
    <row r="858" spans="13:13" x14ac:dyDescent="0.35">
      <c r="M858" s="14" t="str">
        <f t="shared" si="46"/>
        <v/>
      </c>
    </row>
    <row r="859" spans="13:13" x14ac:dyDescent="0.35">
      <c r="M859" s="14" t="str">
        <f t="shared" si="46"/>
        <v/>
      </c>
    </row>
    <row r="860" spans="13:13" x14ac:dyDescent="0.35">
      <c r="M860" s="14" t="str">
        <f t="shared" si="46"/>
        <v/>
      </c>
    </row>
    <row r="861" spans="13:13" x14ac:dyDescent="0.35">
      <c r="M861" s="14" t="str">
        <f t="shared" si="46"/>
        <v/>
      </c>
    </row>
    <row r="862" spans="13:13" x14ac:dyDescent="0.35">
      <c r="M862" s="14" t="str">
        <f t="shared" si="46"/>
        <v/>
      </c>
    </row>
    <row r="863" spans="13:13" x14ac:dyDescent="0.35">
      <c r="M863" s="14" t="str">
        <f t="shared" si="46"/>
        <v/>
      </c>
    </row>
    <row r="864" spans="13:13" x14ac:dyDescent="0.35">
      <c r="M864" s="14" t="str">
        <f t="shared" si="46"/>
        <v/>
      </c>
    </row>
    <row r="865" spans="13:13" x14ac:dyDescent="0.35">
      <c r="M865" s="14" t="str">
        <f t="shared" si="46"/>
        <v/>
      </c>
    </row>
    <row r="866" spans="13:13" x14ac:dyDescent="0.35">
      <c r="M866" s="14" t="str">
        <f t="shared" si="46"/>
        <v/>
      </c>
    </row>
    <row r="867" spans="13:13" x14ac:dyDescent="0.35">
      <c r="M867" s="14" t="str">
        <f t="shared" si="46"/>
        <v/>
      </c>
    </row>
    <row r="868" spans="13:13" x14ac:dyDescent="0.35">
      <c r="M868" s="14" t="str">
        <f t="shared" si="46"/>
        <v/>
      </c>
    </row>
    <row r="869" spans="13:13" x14ac:dyDescent="0.35">
      <c r="M869" s="14" t="str">
        <f t="shared" si="46"/>
        <v/>
      </c>
    </row>
    <row r="870" spans="13:13" x14ac:dyDescent="0.35">
      <c r="M870" s="14" t="str">
        <f t="shared" si="46"/>
        <v/>
      </c>
    </row>
    <row r="871" spans="13:13" x14ac:dyDescent="0.35">
      <c r="M871" s="14" t="str">
        <f t="shared" si="46"/>
        <v/>
      </c>
    </row>
    <row r="872" spans="13:13" x14ac:dyDescent="0.35">
      <c r="M872" s="14" t="str">
        <f t="shared" si="46"/>
        <v/>
      </c>
    </row>
    <row r="873" spans="13:13" x14ac:dyDescent="0.35">
      <c r="M873" s="14" t="str">
        <f t="shared" si="46"/>
        <v/>
      </c>
    </row>
    <row r="874" spans="13:13" x14ac:dyDescent="0.35">
      <c r="M874" s="14" t="str">
        <f t="shared" si="46"/>
        <v/>
      </c>
    </row>
    <row r="875" spans="13:13" x14ac:dyDescent="0.35">
      <c r="M875" s="14" t="str">
        <f t="shared" si="46"/>
        <v/>
      </c>
    </row>
    <row r="876" spans="13:13" x14ac:dyDescent="0.35">
      <c r="M876" s="14" t="str">
        <f t="shared" si="46"/>
        <v/>
      </c>
    </row>
    <row r="877" spans="13:13" x14ac:dyDescent="0.35">
      <c r="M877" s="14" t="str">
        <f t="shared" si="46"/>
        <v/>
      </c>
    </row>
    <row r="878" spans="13:13" x14ac:dyDescent="0.35">
      <c r="M878" s="14" t="str">
        <f t="shared" si="46"/>
        <v/>
      </c>
    </row>
    <row r="879" spans="13:13" x14ac:dyDescent="0.35">
      <c r="M879" s="14" t="str">
        <f t="shared" si="46"/>
        <v/>
      </c>
    </row>
    <row r="880" spans="13:13" x14ac:dyDescent="0.35">
      <c r="M880" s="14" t="str">
        <f t="shared" si="46"/>
        <v/>
      </c>
    </row>
    <row r="881" spans="13:13" x14ac:dyDescent="0.35">
      <c r="M881" s="14" t="str">
        <f t="shared" si="46"/>
        <v/>
      </c>
    </row>
    <row r="882" spans="13:13" x14ac:dyDescent="0.35">
      <c r="M882" s="14" t="str">
        <f t="shared" si="46"/>
        <v/>
      </c>
    </row>
    <row r="883" spans="13:13" x14ac:dyDescent="0.35">
      <c r="M883" s="14" t="str">
        <f t="shared" si="46"/>
        <v/>
      </c>
    </row>
    <row r="884" spans="13:13" x14ac:dyDescent="0.35">
      <c r="M884" s="14" t="str">
        <f t="shared" si="46"/>
        <v/>
      </c>
    </row>
    <row r="885" spans="13:13" x14ac:dyDescent="0.35">
      <c r="M885" s="14" t="str">
        <f t="shared" si="46"/>
        <v/>
      </c>
    </row>
    <row r="886" spans="13:13" x14ac:dyDescent="0.35">
      <c r="M886" s="14" t="str">
        <f t="shared" si="46"/>
        <v/>
      </c>
    </row>
    <row r="887" spans="13:13" x14ac:dyDescent="0.35">
      <c r="M887" s="14" t="str">
        <f t="shared" si="46"/>
        <v/>
      </c>
    </row>
    <row r="888" spans="13:13" x14ac:dyDescent="0.35">
      <c r="M888" s="14" t="str">
        <f t="shared" si="46"/>
        <v/>
      </c>
    </row>
    <row r="889" spans="13:13" x14ac:dyDescent="0.35">
      <c r="M889" s="14" t="str">
        <f t="shared" si="46"/>
        <v/>
      </c>
    </row>
    <row r="890" spans="13:13" x14ac:dyDescent="0.35">
      <c r="M890" s="14" t="str">
        <f t="shared" si="46"/>
        <v/>
      </c>
    </row>
    <row r="891" spans="13:13" x14ac:dyDescent="0.35">
      <c r="M891" s="14" t="str">
        <f t="shared" si="46"/>
        <v/>
      </c>
    </row>
    <row r="892" spans="13:13" x14ac:dyDescent="0.35">
      <c r="M892" s="14" t="str">
        <f t="shared" si="46"/>
        <v/>
      </c>
    </row>
    <row r="893" spans="13:13" x14ac:dyDescent="0.35">
      <c r="M893" s="14" t="str">
        <f t="shared" si="46"/>
        <v/>
      </c>
    </row>
    <row r="894" spans="13:13" x14ac:dyDescent="0.35">
      <c r="M894" s="14" t="str">
        <f t="shared" si="46"/>
        <v/>
      </c>
    </row>
    <row r="895" spans="13:13" x14ac:dyDescent="0.35">
      <c r="M895" s="14" t="str">
        <f t="shared" si="46"/>
        <v/>
      </c>
    </row>
    <row r="896" spans="13:13" x14ac:dyDescent="0.35">
      <c r="M896" s="14" t="str">
        <f t="shared" si="46"/>
        <v/>
      </c>
    </row>
    <row r="897" spans="13:13" x14ac:dyDescent="0.35">
      <c r="M897" s="14" t="str">
        <f t="shared" si="46"/>
        <v/>
      </c>
    </row>
    <row r="898" spans="13:13" x14ac:dyDescent="0.35">
      <c r="M898" s="14" t="str">
        <f t="shared" si="46"/>
        <v/>
      </c>
    </row>
    <row r="899" spans="13:13" x14ac:dyDescent="0.35">
      <c r="M899" s="14" t="str">
        <f t="shared" si="46"/>
        <v/>
      </c>
    </row>
    <row r="900" spans="13:13" x14ac:dyDescent="0.35">
      <c r="M900" s="14" t="str">
        <f t="shared" si="46"/>
        <v/>
      </c>
    </row>
    <row r="901" spans="13:13" x14ac:dyDescent="0.35">
      <c r="M901" s="14" t="str">
        <f t="shared" si="46"/>
        <v/>
      </c>
    </row>
    <row r="902" spans="13:13" x14ac:dyDescent="0.35">
      <c r="M902" s="14" t="str">
        <f t="shared" si="46"/>
        <v/>
      </c>
    </row>
    <row r="903" spans="13:13" x14ac:dyDescent="0.35">
      <c r="M903" s="14" t="str">
        <f t="shared" si="46"/>
        <v/>
      </c>
    </row>
    <row r="904" spans="13:13" x14ac:dyDescent="0.35">
      <c r="M904" s="14" t="str">
        <f t="shared" si="46"/>
        <v/>
      </c>
    </row>
    <row r="905" spans="13:13" x14ac:dyDescent="0.35">
      <c r="M905" s="14" t="str">
        <f t="shared" si="46"/>
        <v/>
      </c>
    </row>
    <row r="906" spans="13:13" x14ac:dyDescent="0.35">
      <c r="M906" s="14" t="str">
        <f t="shared" si="46"/>
        <v/>
      </c>
    </row>
    <row r="907" spans="13:13" x14ac:dyDescent="0.35">
      <c r="M907" s="14" t="str">
        <f t="shared" si="46"/>
        <v/>
      </c>
    </row>
    <row r="908" spans="13:13" x14ac:dyDescent="0.35">
      <c r="M908" s="14" t="str">
        <f t="shared" si="46"/>
        <v/>
      </c>
    </row>
    <row r="909" spans="13:13" x14ac:dyDescent="0.35">
      <c r="M909" s="14" t="str">
        <f t="shared" si="46"/>
        <v/>
      </c>
    </row>
    <row r="910" spans="13:13" x14ac:dyDescent="0.35">
      <c r="M910" s="14" t="str">
        <f t="shared" si="46"/>
        <v/>
      </c>
    </row>
    <row r="911" spans="13:13" x14ac:dyDescent="0.35">
      <c r="M911" s="14" t="str">
        <f t="shared" si="46"/>
        <v/>
      </c>
    </row>
    <row r="912" spans="13:13" x14ac:dyDescent="0.35">
      <c r="M912" s="14" t="str">
        <f t="shared" si="46"/>
        <v/>
      </c>
    </row>
    <row r="913" spans="13:13" x14ac:dyDescent="0.35">
      <c r="M913" s="14" t="str">
        <f t="shared" ref="M913:M976" si="47">IF(ISNUMBER(B913)=TRUE,_xlfn.CONCAT("@PART[*]:HAS[#kiwiBranch[",C913,"],#kiwiTier[",B913,"]]:FOR[zKiwiTechTree]",CHAR(10),"{",CHAR(10),"    @TechRequired = ",A913,CHAR(10),"}"),"")</f>
        <v/>
      </c>
    </row>
    <row r="914" spans="13:13" x14ac:dyDescent="0.35">
      <c r="M914" s="14" t="str">
        <f t="shared" si="47"/>
        <v/>
      </c>
    </row>
    <row r="915" spans="13:13" x14ac:dyDescent="0.35">
      <c r="M915" s="14" t="str">
        <f t="shared" si="47"/>
        <v/>
      </c>
    </row>
    <row r="916" spans="13:13" x14ac:dyDescent="0.35">
      <c r="M916" s="14" t="str">
        <f t="shared" si="47"/>
        <v/>
      </c>
    </row>
    <row r="917" spans="13:13" x14ac:dyDescent="0.35">
      <c r="M917" s="14" t="str">
        <f t="shared" si="47"/>
        <v/>
      </c>
    </row>
    <row r="918" spans="13:13" x14ac:dyDescent="0.35">
      <c r="M918" s="14" t="str">
        <f t="shared" si="47"/>
        <v/>
      </c>
    </row>
    <row r="919" spans="13:13" x14ac:dyDescent="0.35">
      <c r="M919" s="14" t="str">
        <f t="shared" si="47"/>
        <v/>
      </c>
    </row>
    <row r="920" spans="13:13" x14ac:dyDescent="0.35">
      <c r="M920" s="14" t="str">
        <f t="shared" si="47"/>
        <v/>
      </c>
    </row>
    <row r="921" spans="13:13" x14ac:dyDescent="0.35">
      <c r="M921" s="14" t="str">
        <f t="shared" si="47"/>
        <v/>
      </c>
    </row>
    <row r="922" spans="13:13" x14ac:dyDescent="0.35">
      <c r="M922" s="14" t="str">
        <f t="shared" si="47"/>
        <v/>
      </c>
    </row>
    <row r="923" spans="13:13" x14ac:dyDescent="0.35">
      <c r="M923" s="14" t="str">
        <f t="shared" si="47"/>
        <v/>
      </c>
    </row>
    <row r="924" spans="13:13" x14ac:dyDescent="0.35">
      <c r="M924" s="14" t="str">
        <f t="shared" si="47"/>
        <v/>
      </c>
    </row>
    <row r="925" spans="13:13" x14ac:dyDescent="0.35">
      <c r="M925" s="14" t="str">
        <f t="shared" si="47"/>
        <v/>
      </c>
    </row>
    <row r="926" spans="13:13" x14ac:dyDescent="0.35">
      <c r="M926" s="14" t="str">
        <f t="shared" si="47"/>
        <v/>
      </c>
    </row>
    <row r="927" spans="13:13" x14ac:dyDescent="0.35">
      <c r="M927" s="14" t="str">
        <f t="shared" si="47"/>
        <v/>
      </c>
    </row>
    <row r="928" spans="13:13" x14ac:dyDescent="0.35">
      <c r="M928" s="14" t="str">
        <f t="shared" si="47"/>
        <v/>
      </c>
    </row>
    <row r="929" spans="13:13" x14ac:dyDescent="0.35">
      <c r="M929" s="14" t="str">
        <f t="shared" si="47"/>
        <v/>
      </c>
    </row>
    <row r="930" spans="13:13" x14ac:dyDescent="0.35">
      <c r="M930" s="14" t="str">
        <f t="shared" si="47"/>
        <v/>
      </c>
    </row>
    <row r="931" spans="13:13" x14ac:dyDescent="0.35">
      <c r="M931" s="14" t="str">
        <f t="shared" si="47"/>
        <v/>
      </c>
    </row>
    <row r="932" spans="13:13" x14ac:dyDescent="0.35">
      <c r="M932" s="14" t="str">
        <f t="shared" si="47"/>
        <v/>
      </c>
    </row>
    <row r="933" spans="13:13" x14ac:dyDescent="0.35">
      <c r="M933" s="14" t="str">
        <f t="shared" si="47"/>
        <v/>
      </c>
    </row>
    <row r="934" spans="13:13" x14ac:dyDescent="0.35">
      <c r="M934" s="14" t="str">
        <f t="shared" si="47"/>
        <v/>
      </c>
    </row>
    <row r="935" spans="13:13" x14ac:dyDescent="0.35">
      <c r="M935" s="14" t="str">
        <f t="shared" si="47"/>
        <v/>
      </c>
    </row>
    <row r="936" spans="13:13" x14ac:dyDescent="0.35">
      <c r="M936" s="14" t="str">
        <f t="shared" si="47"/>
        <v/>
      </c>
    </row>
    <row r="937" spans="13:13" x14ac:dyDescent="0.35">
      <c r="M937" s="14" t="str">
        <f t="shared" si="47"/>
        <v/>
      </c>
    </row>
    <row r="938" spans="13:13" x14ac:dyDescent="0.35">
      <c r="M938" s="14" t="str">
        <f t="shared" si="47"/>
        <v/>
      </c>
    </row>
    <row r="939" spans="13:13" x14ac:dyDescent="0.35">
      <c r="M939" s="14" t="str">
        <f t="shared" si="47"/>
        <v/>
      </c>
    </row>
    <row r="940" spans="13:13" x14ac:dyDescent="0.35">
      <c r="M940" s="14" t="str">
        <f t="shared" si="47"/>
        <v/>
      </c>
    </row>
    <row r="941" spans="13:13" x14ac:dyDescent="0.35">
      <c r="M941" s="14" t="str">
        <f t="shared" si="47"/>
        <v/>
      </c>
    </row>
    <row r="942" spans="13:13" x14ac:dyDescent="0.35">
      <c r="M942" s="14" t="str">
        <f t="shared" si="47"/>
        <v/>
      </c>
    </row>
    <row r="943" spans="13:13" x14ac:dyDescent="0.35">
      <c r="M943" s="14" t="str">
        <f t="shared" si="47"/>
        <v/>
      </c>
    </row>
    <row r="944" spans="13:13" x14ac:dyDescent="0.35">
      <c r="M944" s="14" t="str">
        <f t="shared" si="47"/>
        <v/>
      </c>
    </row>
    <row r="945" spans="13:13" x14ac:dyDescent="0.35">
      <c r="M945" s="14" t="str">
        <f t="shared" si="47"/>
        <v/>
      </c>
    </row>
    <row r="946" spans="13:13" x14ac:dyDescent="0.35">
      <c r="M946" s="14" t="str">
        <f t="shared" si="47"/>
        <v/>
      </c>
    </row>
    <row r="947" spans="13:13" x14ac:dyDescent="0.35">
      <c r="M947" s="14" t="str">
        <f t="shared" si="47"/>
        <v/>
      </c>
    </row>
    <row r="948" spans="13:13" x14ac:dyDescent="0.35">
      <c r="M948" s="14" t="str">
        <f t="shared" si="47"/>
        <v/>
      </c>
    </row>
    <row r="949" spans="13:13" x14ac:dyDescent="0.35">
      <c r="M949" s="14" t="str">
        <f t="shared" si="47"/>
        <v/>
      </c>
    </row>
    <row r="950" spans="13:13" x14ac:dyDescent="0.35">
      <c r="M950" s="14" t="str">
        <f t="shared" si="47"/>
        <v/>
      </c>
    </row>
    <row r="951" spans="13:13" x14ac:dyDescent="0.35">
      <c r="M951" s="14" t="str">
        <f t="shared" si="47"/>
        <v/>
      </c>
    </row>
    <row r="952" spans="13:13" x14ac:dyDescent="0.35">
      <c r="M952" s="14" t="str">
        <f t="shared" si="47"/>
        <v/>
      </c>
    </row>
    <row r="953" spans="13:13" x14ac:dyDescent="0.35">
      <c r="M953" s="14" t="str">
        <f t="shared" si="47"/>
        <v/>
      </c>
    </row>
    <row r="954" spans="13:13" x14ac:dyDescent="0.35">
      <c r="M954" s="14" t="str">
        <f t="shared" si="47"/>
        <v/>
      </c>
    </row>
    <row r="955" spans="13:13" x14ac:dyDescent="0.35">
      <c r="M955" s="14" t="str">
        <f t="shared" si="47"/>
        <v/>
      </c>
    </row>
    <row r="956" spans="13:13" x14ac:dyDescent="0.35">
      <c r="M956" s="14" t="str">
        <f t="shared" si="47"/>
        <v/>
      </c>
    </row>
    <row r="957" spans="13:13" x14ac:dyDescent="0.35">
      <c r="M957" s="14" t="str">
        <f t="shared" si="47"/>
        <v/>
      </c>
    </row>
    <row r="958" spans="13:13" x14ac:dyDescent="0.35">
      <c r="M958" s="14" t="str">
        <f t="shared" si="47"/>
        <v/>
      </c>
    </row>
    <row r="959" spans="13:13" x14ac:dyDescent="0.35">
      <c r="M959" s="14" t="str">
        <f t="shared" si="47"/>
        <v/>
      </c>
    </row>
    <row r="960" spans="13:13" x14ac:dyDescent="0.35">
      <c r="M960" s="14" t="str">
        <f t="shared" si="47"/>
        <v/>
      </c>
    </row>
    <row r="961" spans="13:13" x14ac:dyDescent="0.35">
      <c r="M961" s="14" t="str">
        <f t="shared" si="47"/>
        <v/>
      </c>
    </row>
    <row r="962" spans="13:13" x14ac:dyDescent="0.35">
      <c r="M962" s="14" t="str">
        <f t="shared" si="47"/>
        <v/>
      </c>
    </row>
    <row r="963" spans="13:13" x14ac:dyDescent="0.35">
      <c r="M963" s="14" t="str">
        <f t="shared" si="47"/>
        <v/>
      </c>
    </row>
    <row r="964" spans="13:13" x14ac:dyDescent="0.35">
      <c r="M964" s="14" t="str">
        <f t="shared" si="47"/>
        <v/>
      </c>
    </row>
    <row r="965" spans="13:13" x14ac:dyDescent="0.35">
      <c r="M965" s="14" t="str">
        <f t="shared" si="47"/>
        <v/>
      </c>
    </row>
    <row r="966" spans="13:13" x14ac:dyDescent="0.35">
      <c r="M966" s="14" t="str">
        <f t="shared" si="47"/>
        <v/>
      </c>
    </row>
    <row r="967" spans="13:13" x14ac:dyDescent="0.35">
      <c r="M967" s="14" t="str">
        <f t="shared" si="47"/>
        <v/>
      </c>
    </row>
    <row r="968" spans="13:13" x14ac:dyDescent="0.35">
      <c r="M968" s="14" t="str">
        <f t="shared" si="47"/>
        <v/>
      </c>
    </row>
    <row r="969" spans="13:13" x14ac:dyDescent="0.35">
      <c r="M969" s="14" t="str">
        <f t="shared" si="47"/>
        <v/>
      </c>
    </row>
    <row r="970" spans="13:13" x14ac:dyDescent="0.35">
      <c r="M970" s="14" t="str">
        <f t="shared" si="47"/>
        <v/>
      </c>
    </row>
    <row r="971" spans="13:13" x14ac:dyDescent="0.35">
      <c r="M971" s="14" t="str">
        <f t="shared" si="47"/>
        <v/>
      </c>
    </row>
    <row r="972" spans="13:13" x14ac:dyDescent="0.35">
      <c r="M972" s="14" t="str">
        <f t="shared" si="47"/>
        <v/>
      </c>
    </row>
    <row r="973" spans="13:13" x14ac:dyDescent="0.35">
      <c r="M973" s="14" t="str">
        <f t="shared" si="47"/>
        <v/>
      </c>
    </row>
    <row r="974" spans="13:13" x14ac:dyDescent="0.35">
      <c r="M974" s="14" t="str">
        <f t="shared" si="47"/>
        <v/>
      </c>
    </row>
    <row r="975" spans="13:13" x14ac:dyDescent="0.35">
      <c r="M975" s="14" t="str">
        <f t="shared" si="47"/>
        <v/>
      </c>
    </row>
    <row r="976" spans="13:13" x14ac:dyDescent="0.35">
      <c r="M976" s="14" t="str">
        <f t="shared" si="47"/>
        <v/>
      </c>
    </row>
    <row r="977" spans="13:13" x14ac:dyDescent="0.35">
      <c r="M977" s="14" t="str">
        <f t="shared" ref="M977:M1040" si="48">IF(ISNUMBER(B977)=TRUE,_xlfn.CONCAT("@PART[*]:HAS[#kiwiBranch[",C977,"],#kiwiTier[",B977,"]]:FOR[zKiwiTechTree]",CHAR(10),"{",CHAR(10),"    @TechRequired = ",A977,CHAR(10),"}"),"")</f>
        <v/>
      </c>
    </row>
    <row r="978" spans="13:13" x14ac:dyDescent="0.35">
      <c r="M978" s="14" t="str">
        <f t="shared" si="48"/>
        <v/>
      </c>
    </row>
    <row r="979" spans="13:13" x14ac:dyDescent="0.35">
      <c r="M979" s="14" t="str">
        <f t="shared" si="48"/>
        <v/>
      </c>
    </row>
    <row r="980" spans="13:13" x14ac:dyDescent="0.35">
      <c r="M980" s="14" t="str">
        <f t="shared" si="48"/>
        <v/>
      </c>
    </row>
    <row r="981" spans="13:13" x14ac:dyDescent="0.35">
      <c r="M981" s="14" t="str">
        <f t="shared" si="48"/>
        <v/>
      </c>
    </row>
    <row r="982" spans="13:13" x14ac:dyDescent="0.35">
      <c r="M982" s="14" t="str">
        <f t="shared" si="48"/>
        <v/>
      </c>
    </row>
    <row r="983" spans="13:13" x14ac:dyDescent="0.35">
      <c r="M983" s="14" t="str">
        <f t="shared" si="48"/>
        <v/>
      </c>
    </row>
    <row r="984" spans="13:13" x14ac:dyDescent="0.35">
      <c r="M984" s="14" t="str">
        <f t="shared" si="48"/>
        <v/>
      </c>
    </row>
    <row r="985" spans="13:13" x14ac:dyDescent="0.35">
      <c r="M985" s="14" t="str">
        <f t="shared" si="48"/>
        <v/>
      </c>
    </row>
    <row r="986" spans="13:13" x14ac:dyDescent="0.35">
      <c r="M986" s="14" t="str">
        <f t="shared" si="48"/>
        <v/>
      </c>
    </row>
    <row r="987" spans="13:13" x14ac:dyDescent="0.35">
      <c r="M987" s="14" t="str">
        <f t="shared" si="48"/>
        <v/>
      </c>
    </row>
    <row r="988" spans="13:13" x14ac:dyDescent="0.35">
      <c r="M988" s="14" t="str">
        <f t="shared" si="48"/>
        <v/>
      </c>
    </row>
    <row r="989" spans="13:13" x14ac:dyDescent="0.35">
      <c r="M989" s="14" t="str">
        <f t="shared" si="48"/>
        <v/>
      </c>
    </row>
    <row r="990" spans="13:13" x14ac:dyDescent="0.35">
      <c r="M990" s="14" t="str">
        <f t="shared" si="48"/>
        <v/>
      </c>
    </row>
    <row r="991" spans="13:13" x14ac:dyDescent="0.35">
      <c r="M991" s="14" t="str">
        <f t="shared" si="48"/>
        <v/>
      </c>
    </row>
    <row r="992" spans="13:13" x14ac:dyDescent="0.35">
      <c r="M992" s="14" t="str">
        <f t="shared" si="48"/>
        <v/>
      </c>
    </row>
    <row r="993" spans="13:13" x14ac:dyDescent="0.35">
      <c r="M993" s="14" t="str">
        <f t="shared" si="48"/>
        <v/>
      </c>
    </row>
    <row r="994" spans="13:13" x14ac:dyDescent="0.35">
      <c r="M994" s="14" t="str">
        <f t="shared" si="48"/>
        <v/>
      </c>
    </row>
    <row r="995" spans="13:13" x14ac:dyDescent="0.35">
      <c r="M995" s="14" t="str">
        <f t="shared" si="48"/>
        <v/>
      </c>
    </row>
    <row r="996" spans="13:13" x14ac:dyDescent="0.35">
      <c r="M996" s="14" t="str">
        <f t="shared" si="48"/>
        <v/>
      </c>
    </row>
    <row r="997" spans="13:13" x14ac:dyDescent="0.35">
      <c r="M997" s="14" t="str">
        <f t="shared" si="48"/>
        <v/>
      </c>
    </row>
    <row r="998" spans="13:13" x14ac:dyDescent="0.35">
      <c r="M998" s="14" t="str">
        <f t="shared" si="48"/>
        <v/>
      </c>
    </row>
    <row r="999" spans="13:13" x14ac:dyDescent="0.35">
      <c r="M999" s="14" t="str">
        <f t="shared" si="48"/>
        <v/>
      </c>
    </row>
    <row r="1000" spans="13:13" x14ac:dyDescent="0.35">
      <c r="M1000" s="14" t="str">
        <f t="shared" si="48"/>
        <v/>
      </c>
    </row>
    <row r="1001" spans="13:13" x14ac:dyDescent="0.35">
      <c r="M1001" s="14" t="str">
        <f t="shared" si="48"/>
        <v/>
      </c>
    </row>
    <row r="1002" spans="13:13" x14ac:dyDescent="0.35">
      <c r="M1002" s="14" t="str">
        <f t="shared" si="48"/>
        <v/>
      </c>
    </row>
    <row r="1003" spans="13:13" x14ac:dyDescent="0.35">
      <c r="M1003" s="14" t="str">
        <f t="shared" si="48"/>
        <v/>
      </c>
    </row>
    <row r="1004" spans="13:13" x14ac:dyDescent="0.35">
      <c r="M1004" s="14" t="str">
        <f t="shared" si="48"/>
        <v/>
      </c>
    </row>
    <row r="1005" spans="13:13" x14ac:dyDescent="0.35">
      <c r="M1005" s="14" t="str">
        <f t="shared" si="48"/>
        <v/>
      </c>
    </row>
    <row r="1006" spans="13:13" x14ac:dyDescent="0.35">
      <c r="M1006" s="14" t="str">
        <f t="shared" si="48"/>
        <v/>
      </c>
    </row>
    <row r="1007" spans="13:13" x14ac:dyDescent="0.35">
      <c r="M1007" s="14" t="str">
        <f t="shared" si="48"/>
        <v/>
      </c>
    </row>
    <row r="1008" spans="13:13" x14ac:dyDescent="0.35">
      <c r="M1008" s="14" t="str">
        <f t="shared" si="48"/>
        <v/>
      </c>
    </row>
    <row r="1009" spans="13:13" x14ac:dyDescent="0.35">
      <c r="M1009" s="14" t="str">
        <f t="shared" si="48"/>
        <v/>
      </c>
    </row>
    <row r="1010" spans="13:13" x14ac:dyDescent="0.35">
      <c r="M1010" s="14" t="str">
        <f t="shared" si="48"/>
        <v/>
      </c>
    </row>
    <row r="1011" spans="13:13" x14ac:dyDescent="0.35">
      <c r="M1011" s="14" t="str">
        <f t="shared" si="48"/>
        <v/>
      </c>
    </row>
    <row r="1012" spans="13:13" x14ac:dyDescent="0.35">
      <c r="M1012" s="14" t="str">
        <f t="shared" si="48"/>
        <v/>
      </c>
    </row>
    <row r="1013" spans="13:13" x14ac:dyDescent="0.35">
      <c r="M1013" s="14" t="str">
        <f t="shared" si="48"/>
        <v/>
      </c>
    </row>
    <row r="1014" spans="13:13" x14ac:dyDescent="0.35">
      <c r="M1014" s="14" t="str">
        <f t="shared" si="48"/>
        <v/>
      </c>
    </row>
    <row r="1015" spans="13:13" x14ac:dyDescent="0.35">
      <c r="M1015" s="14" t="str">
        <f t="shared" si="48"/>
        <v/>
      </c>
    </row>
    <row r="1016" spans="13:13" x14ac:dyDescent="0.35">
      <c r="M1016" s="14" t="str">
        <f t="shared" si="48"/>
        <v/>
      </c>
    </row>
    <row r="1017" spans="13:13" x14ac:dyDescent="0.35">
      <c r="M1017" s="14" t="str">
        <f t="shared" si="48"/>
        <v/>
      </c>
    </row>
    <row r="1018" spans="13:13" x14ac:dyDescent="0.35">
      <c r="M1018" s="14" t="str">
        <f t="shared" si="48"/>
        <v/>
      </c>
    </row>
    <row r="1019" spans="13:13" x14ac:dyDescent="0.35">
      <c r="M1019" s="14" t="str">
        <f t="shared" si="48"/>
        <v/>
      </c>
    </row>
    <row r="1020" spans="13:13" x14ac:dyDescent="0.35">
      <c r="M1020" s="14" t="str">
        <f t="shared" si="48"/>
        <v/>
      </c>
    </row>
    <row r="1021" spans="13:13" x14ac:dyDescent="0.35">
      <c r="M1021" s="14" t="str">
        <f t="shared" si="48"/>
        <v/>
      </c>
    </row>
    <row r="1022" spans="13:13" x14ac:dyDescent="0.35">
      <c r="M1022" s="14" t="str">
        <f t="shared" si="48"/>
        <v/>
      </c>
    </row>
    <row r="1023" spans="13:13" x14ac:dyDescent="0.35">
      <c r="M1023" s="14" t="str">
        <f t="shared" si="48"/>
        <v/>
      </c>
    </row>
    <row r="1024" spans="13:13" x14ac:dyDescent="0.35">
      <c r="M1024" s="14" t="str">
        <f t="shared" si="48"/>
        <v/>
      </c>
    </row>
    <row r="1025" spans="13:13" x14ac:dyDescent="0.35">
      <c r="M1025" s="14" t="str">
        <f t="shared" si="48"/>
        <v/>
      </c>
    </row>
    <row r="1026" spans="13:13" x14ac:dyDescent="0.35">
      <c r="M1026" s="14" t="str">
        <f t="shared" si="48"/>
        <v/>
      </c>
    </row>
    <row r="1027" spans="13:13" x14ac:dyDescent="0.35">
      <c r="M1027" s="14" t="str">
        <f t="shared" si="48"/>
        <v/>
      </c>
    </row>
    <row r="1028" spans="13:13" x14ac:dyDescent="0.35">
      <c r="M1028" s="14" t="str">
        <f t="shared" si="48"/>
        <v/>
      </c>
    </row>
    <row r="1029" spans="13:13" x14ac:dyDescent="0.35">
      <c r="M1029" s="14" t="str">
        <f t="shared" si="48"/>
        <v/>
      </c>
    </row>
    <row r="1030" spans="13:13" x14ac:dyDescent="0.35">
      <c r="M1030" s="14" t="str">
        <f t="shared" si="48"/>
        <v/>
      </c>
    </row>
    <row r="1031" spans="13:13" x14ac:dyDescent="0.35">
      <c r="M1031" s="14" t="str">
        <f t="shared" si="48"/>
        <v/>
      </c>
    </row>
    <row r="1032" spans="13:13" x14ac:dyDescent="0.35">
      <c r="M1032" s="14" t="str">
        <f t="shared" si="48"/>
        <v/>
      </c>
    </row>
    <row r="1033" spans="13:13" x14ac:dyDescent="0.35">
      <c r="M1033" s="14" t="str">
        <f t="shared" si="48"/>
        <v/>
      </c>
    </row>
    <row r="1034" spans="13:13" x14ac:dyDescent="0.35">
      <c r="M1034" s="14" t="str">
        <f t="shared" si="48"/>
        <v/>
      </c>
    </row>
    <row r="1035" spans="13:13" x14ac:dyDescent="0.35">
      <c r="M1035" s="14" t="str">
        <f t="shared" si="48"/>
        <v/>
      </c>
    </row>
    <row r="1036" spans="13:13" x14ac:dyDescent="0.35">
      <c r="M1036" s="14" t="str">
        <f t="shared" si="48"/>
        <v/>
      </c>
    </row>
    <row r="1037" spans="13:13" x14ac:dyDescent="0.35">
      <c r="M1037" s="14" t="str">
        <f t="shared" si="48"/>
        <v/>
      </c>
    </row>
    <row r="1038" spans="13:13" x14ac:dyDescent="0.35">
      <c r="M1038" s="14" t="str">
        <f t="shared" si="48"/>
        <v/>
      </c>
    </row>
    <row r="1039" spans="13:13" x14ac:dyDescent="0.35">
      <c r="M1039" s="14" t="str">
        <f t="shared" si="48"/>
        <v/>
      </c>
    </row>
    <row r="1040" spans="13:13" x14ac:dyDescent="0.35">
      <c r="M1040" s="14" t="str">
        <f t="shared" si="48"/>
        <v/>
      </c>
    </row>
    <row r="1041" spans="13:13" x14ac:dyDescent="0.35">
      <c r="M1041" s="14" t="str">
        <f t="shared" ref="M1041:M1104" si="49">IF(ISNUMBER(B1041)=TRUE,_xlfn.CONCAT("@PART[*]:HAS[#kiwiBranch[",C1041,"],#kiwiTier[",B1041,"]]:FOR[zKiwiTechTree]",CHAR(10),"{",CHAR(10),"    @TechRequired = ",A1041,CHAR(10),"}"),"")</f>
        <v/>
      </c>
    </row>
    <row r="1042" spans="13:13" x14ac:dyDescent="0.35">
      <c r="M1042" s="14" t="str">
        <f t="shared" si="49"/>
        <v/>
      </c>
    </row>
    <row r="1043" spans="13:13" x14ac:dyDescent="0.35">
      <c r="M1043" s="14" t="str">
        <f t="shared" si="49"/>
        <v/>
      </c>
    </row>
    <row r="1044" spans="13:13" x14ac:dyDescent="0.35">
      <c r="M1044" s="14" t="str">
        <f t="shared" si="49"/>
        <v/>
      </c>
    </row>
    <row r="1045" spans="13:13" x14ac:dyDescent="0.35">
      <c r="M1045" s="14" t="str">
        <f t="shared" si="49"/>
        <v/>
      </c>
    </row>
    <row r="1046" spans="13:13" x14ac:dyDescent="0.35">
      <c r="M1046" s="14" t="str">
        <f t="shared" si="49"/>
        <v/>
      </c>
    </row>
    <row r="1047" spans="13:13" x14ac:dyDescent="0.35">
      <c r="M1047" s="14" t="str">
        <f t="shared" si="49"/>
        <v/>
      </c>
    </row>
    <row r="1048" spans="13:13" x14ac:dyDescent="0.35">
      <c r="M1048" s="14" t="str">
        <f t="shared" si="49"/>
        <v/>
      </c>
    </row>
    <row r="1049" spans="13:13" x14ac:dyDescent="0.35">
      <c r="M1049" s="14" t="str">
        <f t="shared" si="49"/>
        <v/>
      </c>
    </row>
    <row r="1050" spans="13:13" x14ac:dyDescent="0.35">
      <c r="M1050" s="14" t="str">
        <f t="shared" si="49"/>
        <v/>
      </c>
    </row>
    <row r="1051" spans="13:13" x14ac:dyDescent="0.35">
      <c r="M1051" s="14" t="str">
        <f t="shared" si="49"/>
        <v/>
      </c>
    </row>
    <row r="1052" spans="13:13" x14ac:dyDescent="0.35">
      <c r="M1052" s="14" t="str">
        <f t="shared" si="49"/>
        <v/>
      </c>
    </row>
    <row r="1053" spans="13:13" x14ac:dyDescent="0.35">
      <c r="M1053" s="14" t="str">
        <f t="shared" si="49"/>
        <v/>
      </c>
    </row>
    <row r="1054" spans="13:13" x14ac:dyDescent="0.35">
      <c r="M1054" s="14" t="str">
        <f t="shared" si="49"/>
        <v/>
      </c>
    </row>
    <row r="1055" spans="13:13" x14ac:dyDescent="0.35">
      <c r="M1055" s="14" t="str">
        <f t="shared" si="49"/>
        <v/>
      </c>
    </row>
    <row r="1056" spans="13:13" x14ac:dyDescent="0.35">
      <c r="M1056" s="14" t="str">
        <f t="shared" si="49"/>
        <v/>
      </c>
    </row>
    <row r="1057" spans="13:13" x14ac:dyDescent="0.35">
      <c r="M1057" s="14" t="str">
        <f t="shared" si="49"/>
        <v/>
      </c>
    </row>
    <row r="1058" spans="13:13" x14ac:dyDescent="0.35">
      <c r="M1058" s="14" t="str">
        <f t="shared" si="49"/>
        <v/>
      </c>
    </row>
    <row r="1059" spans="13:13" x14ac:dyDescent="0.35">
      <c r="M1059" s="14" t="str">
        <f t="shared" si="49"/>
        <v/>
      </c>
    </row>
    <row r="1060" spans="13:13" x14ac:dyDescent="0.35">
      <c r="M1060" s="14" t="str">
        <f t="shared" si="49"/>
        <v/>
      </c>
    </row>
    <row r="1061" spans="13:13" x14ac:dyDescent="0.35">
      <c r="M1061" s="14" t="str">
        <f t="shared" si="49"/>
        <v/>
      </c>
    </row>
    <row r="1062" spans="13:13" x14ac:dyDescent="0.35">
      <c r="M1062" s="14" t="str">
        <f t="shared" si="49"/>
        <v/>
      </c>
    </row>
    <row r="1063" spans="13:13" x14ac:dyDescent="0.35">
      <c r="M1063" s="14" t="str">
        <f t="shared" si="49"/>
        <v/>
      </c>
    </row>
    <row r="1064" spans="13:13" x14ac:dyDescent="0.35">
      <c r="M1064" s="14" t="str">
        <f t="shared" si="49"/>
        <v/>
      </c>
    </row>
    <row r="1065" spans="13:13" x14ac:dyDescent="0.35">
      <c r="M1065" s="14" t="str">
        <f t="shared" si="49"/>
        <v/>
      </c>
    </row>
    <row r="1066" spans="13:13" x14ac:dyDescent="0.35">
      <c r="M1066" s="14" t="str">
        <f t="shared" si="49"/>
        <v/>
      </c>
    </row>
    <row r="1067" spans="13:13" x14ac:dyDescent="0.35">
      <c r="M1067" s="14" t="str">
        <f t="shared" si="49"/>
        <v/>
      </c>
    </row>
    <row r="1068" spans="13:13" x14ac:dyDescent="0.35">
      <c r="M1068" s="14" t="str">
        <f t="shared" si="49"/>
        <v/>
      </c>
    </row>
    <row r="1069" spans="13:13" x14ac:dyDescent="0.35">
      <c r="M1069" s="14" t="str">
        <f t="shared" si="49"/>
        <v/>
      </c>
    </row>
    <row r="1070" spans="13:13" x14ac:dyDescent="0.35">
      <c r="M1070" s="14" t="str">
        <f t="shared" si="49"/>
        <v/>
      </c>
    </row>
    <row r="1071" spans="13:13" x14ac:dyDescent="0.35">
      <c r="M1071" s="14" t="str">
        <f t="shared" si="49"/>
        <v/>
      </c>
    </row>
    <row r="1072" spans="13:13" x14ac:dyDescent="0.35">
      <c r="M1072" s="14" t="str">
        <f t="shared" si="49"/>
        <v/>
      </c>
    </row>
    <row r="1073" spans="13:13" x14ac:dyDescent="0.35">
      <c r="M1073" s="14" t="str">
        <f t="shared" si="49"/>
        <v/>
      </c>
    </row>
    <row r="1074" spans="13:13" x14ac:dyDescent="0.35">
      <c r="M1074" s="14" t="str">
        <f t="shared" si="49"/>
        <v/>
      </c>
    </row>
    <row r="1075" spans="13:13" x14ac:dyDescent="0.35">
      <c r="M1075" s="14" t="str">
        <f t="shared" si="49"/>
        <v/>
      </c>
    </row>
    <row r="1076" spans="13:13" x14ac:dyDescent="0.35">
      <c r="M1076" s="14" t="str">
        <f t="shared" si="49"/>
        <v/>
      </c>
    </row>
    <row r="1077" spans="13:13" x14ac:dyDescent="0.35">
      <c r="M1077" s="14" t="str">
        <f t="shared" si="49"/>
        <v/>
      </c>
    </row>
    <row r="1078" spans="13:13" x14ac:dyDescent="0.35">
      <c r="M1078" s="14" t="str">
        <f t="shared" si="49"/>
        <v/>
      </c>
    </row>
    <row r="1079" spans="13:13" x14ac:dyDescent="0.35">
      <c r="M1079" s="14" t="str">
        <f t="shared" si="49"/>
        <v/>
      </c>
    </row>
    <row r="1080" spans="13:13" x14ac:dyDescent="0.35">
      <c r="M1080" s="14" t="str">
        <f t="shared" si="49"/>
        <v/>
      </c>
    </row>
    <row r="1081" spans="13:13" x14ac:dyDescent="0.35">
      <c r="M1081" s="14" t="str">
        <f t="shared" si="49"/>
        <v/>
      </c>
    </row>
    <row r="1082" spans="13:13" x14ac:dyDescent="0.35">
      <c r="M1082" s="14" t="str">
        <f t="shared" si="49"/>
        <v/>
      </c>
    </row>
    <row r="1083" spans="13:13" x14ac:dyDescent="0.35">
      <c r="M1083" s="14" t="str">
        <f t="shared" si="49"/>
        <v/>
      </c>
    </row>
    <row r="1084" spans="13:13" x14ac:dyDescent="0.35">
      <c r="M1084" s="14" t="str">
        <f t="shared" si="49"/>
        <v/>
      </c>
    </row>
    <row r="1085" spans="13:13" x14ac:dyDescent="0.35">
      <c r="M1085" s="14" t="str">
        <f t="shared" si="49"/>
        <v/>
      </c>
    </row>
    <row r="1086" spans="13:13" x14ac:dyDescent="0.35">
      <c r="M1086" s="14" t="str">
        <f t="shared" si="49"/>
        <v/>
      </c>
    </row>
    <row r="1087" spans="13:13" x14ac:dyDescent="0.35">
      <c r="M1087" s="14" t="str">
        <f t="shared" si="49"/>
        <v/>
      </c>
    </row>
    <row r="1088" spans="13:13" x14ac:dyDescent="0.35">
      <c r="M1088" s="14" t="str">
        <f t="shared" si="49"/>
        <v/>
      </c>
    </row>
    <row r="1089" spans="13:13" x14ac:dyDescent="0.35">
      <c r="M1089" s="14" t="str">
        <f t="shared" si="49"/>
        <v/>
      </c>
    </row>
    <row r="1090" spans="13:13" x14ac:dyDescent="0.35">
      <c r="M1090" s="14" t="str">
        <f t="shared" si="49"/>
        <v/>
      </c>
    </row>
    <row r="1091" spans="13:13" x14ac:dyDescent="0.35">
      <c r="M1091" s="14" t="str">
        <f t="shared" si="49"/>
        <v/>
      </c>
    </row>
    <row r="1092" spans="13:13" x14ac:dyDescent="0.35">
      <c r="M1092" s="14" t="str">
        <f t="shared" si="49"/>
        <v/>
      </c>
    </row>
    <row r="1093" spans="13:13" x14ac:dyDescent="0.35">
      <c r="M1093" s="14" t="str">
        <f t="shared" si="49"/>
        <v/>
      </c>
    </row>
    <row r="1094" spans="13:13" x14ac:dyDescent="0.35">
      <c r="M1094" s="14" t="str">
        <f t="shared" si="49"/>
        <v/>
      </c>
    </row>
    <row r="1095" spans="13:13" x14ac:dyDescent="0.35">
      <c r="M1095" s="14" t="str">
        <f t="shared" si="49"/>
        <v/>
      </c>
    </row>
    <row r="1096" spans="13:13" x14ac:dyDescent="0.35">
      <c r="M1096" s="14" t="str">
        <f t="shared" si="49"/>
        <v/>
      </c>
    </row>
    <row r="1097" spans="13:13" x14ac:dyDescent="0.35">
      <c r="M1097" s="14" t="str">
        <f t="shared" si="49"/>
        <v/>
      </c>
    </row>
    <row r="1098" spans="13:13" x14ac:dyDescent="0.35">
      <c r="M1098" s="14" t="str">
        <f t="shared" si="49"/>
        <v/>
      </c>
    </row>
    <row r="1099" spans="13:13" x14ac:dyDescent="0.35">
      <c r="M1099" s="14" t="str">
        <f t="shared" si="49"/>
        <v/>
      </c>
    </row>
    <row r="1100" spans="13:13" x14ac:dyDescent="0.35">
      <c r="M1100" s="14" t="str">
        <f t="shared" si="49"/>
        <v/>
      </c>
    </row>
    <row r="1101" spans="13:13" x14ac:dyDescent="0.35">
      <c r="M1101" s="14" t="str">
        <f t="shared" si="49"/>
        <v/>
      </c>
    </row>
    <row r="1102" spans="13:13" x14ac:dyDescent="0.35">
      <c r="M1102" s="14" t="str">
        <f t="shared" si="49"/>
        <v/>
      </c>
    </row>
    <row r="1103" spans="13:13" x14ac:dyDescent="0.35">
      <c r="M1103" s="14" t="str">
        <f t="shared" si="49"/>
        <v/>
      </c>
    </row>
    <row r="1104" spans="13:13" x14ac:dyDescent="0.35">
      <c r="M1104" s="14" t="str">
        <f t="shared" si="49"/>
        <v/>
      </c>
    </row>
    <row r="1105" spans="13:13" x14ac:dyDescent="0.35">
      <c r="M1105" s="14" t="str">
        <f t="shared" ref="M1105:M1168" si="50">IF(ISNUMBER(B1105)=TRUE,_xlfn.CONCAT("@PART[*]:HAS[#kiwiBranch[",C1105,"],#kiwiTier[",B1105,"]]:FOR[zKiwiTechTree]",CHAR(10),"{",CHAR(10),"    @TechRequired = ",A1105,CHAR(10),"}"),"")</f>
        <v/>
      </c>
    </row>
    <row r="1106" spans="13:13" x14ac:dyDescent="0.35">
      <c r="M1106" s="14" t="str">
        <f t="shared" si="50"/>
        <v/>
      </c>
    </row>
    <row r="1107" spans="13:13" x14ac:dyDescent="0.35">
      <c r="M1107" s="14" t="str">
        <f t="shared" si="50"/>
        <v/>
      </c>
    </row>
    <row r="1108" spans="13:13" x14ac:dyDescent="0.35">
      <c r="M1108" s="14" t="str">
        <f t="shared" si="50"/>
        <v/>
      </c>
    </row>
    <row r="1109" spans="13:13" x14ac:dyDescent="0.35">
      <c r="M1109" s="14" t="str">
        <f t="shared" si="50"/>
        <v/>
      </c>
    </row>
    <row r="1110" spans="13:13" x14ac:dyDescent="0.35">
      <c r="M1110" s="14" t="str">
        <f t="shared" si="50"/>
        <v/>
      </c>
    </row>
    <row r="1111" spans="13:13" x14ac:dyDescent="0.35">
      <c r="M1111" s="14" t="str">
        <f t="shared" si="50"/>
        <v/>
      </c>
    </row>
    <row r="1112" spans="13:13" x14ac:dyDescent="0.35">
      <c r="M1112" s="14" t="str">
        <f t="shared" si="50"/>
        <v/>
      </c>
    </row>
    <row r="1113" spans="13:13" x14ac:dyDescent="0.35">
      <c r="M1113" s="14" t="str">
        <f t="shared" si="50"/>
        <v/>
      </c>
    </row>
    <row r="1114" spans="13:13" x14ac:dyDescent="0.35">
      <c r="M1114" s="14" t="str">
        <f t="shared" si="50"/>
        <v/>
      </c>
    </row>
    <row r="1115" spans="13:13" x14ac:dyDescent="0.35">
      <c r="M1115" s="14" t="str">
        <f t="shared" si="50"/>
        <v/>
      </c>
    </row>
    <row r="1116" spans="13:13" x14ac:dyDescent="0.35">
      <c r="M1116" s="14" t="str">
        <f t="shared" si="50"/>
        <v/>
      </c>
    </row>
    <row r="1117" spans="13:13" x14ac:dyDescent="0.35">
      <c r="M1117" s="14" t="str">
        <f t="shared" si="50"/>
        <v/>
      </c>
    </row>
    <row r="1118" spans="13:13" x14ac:dyDescent="0.35">
      <c r="M1118" s="14" t="str">
        <f t="shared" si="50"/>
        <v/>
      </c>
    </row>
    <row r="1119" spans="13:13" x14ac:dyDescent="0.35">
      <c r="M1119" s="14" t="str">
        <f t="shared" si="50"/>
        <v/>
      </c>
    </row>
    <row r="1120" spans="13:13" x14ac:dyDescent="0.35">
      <c r="M1120" s="14" t="str">
        <f t="shared" si="50"/>
        <v/>
      </c>
    </row>
    <row r="1121" spans="13:13" x14ac:dyDescent="0.35">
      <c r="M1121" s="14" t="str">
        <f t="shared" si="50"/>
        <v/>
      </c>
    </row>
    <row r="1122" spans="13:13" x14ac:dyDescent="0.35">
      <c r="M1122" s="14" t="str">
        <f t="shared" si="50"/>
        <v/>
      </c>
    </row>
    <row r="1123" spans="13:13" x14ac:dyDescent="0.35">
      <c r="M1123" s="14" t="str">
        <f t="shared" si="50"/>
        <v/>
      </c>
    </row>
    <row r="1124" spans="13:13" x14ac:dyDescent="0.35">
      <c r="M1124" s="14" t="str">
        <f t="shared" si="50"/>
        <v/>
      </c>
    </row>
    <row r="1125" spans="13:13" x14ac:dyDescent="0.35">
      <c r="M1125" s="14" t="str">
        <f t="shared" si="50"/>
        <v/>
      </c>
    </row>
    <row r="1126" spans="13:13" x14ac:dyDescent="0.35">
      <c r="M1126" s="14" t="str">
        <f t="shared" si="50"/>
        <v/>
      </c>
    </row>
    <row r="1127" spans="13:13" x14ac:dyDescent="0.35">
      <c r="M1127" s="14" t="str">
        <f t="shared" si="50"/>
        <v/>
      </c>
    </row>
    <row r="1128" spans="13:13" x14ac:dyDescent="0.35">
      <c r="M1128" s="14" t="str">
        <f t="shared" si="50"/>
        <v/>
      </c>
    </row>
    <row r="1129" spans="13:13" x14ac:dyDescent="0.35">
      <c r="M1129" s="14" t="str">
        <f t="shared" si="50"/>
        <v/>
      </c>
    </row>
    <row r="1130" spans="13:13" x14ac:dyDescent="0.35">
      <c r="M1130" s="14" t="str">
        <f t="shared" si="50"/>
        <v/>
      </c>
    </row>
    <row r="1131" spans="13:13" x14ac:dyDescent="0.35">
      <c r="M1131" s="14" t="str">
        <f t="shared" si="50"/>
        <v/>
      </c>
    </row>
    <row r="1132" spans="13:13" x14ac:dyDescent="0.35">
      <c r="M1132" s="14" t="str">
        <f t="shared" si="50"/>
        <v/>
      </c>
    </row>
    <row r="1133" spans="13:13" x14ac:dyDescent="0.35">
      <c r="M1133" s="14" t="str">
        <f t="shared" si="50"/>
        <v/>
      </c>
    </row>
    <row r="1134" spans="13:13" x14ac:dyDescent="0.35">
      <c r="M1134" s="14" t="str">
        <f t="shared" si="50"/>
        <v/>
      </c>
    </row>
    <row r="1135" spans="13:13" x14ac:dyDescent="0.35">
      <c r="M1135" s="14" t="str">
        <f t="shared" si="50"/>
        <v/>
      </c>
    </row>
    <row r="1136" spans="13:13" x14ac:dyDescent="0.35">
      <c r="M1136" s="14" t="str">
        <f t="shared" si="50"/>
        <v/>
      </c>
    </row>
    <row r="1137" spans="13:13" x14ac:dyDescent="0.35">
      <c r="M1137" s="14" t="str">
        <f t="shared" si="50"/>
        <v/>
      </c>
    </row>
    <row r="1138" spans="13:13" x14ac:dyDescent="0.35">
      <c r="M1138" s="14" t="str">
        <f t="shared" si="50"/>
        <v/>
      </c>
    </row>
    <row r="1139" spans="13:13" x14ac:dyDescent="0.35">
      <c r="M1139" s="14" t="str">
        <f t="shared" si="50"/>
        <v/>
      </c>
    </row>
    <row r="1140" spans="13:13" x14ac:dyDescent="0.35">
      <c r="M1140" s="14" t="str">
        <f t="shared" si="50"/>
        <v/>
      </c>
    </row>
    <row r="1141" spans="13:13" x14ac:dyDescent="0.35">
      <c r="M1141" s="14" t="str">
        <f t="shared" si="50"/>
        <v/>
      </c>
    </row>
    <row r="1142" spans="13:13" x14ac:dyDescent="0.35">
      <c r="M1142" s="14" t="str">
        <f t="shared" si="50"/>
        <v/>
      </c>
    </row>
    <row r="1143" spans="13:13" x14ac:dyDescent="0.35">
      <c r="M1143" s="14" t="str">
        <f t="shared" si="50"/>
        <v/>
      </c>
    </row>
    <row r="1144" spans="13:13" x14ac:dyDescent="0.35">
      <c r="M1144" s="14" t="str">
        <f t="shared" si="50"/>
        <v/>
      </c>
    </row>
    <row r="1145" spans="13:13" x14ac:dyDescent="0.35">
      <c r="M1145" s="14" t="str">
        <f t="shared" si="50"/>
        <v/>
      </c>
    </row>
    <row r="1146" spans="13:13" x14ac:dyDescent="0.35">
      <c r="M1146" s="14" t="str">
        <f t="shared" si="50"/>
        <v/>
      </c>
    </row>
    <row r="1147" spans="13:13" x14ac:dyDescent="0.35">
      <c r="M1147" s="14" t="str">
        <f t="shared" si="50"/>
        <v/>
      </c>
    </row>
    <row r="1148" spans="13:13" x14ac:dyDescent="0.35">
      <c r="M1148" s="14" t="str">
        <f t="shared" si="50"/>
        <v/>
      </c>
    </row>
    <row r="1149" spans="13:13" x14ac:dyDescent="0.35">
      <c r="M1149" s="14" t="str">
        <f t="shared" si="50"/>
        <v/>
      </c>
    </row>
    <row r="1150" spans="13:13" x14ac:dyDescent="0.35">
      <c r="M1150" s="14" t="str">
        <f t="shared" si="50"/>
        <v/>
      </c>
    </row>
    <row r="1151" spans="13:13" x14ac:dyDescent="0.35">
      <c r="M1151" s="14" t="str">
        <f t="shared" si="50"/>
        <v/>
      </c>
    </row>
    <row r="1152" spans="13:13" x14ac:dyDescent="0.35">
      <c r="M1152" s="14" t="str">
        <f t="shared" si="50"/>
        <v/>
      </c>
    </row>
    <row r="1153" spans="13:13" x14ac:dyDescent="0.35">
      <c r="M1153" s="14" t="str">
        <f t="shared" si="50"/>
        <v/>
      </c>
    </row>
    <row r="1154" spans="13:13" x14ac:dyDescent="0.35">
      <c r="M1154" s="14" t="str">
        <f t="shared" si="50"/>
        <v/>
      </c>
    </row>
    <row r="1155" spans="13:13" x14ac:dyDescent="0.35">
      <c r="M1155" s="14" t="str">
        <f t="shared" si="50"/>
        <v/>
      </c>
    </row>
    <row r="1156" spans="13:13" x14ac:dyDescent="0.35">
      <c r="M1156" s="14" t="str">
        <f t="shared" si="50"/>
        <v/>
      </c>
    </row>
    <row r="1157" spans="13:13" x14ac:dyDescent="0.35">
      <c r="M1157" s="14" t="str">
        <f t="shared" si="50"/>
        <v/>
      </c>
    </row>
    <row r="1158" spans="13:13" x14ac:dyDescent="0.35">
      <c r="M1158" s="14" t="str">
        <f t="shared" si="50"/>
        <v/>
      </c>
    </row>
    <row r="1159" spans="13:13" x14ac:dyDescent="0.35">
      <c r="M1159" s="14" t="str">
        <f t="shared" si="50"/>
        <v/>
      </c>
    </row>
    <row r="1160" spans="13:13" x14ac:dyDescent="0.35">
      <c r="M1160" s="14" t="str">
        <f t="shared" si="50"/>
        <v/>
      </c>
    </row>
    <row r="1161" spans="13:13" x14ac:dyDescent="0.35">
      <c r="M1161" s="14" t="str">
        <f t="shared" si="50"/>
        <v/>
      </c>
    </row>
    <row r="1162" spans="13:13" x14ac:dyDescent="0.35">
      <c r="M1162" s="14" t="str">
        <f t="shared" si="50"/>
        <v/>
      </c>
    </row>
    <row r="1163" spans="13:13" x14ac:dyDescent="0.35">
      <c r="M1163" s="14" t="str">
        <f t="shared" si="50"/>
        <v/>
      </c>
    </row>
    <row r="1164" spans="13:13" x14ac:dyDescent="0.35">
      <c r="M1164" s="14" t="str">
        <f t="shared" si="50"/>
        <v/>
      </c>
    </row>
    <row r="1165" spans="13:13" x14ac:dyDescent="0.35">
      <c r="M1165" s="14" t="str">
        <f t="shared" si="50"/>
        <v/>
      </c>
    </row>
    <row r="1166" spans="13:13" x14ac:dyDescent="0.35">
      <c r="M1166" s="14" t="str">
        <f t="shared" si="50"/>
        <v/>
      </c>
    </row>
    <row r="1167" spans="13:13" x14ac:dyDescent="0.35">
      <c r="M1167" s="14" t="str">
        <f t="shared" si="50"/>
        <v/>
      </c>
    </row>
    <row r="1168" spans="13:13" x14ac:dyDescent="0.35">
      <c r="M1168" s="14" t="str">
        <f t="shared" si="50"/>
        <v/>
      </c>
    </row>
    <row r="1169" spans="13:13" x14ac:dyDescent="0.35">
      <c r="M1169" s="14" t="str">
        <f t="shared" ref="M1169:M1232" si="51">IF(ISNUMBER(B1169)=TRUE,_xlfn.CONCAT("@PART[*]:HAS[#kiwiBranch[",C1169,"],#kiwiTier[",B1169,"]]:FOR[zKiwiTechTree]",CHAR(10),"{",CHAR(10),"    @TechRequired = ",A1169,CHAR(10),"}"),"")</f>
        <v/>
      </c>
    </row>
    <row r="1170" spans="13:13" x14ac:dyDescent="0.35">
      <c r="M1170" s="14" t="str">
        <f t="shared" si="51"/>
        <v/>
      </c>
    </row>
    <row r="1171" spans="13:13" x14ac:dyDescent="0.35">
      <c r="M1171" s="14" t="str">
        <f t="shared" si="51"/>
        <v/>
      </c>
    </row>
    <row r="1172" spans="13:13" x14ac:dyDescent="0.35">
      <c r="M1172" s="14" t="str">
        <f t="shared" si="51"/>
        <v/>
      </c>
    </row>
    <row r="1173" spans="13:13" x14ac:dyDescent="0.35">
      <c r="M1173" s="14" t="str">
        <f t="shared" si="51"/>
        <v/>
      </c>
    </row>
    <row r="1174" spans="13:13" x14ac:dyDescent="0.35">
      <c r="M1174" s="14" t="str">
        <f t="shared" si="51"/>
        <v/>
      </c>
    </row>
    <row r="1175" spans="13:13" x14ac:dyDescent="0.35">
      <c r="M1175" s="14" t="str">
        <f t="shared" si="51"/>
        <v/>
      </c>
    </row>
    <row r="1176" spans="13:13" x14ac:dyDescent="0.35">
      <c r="M1176" s="14" t="str">
        <f t="shared" si="51"/>
        <v/>
      </c>
    </row>
    <row r="1177" spans="13:13" x14ac:dyDescent="0.35">
      <c r="M1177" s="14" t="str">
        <f t="shared" si="51"/>
        <v/>
      </c>
    </row>
    <row r="1178" spans="13:13" x14ac:dyDescent="0.35">
      <c r="M1178" s="14" t="str">
        <f t="shared" si="51"/>
        <v/>
      </c>
    </row>
    <row r="1179" spans="13:13" x14ac:dyDescent="0.35">
      <c r="M1179" s="14" t="str">
        <f t="shared" si="51"/>
        <v/>
      </c>
    </row>
    <row r="1180" spans="13:13" x14ac:dyDescent="0.35">
      <c r="M1180" s="14" t="str">
        <f t="shared" si="51"/>
        <v/>
      </c>
    </row>
    <row r="1181" spans="13:13" x14ac:dyDescent="0.35">
      <c r="M1181" s="14" t="str">
        <f t="shared" si="51"/>
        <v/>
      </c>
    </row>
    <row r="1182" spans="13:13" x14ac:dyDescent="0.35">
      <c r="M1182" s="14" t="str">
        <f t="shared" si="51"/>
        <v/>
      </c>
    </row>
    <row r="1183" spans="13:13" x14ac:dyDescent="0.35">
      <c r="M1183" s="14" t="str">
        <f t="shared" si="51"/>
        <v/>
      </c>
    </row>
    <row r="1184" spans="13:13" x14ac:dyDescent="0.35">
      <c r="M1184" s="14" t="str">
        <f t="shared" si="51"/>
        <v/>
      </c>
    </row>
    <row r="1185" spans="13:13" x14ac:dyDescent="0.35">
      <c r="M1185" s="14" t="str">
        <f t="shared" si="51"/>
        <v/>
      </c>
    </row>
    <row r="1186" spans="13:13" x14ac:dyDescent="0.35">
      <c r="M1186" s="14" t="str">
        <f t="shared" si="51"/>
        <v/>
      </c>
    </row>
    <row r="1187" spans="13:13" x14ac:dyDescent="0.35">
      <c r="M1187" s="14" t="str">
        <f t="shared" si="51"/>
        <v/>
      </c>
    </row>
    <row r="1188" spans="13:13" x14ac:dyDescent="0.35">
      <c r="M1188" s="14" t="str">
        <f t="shared" si="51"/>
        <v/>
      </c>
    </row>
    <row r="1189" spans="13:13" x14ac:dyDescent="0.35">
      <c r="M1189" s="14" t="str">
        <f t="shared" si="51"/>
        <v/>
      </c>
    </row>
    <row r="1190" spans="13:13" x14ac:dyDescent="0.35">
      <c r="M1190" s="14" t="str">
        <f t="shared" si="51"/>
        <v/>
      </c>
    </row>
    <row r="1191" spans="13:13" x14ac:dyDescent="0.35">
      <c r="M1191" s="14" t="str">
        <f t="shared" si="51"/>
        <v/>
      </c>
    </row>
    <row r="1192" spans="13:13" x14ac:dyDescent="0.35">
      <c r="M1192" s="14" t="str">
        <f t="shared" si="51"/>
        <v/>
      </c>
    </row>
    <row r="1193" spans="13:13" x14ac:dyDescent="0.35">
      <c r="M1193" s="14" t="str">
        <f t="shared" si="51"/>
        <v/>
      </c>
    </row>
    <row r="1194" spans="13:13" x14ac:dyDescent="0.35">
      <c r="M1194" s="14" t="str">
        <f t="shared" si="51"/>
        <v/>
      </c>
    </row>
    <row r="1195" spans="13:13" x14ac:dyDescent="0.35">
      <c r="M1195" s="14" t="str">
        <f t="shared" si="51"/>
        <v/>
      </c>
    </row>
    <row r="1196" spans="13:13" x14ac:dyDescent="0.35">
      <c r="M1196" s="14" t="str">
        <f t="shared" si="51"/>
        <v/>
      </c>
    </row>
    <row r="1197" spans="13:13" x14ac:dyDescent="0.35">
      <c r="M1197" s="14" t="str">
        <f t="shared" si="51"/>
        <v/>
      </c>
    </row>
    <row r="1198" spans="13:13" x14ac:dyDescent="0.35">
      <c r="M1198" s="14" t="str">
        <f t="shared" si="51"/>
        <v/>
      </c>
    </row>
    <row r="1199" spans="13:13" x14ac:dyDescent="0.35">
      <c r="M1199" s="14" t="str">
        <f t="shared" si="51"/>
        <v/>
      </c>
    </row>
    <row r="1200" spans="13:13" x14ac:dyDescent="0.35">
      <c r="M1200" s="14" t="str">
        <f t="shared" si="51"/>
        <v/>
      </c>
    </row>
    <row r="1201" spans="13:13" x14ac:dyDescent="0.35">
      <c r="M1201" s="14" t="str">
        <f t="shared" si="51"/>
        <v/>
      </c>
    </row>
    <row r="1202" spans="13:13" x14ac:dyDescent="0.35">
      <c r="M1202" s="14" t="str">
        <f t="shared" si="51"/>
        <v/>
      </c>
    </row>
    <row r="1203" spans="13:13" x14ac:dyDescent="0.35">
      <c r="M1203" s="14" t="str">
        <f t="shared" si="51"/>
        <v/>
      </c>
    </row>
    <row r="1204" spans="13:13" x14ac:dyDescent="0.35">
      <c r="M1204" s="14" t="str">
        <f t="shared" si="51"/>
        <v/>
      </c>
    </row>
    <row r="1205" spans="13:13" x14ac:dyDescent="0.35">
      <c r="M1205" s="14" t="str">
        <f t="shared" si="51"/>
        <v/>
      </c>
    </row>
    <row r="1206" spans="13:13" x14ac:dyDescent="0.35">
      <c r="M1206" s="14" t="str">
        <f t="shared" si="51"/>
        <v/>
      </c>
    </row>
    <row r="1207" spans="13:13" x14ac:dyDescent="0.35">
      <c r="M1207" s="14" t="str">
        <f t="shared" si="51"/>
        <v/>
      </c>
    </row>
    <row r="1208" spans="13:13" x14ac:dyDescent="0.35">
      <c r="M1208" s="14" t="str">
        <f t="shared" si="51"/>
        <v/>
      </c>
    </row>
    <row r="1209" spans="13:13" x14ac:dyDescent="0.35">
      <c r="M1209" s="14" t="str">
        <f t="shared" si="51"/>
        <v/>
      </c>
    </row>
    <row r="1210" spans="13:13" x14ac:dyDescent="0.35">
      <c r="M1210" s="14" t="str">
        <f t="shared" si="51"/>
        <v/>
      </c>
    </row>
    <row r="1211" spans="13:13" x14ac:dyDescent="0.35">
      <c r="M1211" s="14" t="str">
        <f t="shared" si="51"/>
        <v/>
      </c>
    </row>
    <row r="1212" spans="13:13" x14ac:dyDescent="0.35">
      <c r="M1212" s="14" t="str">
        <f t="shared" si="51"/>
        <v/>
      </c>
    </row>
    <row r="1213" spans="13:13" x14ac:dyDescent="0.35">
      <c r="M1213" s="14" t="str">
        <f t="shared" si="51"/>
        <v/>
      </c>
    </row>
    <row r="1214" spans="13:13" x14ac:dyDescent="0.35">
      <c r="M1214" s="14" t="str">
        <f t="shared" si="51"/>
        <v/>
      </c>
    </row>
    <row r="1215" spans="13:13" x14ac:dyDescent="0.35">
      <c r="M1215" s="14" t="str">
        <f t="shared" si="51"/>
        <v/>
      </c>
    </row>
    <row r="1216" spans="13:13" x14ac:dyDescent="0.35">
      <c r="M1216" s="14" t="str">
        <f t="shared" si="51"/>
        <v/>
      </c>
    </row>
    <row r="1217" spans="13:13" x14ac:dyDescent="0.35">
      <c r="M1217" s="14" t="str">
        <f t="shared" si="51"/>
        <v/>
      </c>
    </row>
    <row r="1218" spans="13:13" x14ac:dyDescent="0.35">
      <c r="M1218" s="14" t="str">
        <f t="shared" si="51"/>
        <v/>
      </c>
    </row>
    <row r="1219" spans="13:13" x14ac:dyDescent="0.35">
      <c r="M1219" s="14" t="str">
        <f t="shared" si="51"/>
        <v/>
      </c>
    </row>
    <row r="1220" spans="13:13" x14ac:dyDescent="0.35">
      <c r="M1220" s="14" t="str">
        <f t="shared" si="51"/>
        <v/>
      </c>
    </row>
    <row r="1221" spans="13:13" x14ac:dyDescent="0.35">
      <c r="M1221" s="14" t="str">
        <f t="shared" si="51"/>
        <v/>
      </c>
    </row>
    <row r="1222" spans="13:13" x14ac:dyDescent="0.35">
      <c r="M1222" s="14" t="str">
        <f t="shared" si="51"/>
        <v/>
      </c>
    </row>
    <row r="1223" spans="13:13" x14ac:dyDescent="0.35">
      <c r="M1223" s="14" t="str">
        <f t="shared" si="51"/>
        <v/>
      </c>
    </row>
    <row r="1224" spans="13:13" x14ac:dyDescent="0.35">
      <c r="M1224" s="14" t="str">
        <f t="shared" si="51"/>
        <v/>
      </c>
    </row>
    <row r="1225" spans="13:13" x14ac:dyDescent="0.35">
      <c r="M1225" s="14" t="str">
        <f t="shared" si="51"/>
        <v/>
      </c>
    </row>
    <row r="1226" spans="13:13" x14ac:dyDescent="0.35">
      <c r="M1226" s="14" t="str">
        <f t="shared" si="51"/>
        <v/>
      </c>
    </row>
    <row r="1227" spans="13:13" x14ac:dyDescent="0.35">
      <c r="M1227" s="14" t="str">
        <f t="shared" si="51"/>
        <v/>
      </c>
    </row>
    <row r="1228" spans="13:13" x14ac:dyDescent="0.35">
      <c r="M1228" s="14" t="str">
        <f t="shared" si="51"/>
        <v/>
      </c>
    </row>
    <row r="1229" spans="13:13" x14ac:dyDescent="0.35">
      <c r="M1229" s="14" t="str">
        <f t="shared" si="51"/>
        <v/>
      </c>
    </row>
    <row r="1230" spans="13:13" x14ac:dyDescent="0.35">
      <c r="M1230" s="14" t="str">
        <f t="shared" si="51"/>
        <v/>
      </c>
    </row>
    <row r="1231" spans="13:13" x14ac:dyDescent="0.35">
      <c r="M1231" s="14" t="str">
        <f t="shared" si="51"/>
        <v/>
      </c>
    </row>
    <row r="1232" spans="13:13" x14ac:dyDescent="0.35">
      <c r="M1232" s="14" t="str">
        <f t="shared" si="51"/>
        <v/>
      </c>
    </row>
    <row r="1233" spans="13:13" x14ac:dyDescent="0.35">
      <c r="M1233" s="14" t="str">
        <f t="shared" ref="M1233:M1279" si="52">IF(ISNUMBER(B1233)=TRUE,_xlfn.CONCAT("@PART[*]:HAS[#kiwiBranch[",C1233,"],#kiwiTier[",B1233,"]]:FOR[zKiwiTechTree]",CHAR(10),"{",CHAR(10),"    @TechRequired = ",A1233,CHAR(10),"}"),"")</f>
        <v/>
      </c>
    </row>
    <row r="1234" spans="13:13" x14ac:dyDescent="0.35">
      <c r="M1234" s="14" t="str">
        <f t="shared" si="52"/>
        <v/>
      </c>
    </row>
    <row r="1235" spans="13:13" x14ac:dyDescent="0.35">
      <c r="M1235" s="14" t="str">
        <f t="shared" si="52"/>
        <v/>
      </c>
    </row>
    <row r="1236" spans="13:13" x14ac:dyDescent="0.35">
      <c r="M1236" s="14" t="str">
        <f t="shared" si="52"/>
        <v/>
      </c>
    </row>
    <row r="1237" spans="13:13" x14ac:dyDescent="0.35">
      <c r="M1237" s="14" t="str">
        <f t="shared" si="52"/>
        <v/>
      </c>
    </row>
    <row r="1238" spans="13:13" x14ac:dyDescent="0.35">
      <c r="M1238" s="14" t="str">
        <f t="shared" si="52"/>
        <v/>
      </c>
    </row>
    <row r="1239" spans="13:13" x14ac:dyDescent="0.35">
      <c r="M1239" s="14" t="str">
        <f t="shared" si="52"/>
        <v/>
      </c>
    </row>
    <row r="1240" spans="13:13" x14ac:dyDescent="0.35">
      <c r="M1240" s="14" t="str">
        <f t="shared" si="52"/>
        <v/>
      </c>
    </row>
    <row r="1241" spans="13:13" x14ac:dyDescent="0.35">
      <c r="M1241" s="14" t="str">
        <f t="shared" si="52"/>
        <v/>
      </c>
    </row>
    <row r="1242" spans="13:13" x14ac:dyDescent="0.35">
      <c r="M1242" s="14" t="str">
        <f t="shared" si="52"/>
        <v/>
      </c>
    </row>
    <row r="1243" spans="13:13" x14ac:dyDescent="0.35">
      <c r="M1243" s="14" t="str">
        <f t="shared" si="52"/>
        <v/>
      </c>
    </row>
    <row r="1244" spans="13:13" x14ac:dyDescent="0.35">
      <c r="M1244" s="14" t="str">
        <f t="shared" si="52"/>
        <v/>
      </c>
    </row>
    <row r="1245" spans="13:13" x14ac:dyDescent="0.35">
      <c r="M1245" s="14" t="str">
        <f t="shared" si="52"/>
        <v/>
      </c>
    </row>
    <row r="1246" spans="13:13" x14ac:dyDescent="0.35">
      <c r="M1246" s="14" t="str">
        <f t="shared" si="52"/>
        <v/>
      </c>
    </row>
    <row r="1247" spans="13:13" x14ac:dyDescent="0.35">
      <c r="M1247" s="14" t="str">
        <f t="shared" si="52"/>
        <v/>
      </c>
    </row>
    <row r="1248" spans="13:13" x14ac:dyDescent="0.35">
      <c r="M1248" s="14" t="str">
        <f t="shared" si="52"/>
        <v/>
      </c>
    </row>
    <row r="1249" spans="13:13" x14ac:dyDescent="0.35">
      <c r="M1249" s="14" t="str">
        <f t="shared" si="52"/>
        <v/>
      </c>
    </row>
    <row r="1250" spans="13:13" x14ac:dyDescent="0.35">
      <c r="M1250" s="14" t="str">
        <f t="shared" si="52"/>
        <v/>
      </c>
    </row>
    <row r="1251" spans="13:13" x14ac:dyDescent="0.35">
      <c r="M1251" s="14" t="str">
        <f t="shared" si="52"/>
        <v/>
      </c>
    </row>
    <row r="1252" spans="13:13" x14ac:dyDescent="0.35">
      <c r="M1252" s="14" t="str">
        <f t="shared" si="52"/>
        <v/>
      </c>
    </row>
    <row r="1253" spans="13:13" x14ac:dyDescent="0.35">
      <c r="M1253" s="14" t="str">
        <f t="shared" si="52"/>
        <v/>
      </c>
    </row>
    <row r="1254" spans="13:13" x14ac:dyDescent="0.35">
      <c r="M1254" s="14" t="str">
        <f t="shared" si="52"/>
        <v/>
      </c>
    </row>
    <row r="1255" spans="13:13" x14ac:dyDescent="0.35">
      <c r="M1255" s="14" t="str">
        <f t="shared" si="52"/>
        <v/>
      </c>
    </row>
    <row r="1256" spans="13:13" x14ac:dyDescent="0.35">
      <c r="M1256" s="14" t="str">
        <f t="shared" si="52"/>
        <v/>
      </c>
    </row>
    <row r="1257" spans="13:13" x14ac:dyDescent="0.35">
      <c r="M1257" s="14" t="str">
        <f t="shared" si="52"/>
        <v/>
      </c>
    </row>
    <row r="1258" spans="13:13" x14ac:dyDescent="0.35">
      <c r="M1258" s="14" t="str">
        <f t="shared" si="52"/>
        <v/>
      </c>
    </row>
    <row r="1259" spans="13:13" x14ac:dyDescent="0.35">
      <c r="M1259" s="14" t="str">
        <f t="shared" si="52"/>
        <v/>
      </c>
    </row>
    <row r="1260" spans="13:13" x14ac:dyDescent="0.35">
      <c r="M1260" s="14" t="str">
        <f t="shared" si="52"/>
        <v/>
      </c>
    </row>
    <row r="1261" spans="13:13" x14ac:dyDescent="0.35">
      <c r="M1261" s="14" t="str">
        <f t="shared" si="52"/>
        <v/>
      </c>
    </row>
    <row r="1262" spans="13:13" x14ac:dyDescent="0.35">
      <c r="M1262" s="14" t="str">
        <f t="shared" si="52"/>
        <v/>
      </c>
    </row>
    <row r="1263" spans="13:13" x14ac:dyDescent="0.35">
      <c r="M1263" s="14" t="str">
        <f t="shared" si="52"/>
        <v/>
      </c>
    </row>
    <row r="1264" spans="13:13" x14ac:dyDescent="0.35">
      <c r="M1264" s="14" t="str">
        <f t="shared" si="52"/>
        <v/>
      </c>
    </row>
    <row r="1265" spans="13:13" x14ac:dyDescent="0.35">
      <c r="M1265" s="14" t="str">
        <f t="shared" si="52"/>
        <v/>
      </c>
    </row>
    <row r="1266" spans="13:13" x14ac:dyDescent="0.35">
      <c r="M1266" s="14" t="str">
        <f t="shared" si="52"/>
        <v/>
      </c>
    </row>
    <row r="1267" spans="13:13" x14ac:dyDescent="0.35">
      <c r="M1267" s="14" t="str">
        <f t="shared" si="52"/>
        <v/>
      </c>
    </row>
    <row r="1268" spans="13:13" x14ac:dyDescent="0.35">
      <c r="M1268" s="14" t="str">
        <f t="shared" si="52"/>
        <v/>
      </c>
    </row>
    <row r="1269" spans="13:13" x14ac:dyDescent="0.35">
      <c r="M1269" s="14" t="str">
        <f t="shared" si="52"/>
        <v/>
      </c>
    </row>
    <row r="1270" spans="13:13" x14ac:dyDescent="0.35">
      <c r="M1270" s="14" t="str">
        <f t="shared" si="52"/>
        <v/>
      </c>
    </row>
    <row r="1271" spans="13:13" x14ac:dyDescent="0.35">
      <c r="M1271" s="14" t="str">
        <f t="shared" si="52"/>
        <v/>
      </c>
    </row>
    <row r="1272" spans="13:13" x14ac:dyDescent="0.35">
      <c r="M1272" s="14" t="str">
        <f t="shared" si="52"/>
        <v/>
      </c>
    </row>
    <row r="1273" spans="13:13" x14ac:dyDescent="0.35">
      <c r="M1273" s="14" t="str">
        <f t="shared" si="52"/>
        <v/>
      </c>
    </row>
    <row r="1274" spans="13:13" x14ac:dyDescent="0.35">
      <c r="M1274" s="14" t="str">
        <f t="shared" si="52"/>
        <v/>
      </c>
    </row>
    <row r="1275" spans="13:13" x14ac:dyDescent="0.35">
      <c r="M1275" s="14" t="str">
        <f t="shared" si="52"/>
        <v/>
      </c>
    </row>
    <row r="1276" spans="13:13" x14ac:dyDescent="0.35">
      <c r="M1276" s="14" t="str">
        <f t="shared" si="52"/>
        <v/>
      </c>
    </row>
    <row r="1277" spans="13:13" x14ac:dyDescent="0.35">
      <c r="M1277" s="14" t="str">
        <f t="shared" si="52"/>
        <v/>
      </c>
    </row>
    <row r="1278" spans="13:13" x14ac:dyDescent="0.35">
      <c r="M1278" s="14" t="str">
        <f t="shared" si="52"/>
        <v/>
      </c>
    </row>
    <row r="1279" spans="13:13" x14ac:dyDescent="0.35">
      <c r="M1279" s="14" t="str">
        <f t="shared" si="52"/>
        <v/>
      </c>
    </row>
  </sheetData>
  <phoneticPr fontId="4" type="noConversion"/>
  <dataValidations count="1">
    <dataValidation type="list" allowBlank="1" showInputMessage="1" showErrorMessage="1" sqref="A128:A134 A6:A15 A19:A28 A32:A42 A46:A56 A329:A340 A100:A110 A114:A124 A227:A238 A242:A253 A212:A223 A257:A269 A273:A287 A291:A295 A299:A310 A314:A325 D60:E71 A87:A98 D299:E299 D301:E310 D314:E325 D329:E340 D291:D295 D46:E56 D87:E96 A60:A71 A73:A85 D73:E84" xr:uid="{6A078507-F607-4653-81E6-99E58AA83B6D}">
      <formula1>INDIRECT("primary[id]")</formula1>
    </dataValidation>
  </dataValidations>
  <pageMargins left="0.7" right="0.7" top="0.75" bottom="0.75" header="0.3" footer="0.3"/>
  <tableParts count="59">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s>
  <extLst>
    <ext xmlns:x14="http://schemas.microsoft.com/office/spreadsheetml/2009/9/main" uri="{CCE6A557-97BC-4b89-ADB6-D9C93CAAB3DF}">
      <x14:dataValidations xmlns:xm="http://schemas.microsoft.com/office/excel/2006/main" count="1">
        <x14:dataValidation type="list" allowBlank="1" showInputMessage="1" showErrorMessage="1" xr:uid="{F3F98A51-848B-45B1-BDF1-A1A50826605F}">
          <x14:formula1>
            <xm:f>_xlfn.ANCHORARRAY(Background!$B$2)</xm:f>
          </x14:formula1>
          <xm:sqref>A2:A3 A138:A142 A146:A148 A152:A163 A167:A178 A182:A193 A197:A208 A348:A355 A359:A363 A367:A376 A380:A388 A392:A396 A400:A408 A712 A419:A430 A434:A441 A445:A446 A450 A412:A415 A469:A478 A482:A494 A498:A507 A511:A519 A523:A529 A533:A541 A545:A553 A557:A565 A678:A691 A586:A599 A603:A614 A618:A629 A633:A644 A648:A659 A663:A674 A454:A465 A695:A708 A569:A582 A344 D344 D348:D355 D359:D363 D380:E388 D367:D376 D392:E396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95B26-4C44-4FC2-AEB5-8937518809CD}">
  <dimension ref="A1:I1240"/>
  <sheetViews>
    <sheetView workbookViewId="0">
      <selection activeCell="F3" sqref="F3"/>
    </sheetView>
  </sheetViews>
  <sheetFormatPr defaultRowHeight="14.5" x14ac:dyDescent="0.35"/>
  <cols>
    <col min="1" max="1" width="30.7265625" customWidth="1"/>
    <col min="2" max="2" width="33.36328125" bestFit="1" customWidth="1"/>
  </cols>
  <sheetData>
    <row r="1" spans="1:9" x14ac:dyDescent="0.35">
      <c r="A1" t="s">
        <v>259</v>
      </c>
      <c r="B1" t="s">
        <v>259</v>
      </c>
      <c r="D1" t="s">
        <v>270</v>
      </c>
      <c r="F1" t="s">
        <v>330</v>
      </c>
      <c r="H1">
        <v>1</v>
      </c>
      <c r="I1">
        <f>TreeDesign!I3</f>
        <v>0</v>
      </c>
    </row>
    <row r="2" spans="1:9" x14ac:dyDescent="0.35">
      <c r="A2" t="str" cm="1">
        <f t="array" ref="A2:A313">_xlfn._xlws.FILTER(primary[id],ISNUMBER(SEARCH(TreeDetails!B1,primary[id])),"Not Found")</f>
        <v>deprecated</v>
      </c>
      <c r="B2" t="str" cm="1">
        <f t="array" ref="B2:B313">_xlfn._xlws.FILTER(primary[id],ISNUMBER(SEARCH(Templates!L1,primary[id])),"Not Found")</f>
        <v>deprecated</v>
      </c>
      <c r="D2" t="s">
        <v>266</v>
      </c>
      <c r="F2" s="18" t="s">
        <v>331</v>
      </c>
      <c r="H2">
        <v>2</v>
      </c>
      <c r="I2">
        <f>TreeDesign!I4</f>
        <v>0</v>
      </c>
    </row>
    <row r="3" spans="1:9" x14ac:dyDescent="0.35">
      <c r="A3" t="str">
        <v>generalLaunchPad</v>
      </c>
      <c r="B3" t="str">
        <v>generalLaunchPad</v>
      </c>
      <c r="D3" t="s">
        <v>267</v>
      </c>
      <c r="F3" s="18" t="s">
        <v>332</v>
      </c>
      <c r="H3">
        <v>3</v>
      </c>
      <c r="I3">
        <f>TreeDesign!I5</f>
        <v>0</v>
      </c>
    </row>
    <row r="4" spans="1:9" x14ac:dyDescent="0.35">
      <c r="A4" t="str">
        <v>launchPlates</v>
      </c>
      <c r="B4" t="str">
        <v>launchPlates</v>
      </c>
      <c r="D4" t="s">
        <v>268</v>
      </c>
      <c r="H4">
        <v>4</v>
      </c>
      <c r="I4">
        <f>TreeDesign!I6</f>
        <v>0</v>
      </c>
    </row>
    <row r="5" spans="1:9" x14ac:dyDescent="0.35">
      <c r="A5" t="str">
        <v>launchStands</v>
      </c>
      <c r="B5" t="str">
        <v>launchStands</v>
      </c>
      <c r="D5" t="s">
        <v>269</v>
      </c>
      <c r="H5">
        <v>5</v>
      </c>
      <c r="I5">
        <f>TreeDesign!I7</f>
        <v>0</v>
      </c>
    </row>
    <row r="6" spans="1:9" x14ac:dyDescent="0.35">
      <c r="A6" t="str">
        <v>soyuzLaunchBase</v>
      </c>
      <c r="B6" t="str">
        <v>soyuzLaunchBase</v>
      </c>
      <c r="H6">
        <v>6</v>
      </c>
      <c r="I6">
        <f>TreeDesign!I8</f>
        <v>0</v>
      </c>
    </row>
    <row r="7" spans="1:9" x14ac:dyDescent="0.35">
      <c r="A7" t="str">
        <v>saturnLaunchPad</v>
      </c>
      <c r="B7" t="str">
        <v>saturnLaunchPad</v>
      </c>
      <c r="H7">
        <v>7</v>
      </c>
      <c r="I7">
        <f>TreeDesign!I9</f>
        <v>0</v>
      </c>
    </row>
    <row r="8" spans="1:9" x14ac:dyDescent="0.35">
      <c r="A8" t="str">
        <v>shuttleLaunchPad</v>
      </c>
      <c r="B8" t="str">
        <v>shuttleLaunchPad</v>
      </c>
      <c r="H8">
        <v>8</v>
      </c>
      <c r="I8">
        <f>TreeDesign!I10</f>
        <v>0</v>
      </c>
    </row>
    <row r="9" spans="1:9" x14ac:dyDescent="0.35">
      <c r="A9" t="str">
        <v>tier0</v>
      </c>
      <c r="B9" t="str">
        <v>tier0</v>
      </c>
      <c r="H9">
        <v>9</v>
      </c>
      <c r="I9">
        <f>TreeDesign!I11</f>
        <v>0</v>
      </c>
    </row>
    <row r="10" spans="1:9" x14ac:dyDescent="0.35">
      <c r="A10" t="str">
        <v>start</v>
      </c>
      <c r="B10" t="str">
        <v>start</v>
      </c>
      <c r="H10">
        <v>10</v>
      </c>
      <c r="I10">
        <f>TreeDesign!I12</f>
        <v>0</v>
      </c>
    </row>
    <row r="11" spans="1:9" x14ac:dyDescent="0.35">
      <c r="A11" t="str">
        <v>tier0_bottom</v>
      </c>
      <c r="B11" t="str">
        <v>tier0_bottom</v>
      </c>
      <c r="H11">
        <v>11</v>
      </c>
      <c r="I11">
        <f>TreeDesign!I13</f>
        <v>0</v>
      </c>
    </row>
    <row r="12" spans="1:9" x14ac:dyDescent="0.35">
      <c r="A12" t="str">
        <v>basicLaunchStands</v>
      </c>
      <c r="B12" t="str">
        <v>basicLaunchStands</v>
      </c>
      <c r="H12">
        <v>12</v>
      </c>
      <c r="I12">
        <f>TreeDesign!I14</f>
        <v>0</v>
      </c>
    </row>
    <row r="13" spans="1:9" x14ac:dyDescent="0.35">
      <c r="A13" t="str">
        <v>otherParts</v>
      </c>
      <c r="B13" t="str">
        <v>otherParts</v>
      </c>
      <c r="H13">
        <v>13</v>
      </c>
      <c r="I13">
        <f>TreeDesign!I15</f>
        <v>0</v>
      </c>
    </row>
    <row r="14" spans="1:9" x14ac:dyDescent="0.35">
      <c r="A14" t="str">
        <v>groundVehicles</v>
      </c>
      <c r="B14" t="str">
        <v>groundVehicles</v>
      </c>
      <c r="H14">
        <v>14</v>
      </c>
      <c r="I14">
        <f>TreeDesign!I16</f>
        <v>0</v>
      </c>
    </row>
    <row r="15" spans="1:9" x14ac:dyDescent="0.35">
      <c r="A15" t="str">
        <v>tier1</v>
      </c>
      <c r="B15" t="str">
        <v>tier1</v>
      </c>
      <c r="H15">
        <v>15</v>
      </c>
      <c r="I15">
        <f>TreeDesign!I17</f>
        <v>0</v>
      </c>
    </row>
    <row r="16" spans="1:9" x14ac:dyDescent="0.35">
      <c r="A16" t="str">
        <v>prototypeRocketry</v>
      </c>
      <c r="B16" t="str">
        <v>prototypeRocketry</v>
      </c>
      <c r="H16">
        <v>16</v>
      </c>
      <c r="I16">
        <f>TreeDesign!I18</f>
        <v>0</v>
      </c>
    </row>
    <row r="17" spans="1:9" x14ac:dyDescent="0.35">
      <c r="A17" t="str">
        <v>primitiveConstruction</v>
      </c>
      <c r="B17" t="str">
        <v>primitiveConstruction</v>
      </c>
      <c r="H17">
        <v>17</v>
      </c>
      <c r="I17">
        <f>TreeDesign!I19</f>
        <v>0</v>
      </c>
    </row>
    <row r="18" spans="1:9" x14ac:dyDescent="0.35">
      <c r="A18" t="str">
        <v>firstFlight</v>
      </c>
      <c r="B18" t="str">
        <v>firstFlight</v>
      </c>
      <c r="H18">
        <v>18</v>
      </c>
      <c r="I18">
        <f>TreeDesign!I20</f>
        <v>0</v>
      </c>
    </row>
    <row r="19" spans="1:9" x14ac:dyDescent="0.35">
      <c r="A19" t="str">
        <v>algebra</v>
      </c>
      <c r="B19" t="str">
        <v>algebra</v>
      </c>
      <c r="H19">
        <v>19</v>
      </c>
      <c r="I19">
        <f>TreeDesign!I21</f>
        <v>0</v>
      </c>
    </row>
    <row r="20" spans="1:9" x14ac:dyDescent="0.35">
      <c r="A20" t="str">
        <v>tier1_bottom</v>
      </c>
      <c r="B20" t="str">
        <v>tier1_bottom</v>
      </c>
      <c r="H20">
        <v>20</v>
      </c>
      <c r="I20">
        <f>TreeDesign!I22</f>
        <v>0</v>
      </c>
    </row>
    <row r="21" spans="1:9" x14ac:dyDescent="0.35">
      <c r="A21" t="str">
        <v>tier2</v>
      </c>
      <c r="B21" t="str">
        <v>tier2</v>
      </c>
      <c r="H21">
        <v>21</v>
      </c>
      <c r="I21">
        <f>TreeDesign!I23</f>
        <v>0</v>
      </c>
    </row>
    <row r="22" spans="1:9" x14ac:dyDescent="0.35">
      <c r="A22" t="str">
        <v>prototypeBoosters</v>
      </c>
      <c r="B22" t="str">
        <v>prototypeBoosters</v>
      </c>
      <c r="H22">
        <v>22</v>
      </c>
      <c r="I22">
        <f>TreeDesign!I24</f>
        <v>0</v>
      </c>
    </row>
    <row r="23" spans="1:9" x14ac:dyDescent="0.35">
      <c r="A23" t="str">
        <v>prototypeFlightControl</v>
      </c>
      <c r="B23" t="str">
        <v>prototypeFlightControl</v>
      </c>
      <c r="H23">
        <v>23</v>
      </c>
      <c r="I23">
        <f>TreeDesign!I25</f>
        <v>0</v>
      </c>
    </row>
    <row r="24" spans="1:9" x14ac:dyDescent="0.35">
      <c r="A24" t="str">
        <v>basicRocketry</v>
      </c>
      <c r="B24" t="str">
        <v>basicRocketry</v>
      </c>
      <c r="H24">
        <v>24</v>
      </c>
      <c r="I24">
        <f>TreeDesign!I26</f>
        <v>0</v>
      </c>
    </row>
    <row r="25" spans="1:9" x14ac:dyDescent="0.35">
      <c r="A25" t="str">
        <v>prototypeFuelSystems</v>
      </c>
      <c r="B25" t="str">
        <v>prototypeFuelSystems</v>
      </c>
      <c r="H25">
        <v>25</v>
      </c>
      <c r="I25">
        <f>TreeDesign!I27</f>
        <v>0</v>
      </c>
    </row>
    <row r="26" spans="1:9" x14ac:dyDescent="0.35">
      <c r="A26" t="str">
        <v>earlyConstruction</v>
      </c>
      <c r="B26" t="str">
        <v>earlyConstruction</v>
      </c>
      <c r="H26">
        <v>26</v>
      </c>
      <c r="I26">
        <f>TreeDesign!I28</f>
        <v>0</v>
      </c>
    </row>
    <row r="27" spans="1:9" x14ac:dyDescent="0.35">
      <c r="A27" t="str">
        <v>testPilots</v>
      </c>
      <c r="B27" t="str">
        <v>testPilots</v>
      </c>
      <c r="H27">
        <v>27</v>
      </c>
      <c r="I27">
        <f>TreeDesign!I29</f>
        <v>0</v>
      </c>
    </row>
    <row r="28" spans="1:9" x14ac:dyDescent="0.35">
      <c r="A28" t="str">
        <v>earlyFlight</v>
      </c>
      <c r="B28" t="str">
        <v>earlyFlight</v>
      </c>
      <c r="H28">
        <v>28</v>
      </c>
      <c r="I28" t="str">
        <f>TreeDesign!I30</f>
        <v>deprecated</v>
      </c>
    </row>
    <row r="29" spans="1:9" x14ac:dyDescent="0.35">
      <c r="A29" t="str">
        <v>basicReEntry</v>
      </c>
      <c r="B29" t="str">
        <v>basicReEntry</v>
      </c>
      <c r="H29">
        <v>29</v>
      </c>
      <c r="I29">
        <f>TreeDesign!I31</f>
        <v>0</v>
      </c>
    </row>
    <row r="30" spans="1:9" x14ac:dyDescent="0.35">
      <c r="A30" t="str">
        <v>engineering101</v>
      </c>
      <c r="B30" t="str">
        <v>engineering101</v>
      </c>
      <c r="H30">
        <v>30</v>
      </c>
      <c r="I30">
        <f>TreeDesign!I32</f>
        <v>0</v>
      </c>
    </row>
    <row r="31" spans="1:9" x14ac:dyDescent="0.35">
      <c r="A31" t="str">
        <v>tier2_bottom</v>
      </c>
      <c r="B31" t="str">
        <v>tier2_bottom</v>
      </c>
      <c r="H31">
        <v>31</v>
      </c>
      <c r="I31">
        <f>TreeDesign!I33</f>
        <v>0</v>
      </c>
    </row>
    <row r="32" spans="1:9" x14ac:dyDescent="0.35">
      <c r="A32" t="str">
        <v>tier3</v>
      </c>
      <c r="B32" t="str">
        <v>tier3</v>
      </c>
      <c r="H32">
        <v>32</v>
      </c>
      <c r="I32">
        <f>TreeDesign!I34</f>
        <v>0</v>
      </c>
    </row>
    <row r="33" spans="1:9" x14ac:dyDescent="0.35">
      <c r="A33" t="str">
        <v>tinyBoosters</v>
      </c>
      <c r="B33" t="str">
        <v>tinyBoosters</v>
      </c>
      <c r="H33">
        <v>33</v>
      </c>
      <c r="I33">
        <f>TreeDesign!I35</f>
        <v>0</v>
      </c>
    </row>
    <row r="34" spans="1:9" x14ac:dyDescent="0.35">
      <c r="A34" t="str">
        <v>basicFlightControl</v>
      </c>
      <c r="B34" t="str">
        <v>basicFlightControl</v>
      </c>
      <c r="H34">
        <v>34</v>
      </c>
      <c r="I34">
        <f>TreeDesign!I36</f>
        <v>0</v>
      </c>
    </row>
    <row r="35" spans="1:9" x14ac:dyDescent="0.35">
      <c r="A35" t="str">
        <v>pressureFedPropulsion</v>
      </c>
      <c r="B35" t="str">
        <v>pressureFedPropulsion</v>
      </c>
      <c r="H35">
        <v>35</v>
      </c>
      <c r="I35">
        <f>TreeDesign!I37</f>
        <v>0</v>
      </c>
    </row>
    <row r="36" spans="1:9" x14ac:dyDescent="0.35">
      <c r="A36" t="str">
        <v>generalRocketry</v>
      </c>
      <c r="B36" t="str">
        <v>generalRocketry</v>
      </c>
      <c r="H36">
        <v>36</v>
      </c>
      <c r="I36">
        <f>TreeDesign!I38</f>
        <v>0</v>
      </c>
    </row>
    <row r="37" spans="1:9" x14ac:dyDescent="0.35">
      <c r="A37" t="str">
        <v>earlyFuelSystems</v>
      </c>
      <c r="B37" t="str">
        <v>earlyFuelSystems</v>
      </c>
      <c r="H37">
        <v>37</v>
      </c>
      <c r="I37">
        <f>TreeDesign!I39</f>
        <v>0</v>
      </c>
    </row>
    <row r="38" spans="1:9" x14ac:dyDescent="0.35">
      <c r="A38" t="str">
        <v>basicConstruction</v>
      </c>
      <c r="B38" t="str">
        <v>basicConstruction</v>
      </c>
      <c r="H38">
        <v>38</v>
      </c>
      <c r="I38">
        <f>TreeDesign!I40</f>
        <v>0</v>
      </c>
    </row>
    <row r="39" spans="1:9" x14ac:dyDescent="0.35">
      <c r="A39" t="str">
        <v>nonCommercialFlight</v>
      </c>
      <c r="B39" t="str">
        <v>nonCommercialFlight</v>
      </c>
      <c r="H39">
        <v>39</v>
      </c>
      <c r="I39">
        <f>TreeDesign!I41</f>
        <v>0</v>
      </c>
    </row>
    <row r="40" spans="1:9" x14ac:dyDescent="0.35">
      <c r="A40" t="str">
        <v>stability</v>
      </c>
      <c r="B40" t="str">
        <v>stability</v>
      </c>
      <c r="H40">
        <v>40</v>
      </c>
      <c r="I40">
        <f>TreeDesign!I42</f>
        <v>0</v>
      </c>
    </row>
    <row r="41" spans="1:9" x14ac:dyDescent="0.35">
      <c r="A41" t="str">
        <v>survivability</v>
      </c>
      <c r="B41" t="str">
        <v>survivability</v>
      </c>
      <c r="H41">
        <f t="shared" ref="H41:H104" si="0">H1</f>
        <v>1</v>
      </c>
      <c r="I41">
        <f>TreeDesign!J3</f>
        <v>0</v>
      </c>
    </row>
    <row r="42" spans="1:9" x14ac:dyDescent="0.35">
      <c r="A42" t="str">
        <v>science201</v>
      </c>
      <c r="B42" t="str">
        <v>science201</v>
      </c>
      <c r="H42">
        <f t="shared" si="0"/>
        <v>2</v>
      </c>
      <c r="I42">
        <f>TreeDesign!J4</f>
        <v>0</v>
      </c>
    </row>
    <row r="43" spans="1:9" x14ac:dyDescent="0.35">
      <c r="A43" t="str">
        <v>prototypeSatellites</v>
      </c>
      <c r="B43" t="str">
        <v>prototypeSatellites</v>
      </c>
      <c r="H43">
        <f t="shared" si="0"/>
        <v>3</v>
      </c>
      <c r="I43">
        <f>TreeDesign!J5</f>
        <v>0</v>
      </c>
    </row>
    <row r="44" spans="1:9" x14ac:dyDescent="0.35">
      <c r="A44" t="str">
        <v>earlySolar</v>
      </c>
      <c r="B44" t="str">
        <v>earlySolar</v>
      </c>
      <c r="H44">
        <f t="shared" si="0"/>
        <v>4</v>
      </c>
      <c r="I44">
        <f>TreeDesign!J6</f>
        <v>0</v>
      </c>
    </row>
    <row r="45" spans="1:9" x14ac:dyDescent="0.35">
      <c r="A45" t="str">
        <v>serviceModules</v>
      </c>
      <c r="B45" t="str">
        <v>serviceModules</v>
      </c>
      <c r="H45">
        <f t="shared" si="0"/>
        <v>5</v>
      </c>
      <c r="I45">
        <f>TreeDesign!J7</f>
        <v>0</v>
      </c>
    </row>
    <row r="46" spans="1:9" x14ac:dyDescent="0.35">
      <c r="A46" t="str">
        <v>tier3_bottom</v>
      </c>
      <c r="B46" t="str">
        <v>tier3_bottom</v>
      </c>
      <c r="H46">
        <f t="shared" si="0"/>
        <v>6</v>
      </c>
      <c r="I46">
        <f>TreeDesign!J8</f>
        <v>0</v>
      </c>
    </row>
    <row r="47" spans="1:9" x14ac:dyDescent="0.35">
      <c r="A47" t="str">
        <v>basicReentryModule</v>
      </c>
      <c r="B47" t="str">
        <v>basicReentryModule</v>
      </c>
      <c r="H47">
        <f t="shared" si="0"/>
        <v>7</v>
      </c>
      <c r="I47">
        <f>TreeDesign!J9</f>
        <v>0</v>
      </c>
    </row>
    <row r="48" spans="1:9" x14ac:dyDescent="0.35">
      <c r="A48" t="str">
        <v>tier4</v>
      </c>
      <c r="B48" t="str">
        <v>tier4</v>
      </c>
      <c r="H48">
        <f t="shared" si="0"/>
        <v>8</v>
      </c>
      <c r="I48">
        <f>TreeDesign!J10</f>
        <v>0</v>
      </c>
    </row>
    <row r="49" spans="1:9" x14ac:dyDescent="0.35">
      <c r="A49" t="str">
        <v>smallBoosters</v>
      </c>
      <c r="B49" t="str">
        <v>smallBoosters</v>
      </c>
      <c r="H49">
        <f t="shared" si="0"/>
        <v>9</v>
      </c>
      <c r="I49">
        <f>TreeDesign!J11</f>
        <v>0</v>
      </c>
    </row>
    <row r="50" spans="1:9" x14ac:dyDescent="0.35">
      <c r="A50" t="str">
        <v>flightControl</v>
      </c>
      <c r="B50" t="str">
        <v>flightControl</v>
      </c>
      <c r="H50">
        <f t="shared" si="0"/>
        <v>10</v>
      </c>
      <c r="I50">
        <f>TreeDesign!J12</f>
        <v>0</v>
      </c>
    </row>
    <row r="51" spans="1:9" x14ac:dyDescent="0.35">
      <c r="A51" t="str">
        <v>earlyPropulsionSystems</v>
      </c>
      <c r="B51" t="str">
        <v>earlyPropulsionSystems</v>
      </c>
      <c r="H51">
        <f t="shared" si="0"/>
        <v>11</v>
      </c>
      <c r="I51">
        <f>TreeDesign!J13</f>
        <v>0</v>
      </c>
    </row>
    <row r="52" spans="1:9" x14ac:dyDescent="0.35">
      <c r="A52" t="str">
        <v>advRocketry</v>
      </c>
      <c r="B52" t="str">
        <v>advRocketry</v>
      </c>
      <c r="H52">
        <f t="shared" si="0"/>
        <v>12</v>
      </c>
      <c r="I52">
        <f>TreeDesign!J14</f>
        <v>0</v>
      </c>
    </row>
    <row r="53" spans="1:9" x14ac:dyDescent="0.35">
      <c r="A53" t="str">
        <v>basicFuelSystems</v>
      </c>
      <c r="B53" t="str">
        <v>basicFuelSystems</v>
      </c>
      <c r="H53">
        <f t="shared" si="0"/>
        <v>13</v>
      </c>
      <c r="I53">
        <f>TreeDesign!J15</f>
        <v>0</v>
      </c>
    </row>
    <row r="54" spans="1:9" x14ac:dyDescent="0.35">
      <c r="A54" t="str">
        <v>fuelLines</v>
      </c>
      <c r="B54" t="str">
        <v>fuelLines</v>
      </c>
      <c r="H54">
        <f t="shared" si="0"/>
        <v>14</v>
      </c>
      <c r="I54">
        <f>TreeDesign!J16</f>
        <v>0</v>
      </c>
    </row>
    <row r="55" spans="1:9" x14ac:dyDescent="0.35">
      <c r="A55" t="str">
        <v>decoupling</v>
      </c>
      <c r="B55" t="str">
        <v>decoupling</v>
      </c>
      <c r="H55">
        <f t="shared" si="0"/>
        <v>15</v>
      </c>
      <c r="I55">
        <f>TreeDesign!J17</f>
        <v>0</v>
      </c>
    </row>
    <row r="56" spans="1:9" x14ac:dyDescent="0.35">
      <c r="A56" t="str">
        <v>fairings</v>
      </c>
      <c r="B56" t="str">
        <v>fairings</v>
      </c>
      <c r="H56">
        <f t="shared" si="0"/>
        <v>16</v>
      </c>
      <c r="I56">
        <f>TreeDesign!J18</f>
        <v>0</v>
      </c>
    </row>
    <row r="57" spans="1:9" x14ac:dyDescent="0.35">
      <c r="A57" t="str">
        <v>generalConstruction</v>
      </c>
      <c r="B57" t="str">
        <v>generalConstruction</v>
      </c>
      <c r="H57">
        <f t="shared" si="0"/>
        <v>17</v>
      </c>
      <c r="I57">
        <f>TreeDesign!J19</f>
        <v>0</v>
      </c>
    </row>
    <row r="58" spans="1:9" x14ac:dyDescent="0.35">
      <c r="A58" t="str">
        <v>airLaunch</v>
      </c>
      <c r="B58" t="str">
        <v>airLaunch</v>
      </c>
      <c r="H58">
        <f t="shared" si="0"/>
        <v>18</v>
      </c>
      <c r="I58">
        <f>TreeDesign!J20</f>
        <v>0</v>
      </c>
    </row>
    <row r="59" spans="1:9" x14ac:dyDescent="0.35">
      <c r="A59" t="str">
        <v>aviation</v>
      </c>
      <c r="B59" t="str">
        <v>aviation</v>
      </c>
      <c r="H59">
        <f t="shared" si="0"/>
        <v>19</v>
      </c>
      <c r="I59">
        <f>TreeDesign!J21</f>
        <v>0</v>
      </c>
    </row>
    <row r="60" spans="1:9" x14ac:dyDescent="0.35">
      <c r="A60" t="str">
        <v>basicLanding</v>
      </c>
      <c r="B60" t="str">
        <v>basicLanding</v>
      </c>
      <c r="H60">
        <f t="shared" si="0"/>
        <v>20</v>
      </c>
      <c r="I60">
        <f>TreeDesign!J22</f>
        <v>0</v>
      </c>
    </row>
    <row r="61" spans="1:9" x14ac:dyDescent="0.35">
      <c r="A61" t="str">
        <v>enhancedSurvivability</v>
      </c>
      <c r="B61" t="str">
        <v>enhancedSurvivability</v>
      </c>
      <c r="H61">
        <f t="shared" si="0"/>
        <v>21</v>
      </c>
      <c r="I61">
        <f>TreeDesign!J23</f>
        <v>0</v>
      </c>
    </row>
    <row r="62" spans="1:9" x14ac:dyDescent="0.35">
      <c r="A62" t="str">
        <v>basicCommandModules</v>
      </c>
      <c r="B62" t="str">
        <v>basicCommandModules</v>
      </c>
      <c r="H62">
        <f t="shared" si="0"/>
        <v>22</v>
      </c>
      <c r="I62">
        <f>TreeDesign!J24</f>
        <v>0</v>
      </c>
    </row>
    <row r="63" spans="1:9" x14ac:dyDescent="0.35">
      <c r="A63" t="str">
        <v>basicScience</v>
      </c>
      <c r="B63" t="str">
        <v>basicScience</v>
      </c>
      <c r="H63">
        <f t="shared" si="0"/>
        <v>23</v>
      </c>
      <c r="I63">
        <f>TreeDesign!J25</f>
        <v>0</v>
      </c>
    </row>
    <row r="64" spans="1:9" x14ac:dyDescent="0.35">
      <c r="A64" t="str">
        <v>groundScience</v>
      </c>
      <c r="B64" t="str">
        <v>groundScience</v>
      </c>
      <c r="H64">
        <f t="shared" si="0"/>
        <v>24</v>
      </c>
      <c r="I64">
        <f>TreeDesign!J26</f>
        <v>0</v>
      </c>
    </row>
    <row r="65" spans="1:9" x14ac:dyDescent="0.35">
      <c r="A65" t="str">
        <v>antennaArrays</v>
      </c>
      <c r="B65" t="str">
        <v>antennaArrays</v>
      </c>
      <c r="H65">
        <f t="shared" si="0"/>
        <v>25</v>
      </c>
      <c r="I65">
        <f>TreeDesign!J27</f>
        <v>0</v>
      </c>
    </row>
    <row r="66" spans="1:9" x14ac:dyDescent="0.35">
      <c r="A66" t="str">
        <v>basicSatellites</v>
      </c>
      <c r="B66" t="str">
        <v>basicSatellites</v>
      </c>
      <c r="H66">
        <f t="shared" si="0"/>
        <v>26</v>
      </c>
      <c r="I66">
        <f>TreeDesign!J28</f>
        <v>0</v>
      </c>
    </row>
    <row r="67" spans="1:9" x14ac:dyDescent="0.35">
      <c r="A67" t="str">
        <v>avionics</v>
      </c>
      <c r="B67" t="str">
        <v>avionics</v>
      </c>
      <c r="H67">
        <f t="shared" si="0"/>
        <v>27</v>
      </c>
      <c r="I67">
        <f>TreeDesign!J29</f>
        <v>0</v>
      </c>
    </row>
    <row r="68" spans="1:9" x14ac:dyDescent="0.35">
      <c r="A68" t="str">
        <v>batteryTech</v>
      </c>
      <c r="B68" t="str">
        <v>batteryTech</v>
      </c>
      <c r="H68">
        <f t="shared" si="0"/>
        <v>28</v>
      </c>
      <c r="I68">
        <f>TreeDesign!J30</f>
        <v>0</v>
      </c>
    </row>
    <row r="69" spans="1:9" x14ac:dyDescent="0.35">
      <c r="A69" t="str">
        <v>tier4_bottom</v>
      </c>
      <c r="B69" t="str">
        <v>tier4_bottom</v>
      </c>
      <c r="H69">
        <f t="shared" si="0"/>
        <v>29</v>
      </c>
      <c r="I69">
        <f>TreeDesign!J31</f>
        <v>0</v>
      </c>
    </row>
    <row r="70" spans="1:9" x14ac:dyDescent="0.35">
      <c r="A70" t="str">
        <v>proceduralWings</v>
      </c>
      <c r="B70" t="str">
        <v>proceduralWings</v>
      </c>
      <c r="H70">
        <f t="shared" si="0"/>
        <v>30</v>
      </c>
      <c r="I70">
        <f>TreeDesign!J32</f>
        <v>0</v>
      </c>
    </row>
    <row r="71" spans="1:9" x14ac:dyDescent="0.35">
      <c r="A71" t="str">
        <v>reentryModule</v>
      </c>
      <c r="B71" t="str">
        <v>reentryModule</v>
      </c>
      <c r="H71">
        <f t="shared" si="0"/>
        <v>31</v>
      </c>
      <c r="I71">
        <f>TreeDesign!J33</f>
        <v>0</v>
      </c>
    </row>
    <row r="72" spans="1:9" x14ac:dyDescent="0.35">
      <c r="A72" t="str">
        <v>tier5</v>
      </c>
      <c r="B72" t="str">
        <v>tier5</v>
      </c>
      <c r="H72">
        <f t="shared" si="0"/>
        <v>32</v>
      </c>
      <c r="I72">
        <f>TreeDesign!J34</f>
        <v>0</v>
      </c>
    </row>
    <row r="73" spans="1:9" x14ac:dyDescent="0.35">
      <c r="A73" t="str">
        <v>mediumBoosters</v>
      </c>
      <c r="B73" t="str">
        <v>mediumBoosters</v>
      </c>
      <c r="H73">
        <f t="shared" si="0"/>
        <v>33</v>
      </c>
      <c r="I73">
        <f>TreeDesign!J35</f>
        <v>0</v>
      </c>
    </row>
    <row r="74" spans="1:9" x14ac:dyDescent="0.35">
      <c r="A74" t="str">
        <v>advFlightControl</v>
      </c>
      <c r="B74" t="str">
        <v>advFlightControl</v>
      </c>
      <c r="H74">
        <f t="shared" si="0"/>
        <v>34</v>
      </c>
      <c r="I74">
        <f>TreeDesign!J36</f>
        <v>0</v>
      </c>
    </row>
    <row r="75" spans="1:9" x14ac:dyDescent="0.35">
      <c r="A75" t="str">
        <v>propulsionSystems</v>
      </c>
      <c r="B75" t="str">
        <v>propulsionSystems</v>
      </c>
      <c r="H75">
        <f t="shared" si="0"/>
        <v>35</v>
      </c>
      <c r="I75">
        <f>TreeDesign!J37</f>
        <v>0</v>
      </c>
    </row>
    <row r="76" spans="1:9" x14ac:dyDescent="0.35">
      <c r="A76" t="str">
        <v>heavyRocketry</v>
      </c>
      <c r="B76" t="str">
        <v>heavyRocketry</v>
      </c>
      <c r="H76">
        <f t="shared" si="0"/>
        <v>36</v>
      </c>
      <c r="I76">
        <f>TreeDesign!J38</f>
        <v>0</v>
      </c>
    </row>
    <row r="77" spans="1:9" x14ac:dyDescent="0.35">
      <c r="A77" t="str">
        <v>fuelSystems</v>
      </c>
      <c r="B77" t="str">
        <v>fuelSystems</v>
      </c>
      <c r="H77">
        <f t="shared" si="0"/>
        <v>37</v>
      </c>
      <c r="I77">
        <f>TreeDesign!J39</f>
        <v>0</v>
      </c>
    </row>
    <row r="78" spans="1:9" x14ac:dyDescent="0.35">
      <c r="A78" t="str">
        <v>flexibleFuelSolutions</v>
      </c>
      <c r="B78" t="str">
        <v>flexibleFuelSolutions</v>
      </c>
      <c r="H78">
        <f t="shared" si="0"/>
        <v>38</v>
      </c>
      <c r="I78">
        <f>TreeDesign!J40</f>
        <v>0</v>
      </c>
    </row>
    <row r="79" spans="1:9" x14ac:dyDescent="0.35">
      <c r="A79" t="str">
        <v>docking</v>
      </c>
      <c r="B79" t="str">
        <v>docking</v>
      </c>
      <c r="H79">
        <f t="shared" si="0"/>
        <v>39</v>
      </c>
      <c r="I79">
        <f>TreeDesign!J41</f>
        <v>0</v>
      </c>
    </row>
    <row r="80" spans="1:9" x14ac:dyDescent="0.35">
      <c r="A80" t="str">
        <v>adapters</v>
      </c>
      <c r="B80" t="str">
        <v>adapters</v>
      </c>
      <c r="H80">
        <f t="shared" si="0"/>
        <v>40</v>
      </c>
      <c r="I80">
        <f>TreeDesign!J42</f>
        <v>0</v>
      </c>
    </row>
    <row r="81" spans="1:9" x14ac:dyDescent="0.35">
      <c r="A81" t="str">
        <v>advConstruction</v>
      </c>
      <c r="B81" t="str">
        <v>advConstruction</v>
      </c>
      <c r="H81">
        <f t="shared" si="0"/>
        <v>1</v>
      </c>
      <c r="I81">
        <f>TreeDesign!K3</f>
        <v>0</v>
      </c>
    </row>
    <row r="82" spans="1:9" x14ac:dyDescent="0.35">
      <c r="A82" t="str">
        <v>earlyActuators</v>
      </c>
      <c r="B82" t="str">
        <v>earlyActuators</v>
      </c>
      <c r="H82">
        <f t="shared" si="0"/>
        <v>2</v>
      </c>
      <c r="I82">
        <f>TreeDesign!K4</f>
        <v>0</v>
      </c>
    </row>
    <row r="83" spans="1:9" x14ac:dyDescent="0.35">
      <c r="A83" t="str">
        <v>streamlinedFlight</v>
      </c>
      <c r="B83" t="str">
        <v>streamlinedFlight</v>
      </c>
      <c r="H83">
        <f t="shared" si="0"/>
        <v>3</v>
      </c>
      <c r="I83">
        <f>TreeDesign!K5</f>
        <v>0</v>
      </c>
    </row>
    <row r="84" spans="1:9" x14ac:dyDescent="0.35">
      <c r="A84" t="str">
        <v>aerodynamicSystems</v>
      </c>
      <c r="B84" t="str">
        <v>aerodynamicSystems</v>
      </c>
      <c r="H84">
        <f t="shared" si="0"/>
        <v>4</v>
      </c>
      <c r="I84">
        <f>TreeDesign!K6</f>
        <v>0</v>
      </c>
    </row>
    <row r="85" spans="1:9" x14ac:dyDescent="0.35">
      <c r="A85" t="str">
        <v>subsonicFlight</v>
      </c>
      <c r="B85" t="str">
        <v>subsonicFlight</v>
      </c>
      <c r="H85">
        <f t="shared" si="0"/>
        <v>5</v>
      </c>
      <c r="I85">
        <f>TreeDesign!K7</f>
        <v>0</v>
      </c>
    </row>
    <row r="86" spans="1:9" x14ac:dyDescent="0.35">
      <c r="A86" t="str">
        <v>landing</v>
      </c>
      <c r="B86" t="str">
        <v>landing</v>
      </c>
      <c r="H86">
        <f t="shared" si="0"/>
        <v>6</v>
      </c>
      <c r="I86">
        <f>TreeDesign!K8</f>
        <v>0</v>
      </c>
    </row>
    <row r="87" spans="1:9" x14ac:dyDescent="0.35">
      <c r="A87" t="str">
        <v>spaceExploration</v>
      </c>
      <c r="B87" t="str">
        <v>spaceExploration</v>
      </c>
      <c r="H87">
        <f t="shared" si="0"/>
        <v>7</v>
      </c>
      <c r="I87">
        <f>TreeDesign!K9</f>
        <v>0</v>
      </c>
    </row>
    <row r="88" spans="1:9" x14ac:dyDescent="0.35">
      <c r="A88" t="str">
        <v>heatShields</v>
      </c>
      <c r="B88" t="str">
        <v>heatShields</v>
      </c>
      <c r="H88">
        <f t="shared" si="0"/>
        <v>8</v>
      </c>
      <c r="I88">
        <f>TreeDesign!K10</f>
        <v>0</v>
      </c>
    </row>
    <row r="89" spans="1:9" x14ac:dyDescent="0.35">
      <c r="A89" t="str">
        <v>simpleCommandModules</v>
      </c>
      <c r="B89" t="str">
        <v>simpleCommandModules</v>
      </c>
      <c r="H89">
        <f t="shared" si="0"/>
        <v>9</v>
      </c>
      <c r="I89">
        <f>TreeDesign!K11</f>
        <v>0</v>
      </c>
    </row>
    <row r="90" spans="1:9" x14ac:dyDescent="0.35">
      <c r="A90" t="str">
        <v>appliedScience</v>
      </c>
      <c r="B90" t="str">
        <v>appliedScience</v>
      </c>
      <c r="H90">
        <f t="shared" si="0"/>
        <v>10</v>
      </c>
      <c r="I90">
        <f>TreeDesign!K12</f>
        <v>0</v>
      </c>
    </row>
    <row r="91" spans="1:9" x14ac:dyDescent="0.35">
      <c r="A91" t="str">
        <v>miniaturization</v>
      </c>
      <c r="B91" t="str">
        <v>miniaturization</v>
      </c>
      <c r="H91">
        <f t="shared" si="0"/>
        <v>11</v>
      </c>
      <c r="I91">
        <f>TreeDesign!K13</f>
        <v>0</v>
      </c>
    </row>
    <row r="92" spans="1:9" x14ac:dyDescent="0.35">
      <c r="A92" t="str">
        <v>parabolicAntennas</v>
      </c>
      <c r="B92" t="str">
        <v>parabolicAntennas</v>
      </c>
      <c r="H92">
        <f t="shared" si="0"/>
        <v>12</v>
      </c>
      <c r="I92">
        <f>TreeDesign!K14</f>
        <v>0</v>
      </c>
    </row>
    <row r="93" spans="1:9" x14ac:dyDescent="0.35">
      <c r="A93" t="str">
        <v>earlySatellites</v>
      </c>
      <c r="B93" t="str">
        <v>earlySatellites</v>
      </c>
      <c r="H93">
        <f t="shared" si="0"/>
        <v>13</v>
      </c>
      <c r="I93">
        <f>TreeDesign!K15</f>
        <v>0</v>
      </c>
    </row>
    <row r="94" spans="1:9" x14ac:dyDescent="0.35">
      <c r="A94" t="str">
        <v>solarTech</v>
      </c>
      <c r="B94" t="str">
        <v>solarTech</v>
      </c>
      <c r="H94">
        <f t="shared" si="0"/>
        <v>14</v>
      </c>
      <c r="I94">
        <f>TreeDesign!K16</f>
        <v>0</v>
      </c>
    </row>
    <row r="95" spans="1:9" x14ac:dyDescent="0.35">
      <c r="A95" t="str">
        <v>electrics</v>
      </c>
      <c r="B95" t="str">
        <v>electrics</v>
      </c>
      <c r="H95">
        <f t="shared" si="0"/>
        <v>15</v>
      </c>
      <c r="I95">
        <f>TreeDesign!K17</f>
        <v>0</v>
      </c>
    </row>
    <row r="96" spans="1:9" x14ac:dyDescent="0.35">
      <c r="A96" t="str">
        <v>recycling</v>
      </c>
      <c r="B96" t="str">
        <v>recycling</v>
      </c>
      <c r="H96">
        <f t="shared" si="0"/>
        <v>16</v>
      </c>
      <c r="I96">
        <f>TreeDesign!K18</f>
        <v>0</v>
      </c>
    </row>
    <row r="97" spans="1:9" x14ac:dyDescent="0.35">
      <c r="A97" t="str">
        <v>storageTech</v>
      </c>
      <c r="B97" t="str">
        <v>storageTech</v>
      </c>
      <c r="H97">
        <f t="shared" si="0"/>
        <v>17</v>
      </c>
      <c r="I97">
        <f>TreeDesign!K19</f>
        <v>0</v>
      </c>
    </row>
    <row r="98" spans="1:9" x14ac:dyDescent="0.35">
      <c r="A98" t="str">
        <v>tier5_bottom</v>
      </c>
      <c r="B98" t="str">
        <v>tier5_bottom</v>
      </c>
      <c r="H98">
        <f t="shared" si="0"/>
        <v>18</v>
      </c>
      <c r="I98">
        <f>TreeDesign!K20</f>
        <v>0</v>
      </c>
    </row>
    <row r="99" spans="1:9" x14ac:dyDescent="0.35">
      <c r="A99" t="str">
        <v>simpleCommandModulesExtensions</v>
      </c>
      <c r="B99" t="str">
        <v>simpleCommandModulesExtensions</v>
      </c>
      <c r="H99">
        <f t="shared" si="0"/>
        <v>19</v>
      </c>
      <c r="I99">
        <f>TreeDesign!K21</f>
        <v>0</v>
      </c>
    </row>
    <row r="100" spans="1:9" x14ac:dyDescent="0.35">
      <c r="A100" t="str">
        <v>advancedReentryModule</v>
      </c>
      <c r="B100" t="str">
        <v>advancedReentryModule</v>
      </c>
      <c r="H100">
        <f t="shared" si="0"/>
        <v>20</v>
      </c>
      <c r="I100">
        <f>TreeDesign!K22</f>
        <v>0</v>
      </c>
    </row>
    <row r="101" spans="1:9" x14ac:dyDescent="0.35">
      <c r="A101" t="str">
        <v>tier6</v>
      </c>
      <c r="B101" t="str">
        <v>tier6</v>
      </c>
      <c r="H101">
        <f t="shared" si="0"/>
        <v>21</v>
      </c>
      <c r="I101">
        <f>TreeDesign!K23</f>
        <v>0</v>
      </c>
    </row>
    <row r="102" spans="1:9" x14ac:dyDescent="0.35">
      <c r="A102" t="str">
        <v>largeBoosters</v>
      </c>
      <c r="B102" t="str">
        <v>largeBoosters</v>
      </c>
      <c r="H102">
        <f t="shared" si="0"/>
        <v>22</v>
      </c>
      <c r="I102" t="str">
        <f>TreeDesign!K24</f>
        <v>generalLaunchPad</v>
      </c>
    </row>
    <row r="103" spans="1:9" x14ac:dyDescent="0.35">
      <c r="A103" t="str">
        <v>earlyNuclearSystems</v>
      </c>
      <c r="B103" t="str">
        <v>earlyNuclearSystems</v>
      </c>
      <c r="H103">
        <f t="shared" si="0"/>
        <v>23</v>
      </c>
      <c r="I103">
        <f>TreeDesign!K25</f>
        <v>0</v>
      </c>
    </row>
    <row r="104" spans="1:9" x14ac:dyDescent="0.35">
      <c r="A104" t="str">
        <v>specializedControl</v>
      </c>
      <c r="B104" t="str">
        <v>specializedControl</v>
      </c>
      <c r="H104">
        <f t="shared" si="0"/>
        <v>24</v>
      </c>
      <c r="I104" t="str">
        <f>TreeDesign!K26</f>
        <v>launchPlates</v>
      </c>
    </row>
    <row r="105" spans="1:9" x14ac:dyDescent="0.35">
      <c r="A105" t="str">
        <v>precisionPropulsion</v>
      </c>
      <c r="B105" t="str">
        <v>precisionPropulsion</v>
      </c>
      <c r="H105">
        <f t="shared" ref="H105:H168" si="1">H65</f>
        <v>25</v>
      </c>
      <c r="I105">
        <f>TreeDesign!K27</f>
        <v>0</v>
      </c>
    </row>
    <row r="106" spans="1:9" x14ac:dyDescent="0.35">
      <c r="A106" t="str">
        <v>heavierRocketry</v>
      </c>
      <c r="B106" t="str">
        <v>heavierRocketry</v>
      </c>
      <c r="H106">
        <f t="shared" si="1"/>
        <v>26</v>
      </c>
      <c r="I106" t="str">
        <f>TreeDesign!K28</f>
        <v>launchStands</v>
      </c>
    </row>
    <row r="107" spans="1:9" x14ac:dyDescent="0.35">
      <c r="A107" t="str">
        <v>advFuelSystems</v>
      </c>
      <c r="B107" t="str">
        <v>advFuelSystems</v>
      </c>
      <c r="H107">
        <f t="shared" si="1"/>
        <v>27</v>
      </c>
      <c r="I107">
        <f>TreeDesign!K29</f>
        <v>0</v>
      </c>
    </row>
    <row r="108" spans="1:9" x14ac:dyDescent="0.35">
      <c r="A108" t="str">
        <v>advancedFlexibleFuelSystems</v>
      </c>
      <c r="B108" t="str">
        <v>advancedFlexibleFuelSystems</v>
      </c>
      <c r="H108">
        <f t="shared" si="1"/>
        <v>28</v>
      </c>
      <c r="I108">
        <f>TreeDesign!K30</f>
        <v>0</v>
      </c>
    </row>
    <row r="109" spans="1:9" x14ac:dyDescent="0.35">
      <c r="A109" t="str">
        <v>advancedDecoupling</v>
      </c>
      <c r="B109" t="str">
        <v>advancedDecoupling</v>
      </c>
      <c r="H109">
        <f t="shared" si="1"/>
        <v>29</v>
      </c>
      <c r="I109">
        <f>TreeDesign!K31</f>
        <v>0</v>
      </c>
    </row>
    <row r="110" spans="1:9" x14ac:dyDescent="0.35">
      <c r="A110" t="str">
        <v>noseCones</v>
      </c>
      <c r="B110" t="str">
        <v>noseCones</v>
      </c>
      <c r="H110">
        <f t="shared" si="1"/>
        <v>30</v>
      </c>
      <c r="I110" t="str">
        <f>TreeDesign!K32</f>
        <v>soyuzLaunchBase</v>
      </c>
    </row>
    <row r="111" spans="1:9" x14ac:dyDescent="0.35">
      <c r="A111" t="str">
        <v>specializedConstruction</v>
      </c>
      <c r="B111" t="str">
        <v>specializedConstruction</v>
      </c>
      <c r="H111">
        <f t="shared" si="1"/>
        <v>31</v>
      </c>
      <c r="I111">
        <f>TreeDesign!K33</f>
        <v>0</v>
      </c>
    </row>
    <row r="112" spans="1:9" x14ac:dyDescent="0.35">
      <c r="A112" t="str">
        <v>actuators</v>
      </c>
      <c r="B112" t="str">
        <v>actuators</v>
      </c>
      <c r="H112">
        <f t="shared" si="1"/>
        <v>32</v>
      </c>
      <c r="I112" t="str">
        <f>TreeDesign!K34</f>
        <v>saturnLaunchPad</v>
      </c>
    </row>
    <row r="113" spans="1:9" x14ac:dyDescent="0.35">
      <c r="A113" t="str">
        <v>supersonicFlight</v>
      </c>
      <c r="B113" t="str">
        <v>supersonicFlight</v>
      </c>
      <c r="H113">
        <f t="shared" si="1"/>
        <v>33</v>
      </c>
      <c r="I113">
        <f>TreeDesign!K35</f>
        <v>0</v>
      </c>
    </row>
    <row r="114" spans="1:9" x14ac:dyDescent="0.35">
      <c r="A114" t="str">
        <v>advAerodynamics</v>
      </c>
      <c r="B114" t="str">
        <v>advAerodynamics</v>
      </c>
      <c r="H114">
        <f t="shared" si="1"/>
        <v>34</v>
      </c>
      <c r="I114" t="str">
        <f>TreeDesign!K36</f>
        <v>shuttleLaunchPad</v>
      </c>
    </row>
    <row r="115" spans="1:9" x14ac:dyDescent="0.35">
      <c r="A115" t="str">
        <v>efficientFlightSystems</v>
      </c>
      <c r="B115" t="str">
        <v>efficientFlightSystems</v>
      </c>
      <c r="H115">
        <f t="shared" si="1"/>
        <v>35</v>
      </c>
      <c r="I115">
        <f>TreeDesign!K37</f>
        <v>0</v>
      </c>
    </row>
    <row r="116" spans="1:9" x14ac:dyDescent="0.35">
      <c r="A116" t="str">
        <v>fieldScience</v>
      </c>
      <c r="B116" t="str">
        <v>fieldScience</v>
      </c>
      <c r="H116">
        <f t="shared" si="1"/>
        <v>36</v>
      </c>
      <c r="I116">
        <f>TreeDesign!K38</f>
        <v>0</v>
      </c>
    </row>
    <row r="117" spans="1:9" x14ac:dyDescent="0.35">
      <c r="A117" t="str">
        <v>advExploration</v>
      </c>
      <c r="B117" t="str">
        <v>advExploration</v>
      </c>
      <c r="H117">
        <f t="shared" si="1"/>
        <v>37</v>
      </c>
      <c r="I117">
        <f>TreeDesign!K39</f>
        <v>0</v>
      </c>
    </row>
    <row r="118" spans="1:9" x14ac:dyDescent="0.35">
      <c r="A118" t="str">
        <v>heatManagementSystems</v>
      </c>
      <c r="B118" t="str">
        <v>heatManagementSystems</v>
      </c>
      <c r="H118">
        <f t="shared" si="1"/>
        <v>38</v>
      </c>
      <c r="I118">
        <f>TreeDesign!K40</f>
        <v>0</v>
      </c>
    </row>
    <row r="119" spans="1:9" x14ac:dyDescent="0.35">
      <c r="A119" t="str">
        <v>commandModules</v>
      </c>
      <c r="B119" t="str">
        <v>commandModules</v>
      </c>
      <c r="H119">
        <f t="shared" si="1"/>
        <v>39</v>
      </c>
      <c r="I119">
        <f>TreeDesign!K41</f>
        <v>0</v>
      </c>
    </row>
    <row r="120" spans="1:9" x14ac:dyDescent="0.35">
      <c r="A120" t="str">
        <v>exactScience</v>
      </c>
      <c r="B120" t="str">
        <v>exactScience</v>
      </c>
      <c r="H120">
        <f t="shared" si="1"/>
        <v>40</v>
      </c>
      <c r="I120">
        <f>TreeDesign!K42</f>
        <v>0</v>
      </c>
    </row>
    <row r="121" spans="1:9" x14ac:dyDescent="0.35">
      <c r="A121" t="str">
        <v>precisionEngineering</v>
      </c>
      <c r="B121" t="str">
        <v>precisionEngineering</v>
      </c>
      <c r="H121">
        <f t="shared" si="1"/>
        <v>1</v>
      </c>
      <c r="I121">
        <f>TreeDesign!L3</f>
        <v>0</v>
      </c>
    </row>
    <row r="122" spans="1:9" x14ac:dyDescent="0.35">
      <c r="A122" t="str">
        <v>lowGainCommunications</v>
      </c>
      <c r="B122" t="str">
        <v>lowGainCommunications</v>
      </c>
      <c r="H122">
        <f t="shared" si="1"/>
        <v>2</v>
      </c>
      <c r="I122">
        <f>TreeDesign!L4</f>
        <v>0</v>
      </c>
    </row>
    <row r="123" spans="1:9" x14ac:dyDescent="0.35">
      <c r="A123" t="str">
        <v>communicationSatellites</v>
      </c>
      <c r="B123" t="str">
        <v>communicationSatellites</v>
      </c>
      <c r="H123">
        <f t="shared" si="1"/>
        <v>3</v>
      </c>
      <c r="I123">
        <f>TreeDesign!L5</f>
        <v>0</v>
      </c>
    </row>
    <row r="124" spans="1:9" x14ac:dyDescent="0.35">
      <c r="A124" t="str">
        <v>advancedAvionics</v>
      </c>
      <c r="B124" t="str">
        <v>advancedAvionics</v>
      </c>
      <c r="H124">
        <f t="shared" si="1"/>
        <v>4</v>
      </c>
      <c r="I124">
        <f>TreeDesign!L6</f>
        <v>0</v>
      </c>
    </row>
    <row r="125" spans="1:9" x14ac:dyDescent="0.35">
      <c r="A125" t="str">
        <v>improvedSolarTech</v>
      </c>
      <c r="B125" t="str">
        <v>improvedSolarTech</v>
      </c>
      <c r="H125">
        <f t="shared" si="1"/>
        <v>5</v>
      </c>
      <c r="I125">
        <f>TreeDesign!L7</f>
        <v>0</v>
      </c>
    </row>
    <row r="126" spans="1:9" x14ac:dyDescent="0.35">
      <c r="A126" t="str">
        <v>advElectrics</v>
      </c>
      <c r="B126" t="str">
        <v>advElectrics</v>
      </c>
      <c r="H126">
        <f t="shared" si="1"/>
        <v>6</v>
      </c>
      <c r="I126">
        <f>TreeDesign!L8</f>
        <v>0</v>
      </c>
    </row>
    <row r="127" spans="1:9" x14ac:dyDescent="0.35">
      <c r="A127" t="str">
        <v>hydroponics</v>
      </c>
      <c r="B127" t="str">
        <v>hydroponics</v>
      </c>
      <c r="H127">
        <f t="shared" si="1"/>
        <v>7</v>
      </c>
      <c r="I127">
        <f>TreeDesign!L9</f>
        <v>0</v>
      </c>
    </row>
    <row r="128" spans="1:9" x14ac:dyDescent="0.35">
      <c r="A128" t="str">
        <v>earlyLogistics</v>
      </c>
      <c r="B128" t="str">
        <v>earlyLogistics</v>
      </c>
      <c r="H128">
        <f t="shared" si="1"/>
        <v>8</v>
      </c>
      <c r="I128">
        <f>TreeDesign!L10</f>
        <v>0</v>
      </c>
    </row>
    <row r="129" spans="1:9" x14ac:dyDescent="0.35">
      <c r="A129" t="str">
        <v>tier6_bottom</v>
      </c>
      <c r="B129" t="str">
        <v>tier6_bottom</v>
      </c>
      <c r="H129">
        <f t="shared" si="1"/>
        <v>9</v>
      </c>
      <c r="I129">
        <f>TreeDesign!L11</f>
        <v>0</v>
      </c>
    </row>
    <row r="130" spans="1:9" x14ac:dyDescent="0.35">
      <c r="A130" t="str">
        <v>commandModulesExtensions</v>
      </c>
      <c r="B130" t="str">
        <v>commandModulesExtensions</v>
      </c>
      <c r="H130">
        <f t="shared" si="1"/>
        <v>10</v>
      </c>
      <c r="I130">
        <f>TreeDesign!L12</f>
        <v>0</v>
      </c>
    </row>
    <row r="131" spans="1:9" x14ac:dyDescent="0.35">
      <c r="A131" t="str">
        <v>tier7</v>
      </c>
      <c r="B131" t="str">
        <v>tier7</v>
      </c>
      <c r="H131">
        <f t="shared" si="1"/>
        <v>11</v>
      </c>
      <c r="I131">
        <f>TreeDesign!L13</f>
        <v>0</v>
      </c>
    </row>
    <row r="132" spans="1:9" x14ac:dyDescent="0.35">
      <c r="A132" t="str">
        <v>largerBoosters</v>
      </c>
      <c r="B132" t="str">
        <v>largerBoosters</v>
      </c>
      <c r="H132">
        <f t="shared" si="1"/>
        <v>12</v>
      </c>
      <c r="I132">
        <f>TreeDesign!L14</f>
        <v>0</v>
      </c>
    </row>
    <row r="133" spans="1:9" x14ac:dyDescent="0.35">
      <c r="A133" t="str">
        <v>nuclearPower</v>
      </c>
      <c r="B133" t="str">
        <v>nuclearPower</v>
      </c>
      <c r="H133">
        <f t="shared" si="1"/>
        <v>13</v>
      </c>
      <c r="I133">
        <f>TreeDesign!L15</f>
        <v>0</v>
      </c>
    </row>
    <row r="134" spans="1:9" x14ac:dyDescent="0.35">
      <c r="A134" t="str">
        <v>nuclearPropulsion</v>
      </c>
      <c r="B134" t="str">
        <v>nuclearPropulsion</v>
      </c>
      <c r="H134">
        <f t="shared" si="1"/>
        <v>14</v>
      </c>
      <c r="I134">
        <f>TreeDesign!L16</f>
        <v>0</v>
      </c>
    </row>
    <row r="135" spans="1:9" x14ac:dyDescent="0.35">
      <c r="A135" t="str">
        <v>earlyIonPropulsion</v>
      </c>
      <c r="B135" t="str">
        <v>earlyIonPropulsion</v>
      </c>
      <c r="H135">
        <f t="shared" si="1"/>
        <v>15</v>
      </c>
      <c r="I135">
        <f>TreeDesign!L17</f>
        <v>0</v>
      </c>
    </row>
    <row r="136" spans="1:9" x14ac:dyDescent="0.35">
      <c r="A136" t="str">
        <v>experimentalControl</v>
      </c>
      <c r="B136" t="str">
        <v>experimentalControl</v>
      </c>
      <c r="H136">
        <f t="shared" si="1"/>
        <v>16</v>
      </c>
      <c r="I136">
        <f>TreeDesign!L18</f>
        <v>0</v>
      </c>
    </row>
    <row r="137" spans="1:9" x14ac:dyDescent="0.35">
      <c r="A137" t="str">
        <v>experimentalPropulsion</v>
      </c>
      <c r="B137" t="str">
        <v>experimentalPropulsion</v>
      </c>
      <c r="H137">
        <f t="shared" si="1"/>
        <v>17</v>
      </c>
      <c r="I137">
        <f>TreeDesign!L19</f>
        <v>0</v>
      </c>
    </row>
    <row r="138" spans="1:9" x14ac:dyDescent="0.35">
      <c r="A138" t="str">
        <v>evenHeavierRocketry</v>
      </c>
      <c r="B138" t="str">
        <v>evenHeavierRocketry</v>
      </c>
      <c r="H138">
        <f t="shared" si="1"/>
        <v>18</v>
      </c>
      <c r="I138">
        <f>TreeDesign!L20</f>
        <v>0</v>
      </c>
    </row>
    <row r="139" spans="1:9" x14ac:dyDescent="0.35">
      <c r="A139" t="str">
        <v>largeVolumeContainment</v>
      </c>
      <c r="B139" t="str">
        <v>largeVolumeContainment</v>
      </c>
      <c r="H139">
        <f t="shared" si="1"/>
        <v>19</v>
      </c>
      <c r="I139">
        <f>TreeDesign!L21</f>
        <v>0</v>
      </c>
    </row>
    <row r="140" spans="1:9" x14ac:dyDescent="0.35">
      <c r="A140" t="str">
        <v>largeFlexibleFuelSystems</v>
      </c>
      <c r="B140" t="str">
        <v>largeFlexibleFuelSystems</v>
      </c>
      <c r="H140">
        <f t="shared" si="1"/>
        <v>20</v>
      </c>
      <c r="I140">
        <f>TreeDesign!L22</f>
        <v>0</v>
      </c>
    </row>
    <row r="141" spans="1:9" x14ac:dyDescent="0.35">
      <c r="A141" t="str">
        <v>enginePlates</v>
      </c>
      <c r="B141" t="str">
        <v>enginePlates</v>
      </c>
      <c r="H141">
        <f t="shared" si="1"/>
        <v>21</v>
      </c>
      <c r="I141">
        <f>TreeDesign!L23</f>
        <v>0</v>
      </c>
    </row>
    <row r="142" spans="1:9" x14ac:dyDescent="0.35">
      <c r="A142" t="str">
        <v>advMetalworks</v>
      </c>
      <c r="B142" t="str">
        <v>advMetalworks</v>
      </c>
      <c r="H142">
        <f t="shared" si="1"/>
        <v>22</v>
      </c>
      <c r="I142">
        <f>TreeDesign!L24</f>
        <v>0</v>
      </c>
    </row>
    <row r="143" spans="1:9" x14ac:dyDescent="0.35">
      <c r="A143" t="str">
        <v>composites</v>
      </c>
      <c r="B143" t="str">
        <v>composites</v>
      </c>
      <c r="H143">
        <f t="shared" si="1"/>
        <v>23</v>
      </c>
      <c r="I143">
        <f>TreeDesign!L25</f>
        <v>0</v>
      </c>
    </row>
    <row r="144" spans="1:9" x14ac:dyDescent="0.35">
      <c r="A144" t="str">
        <v>advActuators</v>
      </c>
      <c r="B144" t="str">
        <v>advActuators</v>
      </c>
      <c r="H144">
        <f t="shared" si="1"/>
        <v>24</v>
      </c>
      <c r="I144">
        <f>TreeDesign!L26</f>
        <v>0</v>
      </c>
    </row>
    <row r="145" spans="1:9" x14ac:dyDescent="0.35">
      <c r="A145" t="str">
        <v>highAltitudeFlight</v>
      </c>
      <c r="B145" t="str">
        <v>highAltitudeFlight</v>
      </c>
      <c r="H145">
        <f t="shared" si="1"/>
        <v>25</v>
      </c>
      <c r="I145">
        <f>TreeDesign!L27</f>
        <v>0</v>
      </c>
    </row>
    <row r="146" spans="1:9" x14ac:dyDescent="0.35">
      <c r="A146" t="str">
        <v>heavyAerodynamics</v>
      </c>
      <c r="B146" t="str">
        <v>heavyAerodynamics</v>
      </c>
      <c r="H146">
        <f t="shared" si="1"/>
        <v>26</v>
      </c>
      <c r="I146">
        <f>TreeDesign!L28</f>
        <v>0</v>
      </c>
    </row>
    <row r="147" spans="1:9" x14ac:dyDescent="0.35">
      <c r="A147" t="str">
        <v>advancedFlightSystems</v>
      </c>
      <c r="B147" t="str">
        <v>advancedFlightSystems</v>
      </c>
      <c r="H147">
        <f t="shared" si="1"/>
        <v>27</v>
      </c>
      <c r="I147">
        <f>TreeDesign!L29</f>
        <v>0</v>
      </c>
    </row>
    <row r="148" spans="1:9" x14ac:dyDescent="0.35">
      <c r="A148" t="str">
        <v>advLanding</v>
      </c>
      <c r="B148" t="str">
        <v>advLanding</v>
      </c>
      <c r="H148">
        <f t="shared" si="1"/>
        <v>28</v>
      </c>
      <c r="I148">
        <f>TreeDesign!L30</f>
        <v>0</v>
      </c>
    </row>
    <row r="149" spans="1:9" x14ac:dyDescent="0.35">
      <c r="A149" t="str">
        <v>landingFrames</v>
      </c>
      <c r="B149" t="str">
        <v>landingFrames</v>
      </c>
      <c r="H149">
        <f t="shared" si="1"/>
        <v>29</v>
      </c>
      <c r="I149">
        <f>TreeDesign!L31</f>
        <v>0</v>
      </c>
    </row>
    <row r="150" spans="1:9" x14ac:dyDescent="0.35">
      <c r="A150" t="str">
        <v>intermediateHeatManagement</v>
      </c>
      <c r="B150" t="str">
        <v>intermediateHeatManagement</v>
      </c>
      <c r="H150">
        <f t="shared" si="1"/>
        <v>30</v>
      </c>
      <c r="I150">
        <f>TreeDesign!L32</f>
        <v>0</v>
      </c>
    </row>
    <row r="151" spans="1:9" x14ac:dyDescent="0.35">
      <c r="A151" t="str">
        <v>heavyCommandModules</v>
      </c>
      <c r="B151" t="str">
        <v>heavyCommandModules</v>
      </c>
      <c r="H151">
        <f t="shared" si="1"/>
        <v>31</v>
      </c>
      <c r="I151">
        <f>TreeDesign!L33</f>
        <v>0</v>
      </c>
    </row>
    <row r="152" spans="1:9" x14ac:dyDescent="0.35">
      <c r="A152" t="str">
        <v>scienceTech</v>
      </c>
      <c r="B152" t="str">
        <v>scienceTech</v>
      </c>
      <c r="H152">
        <f t="shared" si="1"/>
        <v>32</v>
      </c>
      <c r="I152">
        <f>TreeDesign!L34</f>
        <v>0</v>
      </c>
    </row>
    <row r="153" spans="1:9" x14ac:dyDescent="0.35">
      <c r="A153" t="str">
        <v>electronics</v>
      </c>
      <c r="B153" t="str">
        <v>electronics</v>
      </c>
      <c r="H153">
        <f t="shared" si="1"/>
        <v>33</v>
      </c>
      <c r="I153">
        <f>TreeDesign!L35</f>
        <v>0</v>
      </c>
    </row>
    <row r="154" spans="1:9" x14ac:dyDescent="0.35">
      <c r="A154" t="str">
        <v>highGainCommunications</v>
      </c>
      <c r="B154" t="str">
        <v>highGainCommunications</v>
      </c>
      <c r="H154">
        <f t="shared" si="1"/>
        <v>34</v>
      </c>
      <c r="I154">
        <f>TreeDesign!L36</f>
        <v>0</v>
      </c>
    </row>
    <row r="155" spans="1:9" x14ac:dyDescent="0.35">
      <c r="A155" t="str">
        <v>unmannedTech</v>
      </c>
      <c r="B155" t="str">
        <v>unmannedTech</v>
      </c>
      <c r="H155">
        <f t="shared" si="1"/>
        <v>35</v>
      </c>
      <c r="I155">
        <f>TreeDesign!L37</f>
        <v>0</v>
      </c>
    </row>
    <row r="156" spans="1:9" x14ac:dyDescent="0.35">
      <c r="A156" t="str">
        <v>advSolarTech</v>
      </c>
      <c r="B156" t="str">
        <v>advSolarTech</v>
      </c>
      <c r="H156">
        <f t="shared" si="1"/>
        <v>36</v>
      </c>
      <c r="I156">
        <f>TreeDesign!L38</f>
        <v>0</v>
      </c>
    </row>
    <row r="157" spans="1:9" x14ac:dyDescent="0.35">
      <c r="A157" t="str">
        <v>largeElectrics</v>
      </c>
      <c r="B157" t="str">
        <v>largeElectrics</v>
      </c>
      <c r="H157">
        <f t="shared" si="1"/>
        <v>37</v>
      </c>
      <c r="I157">
        <f>TreeDesign!L39</f>
        <v>0</v>
      </c>
    </row>
    <row r="158" spans="1:9" x14ac:dyDescent="0.35">
      <c r="A158" t="str">
        <v>earlyStations</v>
      </c>
      <c r="B158" t="str">
        <v>earlyStations</v>
      </c>
      <c r="H158">
        <f t="shared" si="1"/>
        <v>38</v>
      </c>
      <c r="I158">
        <f>TreeDesign!L40</f>
        <v>0</v>
      </c>
    </row>
    <row r="159" spans="1:9" x14ac:dyDescent="0.35">
      <c r="A159" t="str">
        <v>logistics</v>
      </c>
      <c r="B159" t="str">
        <v>logistics</v>
      </c>
      <c r="H159">
        <f t="shared" si="1"/>
        <v>39</v>
      </c>
      <c r="I159">
        <f>TreeDesign!L41</f>
        <v>0</v>
      </c>
    </row>
    <row r="160" spans="1:9" x14ac:dyDescent="0.35">
      <c r="A160" t="str">
        <v>tier7_bottom</v>
      </c>
      <c r="B160" t="str">
        <v>tier7_bottom</v>
      </c>
      <c r="H160">
        <f t="shared" si="1"/>
        <v>40</v>
      </c>
      <c r="I160">
        <f>TreeDesign!L42</f>
        <v>0</v>
      </c>
    </row>
    <row r="161" spans="1:9" x14ac:dyDescent="0.35">
      <c r="A161" t="str">
        <v>nuclearFuelSystems</v>
      </c>
      <c r="B161" t="str">
        <v>nuclearFuelSystems</v>
      </c>
      <c r="H161">
        <f t="shared" si="1"/>
        <v>1</v>
      </c>
      <c r="I161" t="str">
        <f>TreeDesign!M3</f>
        <v>tier0</v>
      </c>
    </row>
    <row r="162" spans="1:9" x14ac:dyDescent="0.35">
      <c r="A162" t="str">
        <v>nobleGasFuelSystems</v>
      </c>
      <c r="B162" t="str">
        <v>nobleGasFuelSystems</v>
      </c>
      <c r="H162">
        <f t="shared" si="1"/>
        <v>2</v>
      </c>
      <c r="I162">
        <f>TreeDesign!M4</f>
        <v>0</v>
      </c>
    </row>
    <row r="163" spans="1:9" x14ac:dyDescent="0.35">
      <c r="A163" t="str">
        <v>heavyCommandModulesExtensions</v>
      </c>
      <c r="B163" t="str">
        <v>heavyCommandModulesExtensions</v>
      </c>
      <c r="H163">
        <f t="shared" si="1"/>
        <v>3</v>
      </c>
      <c r="I163">
        <f>TreeDesign!M5</f>
        <v>0</v>
      </c>
    </row>
    <row r="164" spans="1:9" x14ac:dyDescent="0.35">
      <c r="A164" t="str">
        <v>tier8</v>
      </c>
      <c r="B164" t="str">
        <v>tier8</v>
      </c>
      <c r="H164">
        <f t="shared" si="1"/>
        <v>4</v>
      </c>
      <c r="I164">
        <f>TreeDesign!M6</f>
        <v>0</v>
      </c>
    </row>
    <row r="165" spans="1:9" x14ac:dyDescent="0.35">
      <c r="A165" t="str">
        <v>hugeBoosters</v>
      </c>
      <c r="B165" t="str">
        <v>hugeBoosters</v>
      </c>
      <c r="H165">
        <f t="shared" si="1"/>
        <v>5</v>
      </c>
      <c r="I165">
        <f>TreeDesign!M7</f>
        <v>0</v>
      </c>
    </row>
    <row r="166" spans="1:9" x14ac:dyDescent="0.35">
      <c r="A166" t="str">
        <v>largeNuclearPower</v>
      </c>
      <c r="B166" t="str">
        <v>largeNuclearPower</v>
      </c>
      <c r="H166">
        <f t="shared" si="1"/>
        <v>6</v>
      </c>
      <c r="I166">
        <f>TreeDesign!M8</f>
        <v>0</v>
      </c>
    </row>
    <row r="167" spans="1:9" x14ac:dyDescent="0.35">
      <c r="A167" t="str">
        <v>improvedNuclearPropulsion</v>
      </c>
      <c r="B167" t="str">
        <v>improvedNuclearPropulsion</v>
      </c>
      <c r="H167">
        <f t="shared" si="1"/>
        <v>7</v>
      </c>
      <c r="I167">
        <f>TreeDesign!M9</f>
        <v>0</v>
      </c>
    </row>
    <row r="168" spans="1:9" x14ac:dyDescent="0.35">
      <c r="A168" t="str">
        <v>ionPropulsion</v>
      </c>
      <c r="B168" t="str">
        <v>ionPropulsion</v>
      </c>
      <c r="H168">
        <f t="shared" si="1"/>
        <v>8</v>
      </c>
      <c r="I168">
        <f>TreeDesign!M10</f>
        <v>0</v>
      </c>
    </row>
    <row r="169" spans="1:9" x14ac:dyDescent="0.35">
      <c r="A169" t="str">
        <v>exoticControl</v>
      </c>
      <c r="B169" t="str">
        <v>exoticControl</v>
      </c>
      <c r="H169">
        <f t="shared" ref="H169:H232" si="2">H129</f>
        <v>9</v>
      </c>
      <c r="I169">
        <f>TreeDesign!M11</f>
        <v>0</v>
      </c>
    </row>
    <row r="170" spans="1:9" x14ac:dyDescent="0.35">
      <c r="A170" t="str">
        <v>exoticPropulsion</v>
      </c>
      <c r="B170" t="str">
        <v>exoticPropulsion</v>
      </c>
      <c r="H170">
        <f t="shared" si="2"/>
        <v>10</v>
      </c>
      <c r="I170">
        <f>TreeDesign!M12</f>
        <v>0</v>
      </c>
    </row>
    <row r="171" spans="1:9" x14ac:dyDescent="0.35">
      <c r="A171" t="str">
        <v>veryHeavyRocketry</v>
      </c>
      <c r="B171" t="str">
        <v>veryHeavyRocketry</v>
      </c>
      <c r="H171">
        <f t="shared" si="2"/>
        <v>11</v>
      </c>
      <c r="I171">
        <f>TreeDesign!M13</f>
        <v>0</v>
      </c>
    </row>
    <row r="172" spans="1:9" x14ac:dyDescent="0.35">
      <c r="A172" t="str">
        <v>highPerformanceFuelSystems</v>
      </c>
      <c r="B172" t="str">
        <v>highPerformanceFuelSystems</v>
      </c>
      <c r="H172">
        <f t="shared" si="2"/>
        <v>12</v>
      </c>
      <c r="I172">
        <f>TreeDesign!M14</f>
        <v>0</v>
      </c>
    </row>
    <row r="173" spans="1:9" x14ac:dyDescent="0.35">
      <c r="A173" t="str">
        <v>hugeFlexibleFuelSystems</v>
      </c>
      <c r="B173" t="str">
        <v>hugeFlexibleFuelSystems</v>
      </c>
      <c r="H173">
        <f t="shared" si="2"/>
        <v>13</v>
      </c>
      <c r="I173">
        <f>TreeDesign!M15</f>
        <v>0</v>
      </c>
    </row>
    <row r="174" spans="1:9" x14ac:dyDescent="0.35">
      <c r="A174" t="str">
        <v>advancedDocking</v>
      </c>
      <c r="B174" t="str">
        <v>advancedDocking</v>
      </c>
      <c r="H174">
        <f t="shared" si="2"/>
        <v>14</v>
      </c>
      <c r="I174">
        <f>TreeDesign!M16</f>
        <v>0</v>
      </c>
    </row>
    <row r="175" spans="1:9" x14ac:dyDescent="0.35">
      <c r="A175" t="str">
        <v>nanolathing</v>
      </c>
      <c r="B175" t="str">
        <v>nanolathing</v>
      </c>
      <c r="H175">
        <f t="shared" si="2"/>
        <v>15</v>
      </c>
      <c r="I175">
        <f>TreeDesign!M17</f>
        <v>0</v>
      </c>
    </row>
    <row r="176" spans="1:9" x14ac:dyDescent="0.35">
      <c r="A176" t="str">
        <v>metaMaterials</v>
      </c>
      <c r="B176" t="str">
        <v>metaMaterials</v>
      </c>
      <c r="H176">
        <f t="shared" si="2"/>
        <v>16</v>
      </c>
      <c r="I176">
        <f>TreeDesign!M18</f>
        <v>0</v>
      </c>
    </row>
    <row r="177" spans="1:9" x14ac:dyDescent="0.35">
      <c r="A177" t="str">
        <v>experimentalActuators</v>
      </c>
      <c r="B177" t="str">
        <v>experimentalActuators</v>
      </c>
      <c r="H177">
        <f t="shared" si="2"/>
        <v>17</v>
      </c>
      <c r="I177">
        <f>TreeDesign!M19</f>
        <v>0</v>
      </c>
    </row>
    <row r="178" spans="1:9" x14ac:dyDescent="0.35">
      <c r="A178" t="str">
        <v>hypersonicFlight</v>
      </c>
      <c r="B178" t="str">
        <v>hypersonicFlight</v>
      </c>
      <c r="H178">
        <f t="shared" si="2"/>
        <v>18</v>
      </c>
      <c r="I178">
        <f>TreeDesign!M20</f>
        <v>0</v>
      </c>
    </row>
    <row r="179" spans="1:9" x14ac:dyDescent="0.35">
      <c r="A179" t="str">
        <v>experimentalAerodynamics</v>
      </c>
      <c r="B179" t="str">
        <v>experimentalAerodynamics</v>
      </c>
      <c r="H179">
        <f t="shared" si="2"/>
        <v>19</v>
      </c>
      <c r="I179">
        <f>TreeDesign!M21</f>
        <v>0</v>
      </c>
    </row>
    <row r="180" spans="1:9" x14ac:dyDescent="0.35">
      <c r="A180" t="str">
        <v>specializedFlightSystems</v>
      </c>
      <c r="B180" t="str">
        <v>specializedFlightSystems</v>
      </c>
      <c r="H180">
        <f t="shared" si="2"/>
        <v>20</v>
      </c>
      <c r="I180">
        <f>TreeDesign!M22</f>
        <v>0</v>
      </c>
    </row>
    <row r="181" spans="1:9" x14ac:dyDescent="0.35">
      <c r="A181" t="str">
        <v>heavyLanding</v>
      </c>
      <c r="B181" t="str">
        <v>heavyLanding</v>
      </c>
      <c r="H181">
        <f t="shared" si="2"/>
        <v>21</v>
      </c>
      <c r="I181">
        <f>TreeDesign!M23</f>
        <v>0</v>
      </c>
    </row>
    <row r="182" spans="1:9" x14ac:dyDescent="0.35">
      <c r="A182" t="str">
        <v>heavyDutyLandingFrames</v>
      </c>
      <c r="B182" t="str">
        <v>heavyDutyLandingFrames</v>
      </c>
      <c r="H182">
        <f t="shared" si="2"/>
        <v>22</v>
      </c>
      <c r="I182">
        <f>TreeDesign!M24</f>
        <v>0</v>
      </c>
    </row>
    <row r="183" spans="1:9" x14ac:dyDescent="0.35">
      <c r="A183" t="str">
        <v>advHeatManagement</v>
      </c>
      <c r="B183" t="str">
        <v>advHeatManagement</v>
      </c>
      <c r="H183">
        <f t="shared" si="2"/>
        <v>23</v>
      </c>
      <c r="I183">
        <f>TreeDesign!M25</f>
        <v>0</v>
      </c>
    </row>
    <row r="184" spans="1:9" x14ac:dyDescent="0.35">
      <c r="A184" t="str">
        <v>specializedCommandModules</v>
      </c>
      <c r="B184" t="str">
        <v>specializedCommandModules</v>
      </c>
      <c r="H184">
        <f t="shared" si="2"/>
        <v>24</v>
      </c>
      <c r="I184">
        <f>TreeDesign!M26</f>
        <v>0</v>
      </c>
    </row>
    <row r="185" spans="1:9" x14ac:dyDescent="0.35">
      <c r="A185" t="str">
        <v>advScienceTech</v>
      </c>
      <c r="B185" t="str">
        <v>advScienceTech</v>
      </c>
      <c r="H185">
        <f t="shared" si="2"/>
        <v>25</v>
      </c>
      <c r="I185">
        <f>TreeDesign!M27</f>
        <v>0</v>
      </c>
    </row>
    <row r="186" spans="1:9" x14ac:dyDescent="0.35">
      <c r="A186" t="str">
        <v>specializedScienceTech</v>
      </c>
      <c r="B186" t="str">
        <v>specializedScienceTech</v>
      </c>
      <c r="H186">
        <f t="shared" si="2"/>
        <v>26</v>
      </c>
      <c r="I186">
        <f>TreeDesign!M28</f>
        <v>0</v>
      </c>
    </row>
    <row r="187" spans="1:9" x14ac:dyDescent="0.35">
      <c r="A187" t="str">
        <v>signalProcessing</v>
      </c>
      <c r="B187" t="str">
        <v>signalProcessing</v>
      </c>
      <c r="H187">
        <f t="shared" si="2"/>
        <v>27</v>
      </c>
      <c r="I187">
        <f>TreeDesign!M29</f>
        <v>0</v>
      </c>
    </row>
    <row r="188" spans="1:9" x14ac:dyDescent="0.35">
      <c r="A188" t="str">
        <v>advUnmanned</v>
      </c>
      <c r="B188" t="str">
        <v>advUnmanned</v>
      </c>
      <c r="H188">
        <f t="shared" si="2"/>
        <v>28</v>
      </c>
      <c r="I188" t="str">
        <f>TreeDesign!M30</f>
        <v>start</v>
      </c>
    </row>
    <row r="189" spans="1:9" x14ac:dyDescent="0.35">
      <c r="A189" t="str">
        <v>automation</v>
      </c>
      <c r="B189" t="str">
        <v>automation</v>
      </c>
      <c r="H189">
        <f t="shared" si="2"/>
        <v>29</v>
      </c>
      <c r="I189">
        <f>TreeDesign!M31</f>
        <v>0</v>
      </c>
    </row>
    <row r="190" spans="1:9" x14ac:dyDescent="0.35">
      <c r="A190" t="str">
        <v>advPVMaterials</v>
      </c>
      <c r="B190" t="str">
        <v>advPVMaterials</v>
      </c>
      <c r="H190">
        <f t="shared" si="2"/>
        <v>30</v>
      </c>
      <c r="I190">
        <f>TreeDesign!M32</f>
        <v>0</v>
      </c>
    </row>
    <row r="191" spans="1:9" x14ac:dyDescent="0.35">
      <c r="A191" t="str">
        <v>specializedElectrics</v>
      </c>
      <c r="B191" t="str">
        <v>specializedElectrics</v>
      </c>
      <c r="H191">
        <f t="shared" si="2"/>
        <v>31</v>
      </c>
      <c r="I191">
        <f>TreeDesign!M33</f>
        <v>0</v>
      </c>
    </row>
    <row r="192" spans="1:9" x14ac:dyDescent="0.35">
      <c r="A192" t="str">
        <v>shortTermHabitation</v>
      </c>
      <c r="B192" t="str">
        <v>shortTermHabitation</v>
      </c>
      <c r="H192">
        <f t="shared" si="2"/>
        <v>32</v>
      </c>
      <c r="I192">
        <f>TreeDesign!M34</f>
        <v>0</v>
      </c>
    </row>
    <row r="193" spans="1:9" x14ac:dyDescent="0.35">
      <c r="A193" t="str">
        <v>isru</v>
      </c>
      <c r="B193" t="str">
        <v>isru</v>
      </c>
      <c r="H193">
        <f t="shared" si="2"/>
        <v>33</v>
      </c>
      <c r="I193">
        <f>TreeDesign!M35</f>
        <v>0</v>
      </c>
    </row>
    <row r="194" spans="1:9" x14ac:dyDescent="0.35">
      <c r="A194" t="str">
        <v>tier8_bottom</v>
      </c>
      <c r="B194" t="str">
        <v>tier8_bottom</v>
      </c>
      <c r="H194">
        <f t="shared" si="2"/>
        <v>34</v>
      </c>
      <c r="I194">
        <f>TreeDesign!M36</f>
        <v>0</v>
      </c>
    </row>
    <row r="195" spans="1:9" x14ac:dyDescent="0.35">
      <c r="A195" t="str">
        <v>tier9</v>
      </c>
      <c r="B195" t="str">
        <v>tier9</v>
      </c>
      <c r="H195">
        <f t="shared" si="2"/>
        <v>35</v>
      </c>
      <c r="I195">
        <f>TreeDesign!M37</f>
        <v>0</v>
      </c>
    </row>
    <row r="196" spans="1:9" x14ac:dyDescent="0.35">
      <c r="A196" t="str">
        <v>gargantuanBoosters</v>
      </c>
      <c r="B196" t="str">
        <v>gargantuanBoosters</v>
      </c>
      <c r="H196">
        <f t="shared" si="2"/>
        <v>36</v>
      </c>
      <c r="I196">
        <f>TreeDesign!M38</f>
        <v>0</v>
      </c>
    </row>
    <row r="197" spans="1:9" x14ac:dyDescent="0.35">
      <c r="A197" t="str">
        <v>advNuclearPower</v>
      </c>
      <c r="B197" t="str">
        <v>advNuclearPower</v>
      </c>
      <c r="H197">
        <f t="shared" si="2"/>
        <v>37</v>
      </c>
      <c r="I197">
        <f>TreeDesign!M39</f>
        <v>0</v>
      </c>
    </row>
    <row r="198" spans="1:9" x14ac:dyDescent="0.35">
      <c r="A198" t="str">
        <v>advNuclearPropulsion</v>
      </c>
      <c r="B198" t="str">
        <v>advNuclearPropulsion</v>
      </c>
      <c r="H198">
        <f t="shared" si="2"/>
        <v>38</v>
      </c>
      <c r="I198">
        <f>TreeDesign!M40</f>
        <v>0</v>
      </c>
    </row>
    <row r="199" spans="1:9" x14ac:dyDescent="0.35">
      <c r="A199" t="str">
        <v>advIonPropulsion</v>
      </c>
      <c r="B199" t="str">
        <v>advIonPropulsion</v>
      </c>
      <c r="H199">
        <f t="shared" si="2"/>
        <v>39</v>
      </c>
      <c r="I199">
        <f>TreeDesign!M41</f>
        <v>0</v>
      </c>
    </row>
    <row r="200" spans="1:9" x14ac:dyDescent="0.35">
      <c r="A200" t="str">
        <v>aBitMoreExoticPropulsion</v>
      </c>
      <c r="B200" t="str">
        <v>aBitMoreExoticPropulsion</v>
      </c>
      <c r="H200">
        <f t="shared" si="2"/>
        <v>40</v>
      </c>
      <c r="I200">
        <f>TreeDesign!M42</f>
        <v>0</v>
      </c>
    </row>
    <row r="201" spans="1:9" x14ac:dyDescent="0.35">
      <c r="A201" t="str">
        <v>experimentalRocketry</v>
      </c>
      <c r="B201" t="str">
        <v>experimentalRocketry</v>
      </c>
      <c r="H201">
        <f t="shared" si="2"/>
        <v>1</v>
      </c>
      <c r="I201">
        <f>TreeDesign!N3</f>
        <v>0</v>
      </c>
    </row>
    <row r="202" spans="1:9" x14ac:dyDescent="0.35">
      <c r="A202" t="str">
        <v>specializedFuelStorage</v>
      </c>
      <c r="B202" t="str">
        <v>specializedFuelStorage</v>
      </c>
      <c r="H202">
        <f t="shared" si="2"/>
        <v>2</v>
      </c>
      <c r="I202">
        <f>TreeDesign!N4</f>
        <v>0</v>
      </c>
    </row>
    <row r="203" spans="1:9" x14ac:dyDescent="0.35">
      <c r="A203" t="str">
        <v>highPerformanceFlexibleFuelSystems</v>
      </c>
      <c r="B203" t="str">
        <v>highPerformanceFlexibleFuelSystems</v>
      </c>
      <c r="H203">
        <f t="shared" si="2"/>
        <v>3</v>
      </c>
      <c r="I203">
        <f>TreeDesign!N5</f>
        <v>0</v>
      </c>
    </row>
    <row r="204" spans="1:9" x14ac:dyDescent="0.35">
      <c r="A204" t="str">
        <v>advancedEnginePlates</v>
      </c>
      <c r="B204" t="str">
        <v>advancedEnginePlates</v>
      </c>
      <c r="H204">
        <f t="shared" si="2"/>
        <v>4</v>
      </c>
      <c r="I204">
        <f>TreeDesign!N6</f>
        <v>0</v>
      </c>
    </row>
    <row r="205" spans="1:9" x14ac:dyDescent="0.35">
      <c r="A205" t="str">
        <v>exoticAlloys</v>
      </c>
      <c r="B205" t="str">
        <v>exoticAlloys</v>
      </c>
      <c r="H205">
        <f t="shared" si="2"/>
        <v>5</v>
      </c>
      <c r="I205">
        <f>TreeDesign!N7</f>
        <v>0</v>
      </c>
    </row>
    <row r="206" spans="1:9" x14ac:dyDescent="0.35">
      <c r="A206" t="str">
        <v>orbitalAssembly</v>
      </c>
      <c r="B206" t="str">
        <v>orbitalAssembly</v>
      </c>
      <c r="H206">
        <f t="shared" si="2"/>
        <v>6</v>
      </c>
      <c r="I206">
        <f>TreeDesign!N8</f>
        <v>0</v>
      </c>
    </row>
    <row r="207" spans="1:9" x14ac:dyDescent="0.35">
      <c r="A207" t="str">
        <v>offworldManufacturing</v>
      </c>
      <c r="B207" t="str">
        <v>offworldManufacturing</v>
      </c>
      <c r="H207">
        <f t="shared" si="2"/>
        <v>7</v>
      </c>
      <c r="I207">
        <f>TreeDesign!N9</f>
        <v>0</v>
      </c>
    </row>
    <row r="208" spans="1:9" x14ac:dyDescent="0.35">
      <c r="A208" t="str">
        <v>aerospaceTech</v>
      </c>
      <c r="B208" t="str">
        <v>aerospaceTech</v>
      </c>
      <c r="H208">
        <f t="shared" si="2"/>
        <v>8</v>
      </c>
      <c r="I208">
        <f>TreeDesign!N10</f>
        <v>0</v>
      </c>
    </row>
    <row r="209" spans="1:9" x14ac:dyDescent="0.35">
      <c r="A209" t="str">
        <v>aerospaceComposites</v>
      </c>
      <c r="B209" t="str">
        <v>aerospaceComposites</v>
      </c>
      <c r="H209">
        <f t="shared" si="2"/>
        <v>9</v>
      </c>
      <c r="I209">
        <f>TreeDesign!N11</f>
        <v>0</v>
      </c>
    </row>
    <row r="210" spans="1:9" x14ac:dyDescent="0.35">
      <c r="A210" t="str">
        <v>experimentalFlightSystems</v>
      </c>
      <c r="B210" t="str">
        <v>experimentalFlightSystems</v>
      </c>
      <c r="H210">
        <f t="shared" si="2"/>
        <v>10</v>
      </c>
      <c r="I210">
        <f>TreeDesign!N12</f>
        <v>0</v>
      </c>
    </row>
    <row r="211" spans="1:9" x14ac:dyDescent="0.35">
      <c r="A211" t="str">
        <v>advancedMotors</v>
      </c>
      <c r="B211" t="str">
        <v>advancedMotors</v>
      </c>
      <c r="H211">
        <f t="shared" si="2"/>
        <v>11</v>
      </c>
      <c r="I211">
        <f>TreeDesign!N13</f>
        <v>0</v>
      </c>
    </row>
    <row r="212" spans="1:9" x14ac:dyDescent="0.35">
      <c r="A212" t="str">
        <v>experimentalHeatManagement</v>
      </c>
      <c r="B212" t="str">
        <v>experimentalHeatManagement</v>
      </c>
      <c r="H212">
        <f t="shared" si="2"/>
        <v>12</v>
      </c>
      <c r="I212">
        <f>TreeDesign!N14</f>
        <v>0</v>
      </c>
    </row>
    <row r="213" spans="1:9" x14ac:dyDescent="0.35">
      <c r="A213" t="str">
        <v>specializedCommandCenters</v>
      </c>
      <c r="B213" t="str">
        <v>specializedCommandCenters</v>
      </c>
      <c r="H213">
        <f t="shared" si="2"/>
        <v>13</v>
      </c>
      <c r="I213">
        <f>TreeDesign!N15</f>
        <v>0</v>
      </c>
    </row>
    <row r="214" spans="1:9" x14ac:dyDescent="0.35">
      <c r="A214" t="str">
        <v>specializedLanders</v>
      </c>
      <c r="B214" t="str">
        <v>specializedLanders</v>
      </c>
      <c r="H214">
        <f t="shared" si="2"/>
        <v>14</v>
      </c>
      <c r="I214">
        <f>TreeDesign!N16</f>
        <v>0</v>
      </c>
    </row>
    <row r="215" spans="1:9" x14ac:dyDescent="0.35">
      <c r="A215" t="str">
        <v>experimentalScience</v>
      </c>
      <c r="B215" t="str">
        <v>experimentalScience</v>
      </c>
      <c r="H215">
        <f t="shared" si="2"/>
        <v>15</v>
      </c>
      <c r="I215">
        <f>TreeDesign!N17</f>
        <v>0</v>
      </c>
    </row>
    <row r="216" spans="1:9" x14ac:dyDescent="0.35">
      <c r="A216" t="str">
        <v>longTermScienceTech</v>
      </c>
      <c r="B216" t="str">
        <v>longTermScienceTech</v>
      </c>
      <c r="H216">
        <f t="shared" si="2"/>
        <v>16</v>
      </c>
      <c r="I216">
        <f>TreeDesign!N18</f>
        <v>0</v>
      </c>
    </row>
    <row r="217" spans="1:9" x14ac:dyDescent="0.35">
      <c r="A217" t="str">
        <v>digitalSignalProcessing</v>
      </c>
      <c r="B217" t="str">
        <v>digitalSignalProcessing</v>
      </c>
      <c r="H217">
        <f t="shared" si="2"/>
        <v>17</v>
      </c>
      <c r="I217">
        <f>TreeDesign!N19</f>
        <v>0</v>
      </c>
    </row>
    <row r="218" spans="1:9" x14ac:dyDescent="0.35">
      <c r="A218" t="str">
        <v>largeUnmanned</v>
      </c>
      <c r="B218" t="str">
        <v>largeUnmanned</v>
      </c>
      <c r="H218">
        <f t="shared" si="2"/>
        <v>18</v>
      </c>
      <c r="I218">
        <f>TreeDesign!N20</f>
        <v>0</v>
      </c>
    </row>
    <row r="219" spans="1:9" x14ac:dyDescent="0.35">
      <c r="A219" t="str">
        <v>mechatronics</v>
      </c>
      <c r="B219" t="str">
        <v>mechatronics</v>
      </c>
      <c r="H219">
        <f t="shared" si="2"/>
        <v>19</v>
      </c>
      <c r="I219">
        <f>TreeDesign!N21</f>
        <v>0</v>
      </c>
    </row>
    <row r="220" spans="1:9" x14ac:dyDescent="0.35">
      <c r="A220" t="str">
        <v>cuttingEdgeSolarTech</v>
      </c>
      <c r="B220" t="str">
        <v>cuttingEdgeSolarTech</v>
      </c>
      <c r="H220">
        <f t="shared" si="2"/>
        <v>20</v>
      </c>
      <c r="I220">
        <f>TreeDesign!N22</f>
        <v>0</v>
      </c>
    </row>
    <row r="221" spans="1:9" x14ac:dyDescent="0.35">
      <c r="A221" t="str">
        <v>experimentalElectrics</v>
      </c>
      <c r="B221" t="str">
        <v>experimentalElectrics</v>
      </c>
      <c r="H221">
        <f t="shared" si="2"/>
        <v>21</v>
      </c>
      <c r="I221">
        <f>TreeDesign!N23</f>
        <v>0</v>
      </c>
    </row>
    <row r="222" spans="1:9" x14ac:dyDescent="0.35">
      <c r="A222" t="str">
        <v>longTermHabitation</v>
      </c>
      <c r="B222" t="str">
        <v>longTermHabitation</v>
      </c>
      <c r="H222">
        <f t="shared" si="2"/>
        <v>22</v>
      </c>
      <c r="I222">
        <f>TreeDesign!N24</f>
        <v>0</v>
      </c>
    </row>
    <row r="223" spans="1:9" x14ac:dyDescent="0.35">
      <c r="A223" t="str">
        <v>advLogistics</v>
      </c>
      <c r="B223" t="str">
        <v>advLogistics</v>
      </c>
      <c r="H223">
        <f t="shared" si="2"/>
        <v>23</v>
      </c>
      <c r="I223">
        <f>TreeDesign!N25</f>
        <v>0</v>
      </c>
    </row>
    <row r="224" spans="1:9" x14ac:dyDescent="0.35">
      <c r="A224" t="str">
        <v>tier9_bottom</v>
      </c>
      <c r="B224" t="str">
        <v>tier9_bottom</v>
      </c>
      <c r="H224">
        <f t="shared" si="2"/>
        <v>24</v>
      </c>
      <c r="I224">
        <f>TreeDesign!N26</f>
        <v>0</v>
      </c>
    </row>
    <row r="225" spans="1:9" x14ac:dyDescent="0.35">
      <c r="A225" t="str">
        <v>tier10</v>
      </c>
      <c r="B225" t="str">
        <v>tier10</v>
      </c>
      <c r="H225">
        <f t="shared" si="2"/>
        <v>25</v>
      </c>
      <c r="I225">
        <f>TreeDesign!N27</f>
        <v>0</v>
      </c>
    </row>
    <row r="226" spans="1:9" x14ac:dyDescent="0.35">
      <c r="A226" t="str">
        <v>expNuclearPower</v>
      </c>
      <c r="B226" t="str">
        <v>expNuclearPower</v>
      </c>
      <c r="H226">
        <f t="shared" si="2"/>
        <v>26</v>
      </c>
      <c r="I226" t="str">
        <f>TreeDesign!N28</f>
        <v>basicLaunchStands</v>
      </c>
    </row>
    <row r="227" spans="1:9" x14ac:dyDescent="0.35">
      <c r="A227" t="str">
        <v>expNuclearPropulsion</v>
      </c>
      <c r="B227" t="str">
        <v>expNuclearPropulsion</v>
      </c>
      <c r="H227">
        <f t="shared" si="2"/>
        <v>27</v>
      </c>
      <c r="I227" t="str">
        <f>TreeDesign!N29</f>
        <v>otherParts</v>
      </c>
    </row>
    <row r="228" spans="1:9" x14ac:dyDescent="0.35">
      <c r="A228" t="str">
        <v>fusionPower</v>
      </c>
      <c r="B228" t="str">
        <v>fusionPower</v>
      </c>
      <c r="H228">
        <f t="shared" si="2"/>
        <v>28</v>
      </c>
      <c r="I228">
        <f>TreeDesign!N30</f>
        <v>0</v>
      </c>
    </row>
    <row r="229" spans="1:9" x14ac:dyDescent="0.35">
      <c r="A229" t="str">
        <v>fusionRockets</v>
      </c>
      <c r="B229" t="str">
        <v>fusionRockets</v>
      </c>
      <c r="H229">
        <f t="shared" si="2"/>
        <v>29</v>
      </c>
      <c r="I229" t="str">
        <f>TreeDesign!N31</f>
        <v>groundVehicles</v>
      </c>
    </row>
    <row r="230" spans="1:9" x14ac:dyDescent="0.35">
      <c r="A230" t="str">
        <v>advGriddedThrusters</v>
      </c>
      <c r="B230" t="str">
        <v>advGriddedThrusters</v>
      </c>
      <c r="H230">
        <f t="shared" si="2"/>
        <v>30</v>
      </c>
      <c r="I230">
        <f>TreeDesign!N32</f>
        <v>0</v>
      </c>
    </row>
    <row r="231" spans="1:9" x14ac:dyDescent="0.35">
      <c r="A231" t="str">
        <v>plasmaPropulsion</v>
      </c>
      <c r="B231" t="str">
        <v>plasmaPropulsion</v>
      </c>
      <c r="H231">
        <f t="shared" si="2"/>
        <v>31</v>
      </c>
      <c r="I231">
        <f>TreeDesign!N33</f>
        <v>0</v>
      </c>
    </row>
    <row r="232" spans="1:9" x14ac:dyDescent="0.35">
      <c r="A232" t="str">
        <v>expAircraftEngines</v>
      </c>
      <c r="B232" t="str">
        <v>expAircraftEngines</v>
      </c>
      <c r="H232">
        <f t="shared" si="2"/>
        <v>32</v>
      </c>
      <c r="I232">
        <f>TreeDesign!N34</f>
        <v>0</v>
      </c>
    </row>
    <row r="233" spans="1:9" x14ac:dyDescent="0.35">
      <c r="A233" t="str">
        <v>giganticRocketry</v>
      </c>
      <c r="B233" t="str">
        <v>giganticRocketry</v>
      </c>
      <c r="H233">
        <f t="shared" ref="H233:H296" si="3">H193</f>
        <v>33</v>
      </c>
      <c r="I233">
        <f>TreeDesign!N35</f>
        <v>0</v>
      </c>
    </row>
    <row r="234" spans="1:9" x14ac:dyDescent="0.35">
      <c r="A234" t="str">
        <v>exoticFuelStorage</v>
      </c>
      <c r="B234" t="str">
        <v>exoticFuelStorage</v>
      </c>
      <c r="H234">
        <f t="shared" si="3"/>
        <v>34</v>
      </c>
      <c r="I234">
        <f>TreeDesign!N36</f>
        <v>0</v>
      </c>
    </row>
    <row r="235" spans="1:9" x14ac:dyDescent="0.35">
      <c r="A235" t="str">
        <v>automatedDecouplingSystems</v>
      </c>
      <c r="B235" t="str">
        <v>automatedDecouplingSystems</v>
      </c>
      <c r="H235">
        <f t="shared" si="3"/>
        <v>35</v>
      </c>
      <c r="I235">
        <f>TreeDesign!N37</f>
        <v>0</v>
      </c>
    </row>
    <row r="236" spans="1:9" x14ac:dyDescent="0.35">
      <c r="A236" t="str">
        <v>aerographite</v>
      </c>
      <c r="B236" t="str">
        <v>aerographite</v>
      </c>
      <c r="H236">
        <f t="shared" si="3"/>
        <v>36</v>
      </c>
      <c r="I236">
        <f>TreeDesign!N38</f>
        <v>0</v>
      </c>
    </row>
    <row r="237" spans="1:9" x14ac:dyDescent="0.35">
      <c r="A237" t="str">
        <v>orbitalMegastructures</v>
      </c>
      <c r="B237" t="str">
        <v>orbitalMegastructures</v>
      </c>
      <c r="H237">
        <f t="shared" si="3"/>
        <v>37</v>
      </c>
      <c r="I237">
        <f>TreeDesign!N39</f>
        <v>0</v>
      </c>
    </row>
    <row r="238" spans="1:9" x14ac:dyDescent="0.35">
      <c r="A238" t="str">
        <v>experimentalAerospaceTech</v>
      </c>
      <c r="B238" t="str">
        <v>experimentalAerospaceTech</v>
      </c>
      <c r="H238">
        <f t="shared" si="3"/>
        <v>38</v>
      </c>
      <c r="I238">
        <f>TreeDesign!N40</f>
        <v>0</v>
      </c>
    </row>
    <row r="239" spans="1:9" x14ac:dyDescent="0.35">
      <c r="A239" t="str">
        <v>advAerospaceEngineering</v>
      </c>
      <c r="B239" t="str">
        <v>advAerospaceEngineering</v>
      </c>
      <c r="H239">
        <f t="shared" si="3"/>
        <v>39</v>
      </c>
      <c r="I239">
        <f>TreeDesign!N41</f>
        <v>0</v>
      </c>
    </row>
    <row r="240" spans="1:9" x14ac:dyDescent="0.35">
      <c r="A240" t="str">
        <v>specializedRadiators</v>
      </c>
      <c r="B240" t="str">
        <v>specializedRadiators</v>
      </c>
      <c r="H240">
        <f t="shared" si="3"/>
        <v>40</v>
      </c>
      <c r="I240">
        <f>TreeDesign!N42</f>
        <v>0</v>
      </c>
    </row>
    <row r="241" spans="1:9" x14ac:dyDescent="0.35">
      <c r="A241" t="str">
        <v>heavyCommandCenters</v>
      </c>
      <c r="B241" t="str">
        <v>heavyCommandCenters</v>
      </c>
      <c r="H241">
        <f t="shared" si="3"/>
        <v>1</v>
      </c>
      <c r="I241" t="str">
        <f>TreeDesign!O3</f>
        <v>tier1</v>
      </c>
    </row>
    <row r="242" spans="1:9" x14ac:dyDescent="0.35">
      <c r="A242" t="str">
        <v>heavyLanders</v>
      </c>
      <c r="B242" t="str">
        <v>heavyLanders</v>
      </c>
      <c r="H242">
        <f t="shared" si="3"/>
        <v>2</v>
      </c>
      <c r="I242">
        <f>TreeDesign!O4</f>
        <v>0</v>
      </c>
    </row>
    <row r="243" spans="1:9" x14ac:dyDescent="0.35">
      <c r="A243" t="str">
        <v>metascience</v>
      </c>
      <c r="B243" t="str">
        <v>metascience</v>
      </c>
      <c r="H243">
        <f t="shared" si="3"/>
        <v>3</v>
      </c>
      <c r="I243">
        <f>TreeDesign!O5</f>
        <v>0</v>
      </c>
    </row>
    <row r="244" spans="1:9" x14ac:dyDescent="0.35">
      <c r="A244" t="str">
        <v>scientificOutposts</v>
      </c>
      <c r="B244" t="str">
        <v>scientificOutposts</v>
      </c>
      <c r="H244">
        <f t="shared" si="3"/>
        <v>4</v>
      </c>
      <c r="I244">
        <f>TreeDesign!O6</f>
        <v>0</v>
      </c>
    </row>
    <row r="245" spans="1:9" x14ac:dyDescent="0.35">
      <c r="A245" t="str">
        <v>xBandCommunications</v>
      </c>
      <c r="B245" t="str">
        <v>xBandCommunications</v>
      </c>
      <c r="H245">
        <f t="shared" si="3"/>
        <v>5</v>
      </c>
      <c r="I245">
        <f>TreeDesign!O7</f>
        <v>0</v>
      </c>
    </row>
    <row r="246" spans="1:9" x14ac:dyDescent="0.35">
      <c r="A246" t="str">
        <v>artificialIntelligence</v>
      </c>
      <c r="B246" t="str">
        <v>artificialIntelligence</v>
      </c>
      <c r="H246">
        <f t="shared" si="3"/>
        <v>6</v>
      </c>
      <c r="I246">
        <f>TreeDesign!O8</f>
        <v>0</v>
      </c>
    </row>
    <row r="247" spans="1:9" x14ac:dyDescent="0.35">
      <c r="A247" t="str">
        <v>microwavePowerTransmission</v>
      </c>
      <c r="B247" t="str">
        <v>microwavePowerTransmission</v>
      </c>
      <c r="H247">
        <f t="shared" si="3"/>
        <v>7</v>
      </c>
      <c r="I247">
        <f>TreeDesign!O9</f>
        <v>0</v>
      </c>
    </row>
    <row r="248" spans="1:9" x14ac:dyDescent="0.35">
      <c r="A248" t="str">
        <v>exoticSolarTech</v>
      </c>
      <c r="B248" t="str">
        <v>exoticSolarTech</v>
      </c>
      <c r="H248">
        <f t="shared" si="3"/>
        <v>8</v>
      </c>
      <c r="I248">
        <f>TreeDesign!O10</f>
        <v>0</v>
      </c>
    </row>
    <row r="249" spans="1:9" x14ac:dyDescent="0.35">
      <c r="A249" t="str">
        <v>highTechElectricalSystems</v>
      </c>
      <c r="B249" t="str">
        <v>highTechElectricalSystems</v>
      </c>
      <c r="H249">
        <f t="shared" si="3"/>
        <v>9</v>
      </c>
      <c r="I249">
        <f>TreeDesign!O11</f>
        <v>0</v>
      </c>
    </row>
    <row r="250" spans="1:9" x14ac:dyDescent="0.35">
      <c r="A250" t="str">
        <v>advancedStations</v>
      </c>
      <c r="B250" t="str">
        <v>advancedStations</v>
      </c>
      <c r="H250">
        <f t="shared" si="3"/>
        <v>10</v>
      </c>
      <c r="I250">
        <f>TreeDesign!O12</f>
        <v>0</v>
      </c>
    </row>
    <row r="251" spans="1:9" x14ac:dyDescent="0.35">
      <c r="A251" t="str">
        <v>advOffworldMining</v>
      </c>
      <c r="B251" t="str">
        <v>advOffworldMining</v>
      </c>
      <c r="H251">
        <f t="shared" si="3"/>
        <v>11</v>
      </c>
      <c r="I251">
        <f>TreeDesign!O13</f>
        <v>0</v>
      </c>
    </row>
    <row r="252" spans="1:9" x14ac:dyDescent="0.35">
      <c r="A252" t="str">
        <v>tier10_bottom</v>
      </c>
      <c r="B252" t="str">
        <v>tier10_bottom</v>
      </c>
      <c r="H252">
        <f t="shared" si="3"/>
        <v>12</v>
      </c>
      <c r="I252">
        <f>TreeDesign!O14</f>
        <v>0</v>
      </c>
    </row>
    <row r="253" spans="1:9" x14ac:dyDescent="0.35">
      <c r="A253" t="str">
        <v>lithiumFuelSystems</v>
      </c>
      <c r="B253" t="str">
        <v>lithiumFuelSystems</v>
      </c>
      <c r="H253">
        <f t="shared" si="3"/>
        <v>13</v>
      </c>
      <c r="I253">
        <f>TreeDesign!O15</f>
        <v>0</v>
      </c>
    </row>
    <row r="254" spans="1:9" x14ac:dyDescent="0.35">
      <c r="A254" t="str">
        <v>tier11</v>
      </c>
      <c r="B254" t="str">
        <v>tier11</v>
      </c>
      <c r="H254">
        <f t="shared" si="3"/>
        <v>14</v>
      </c>
      <c r="I254">
        <f>TreeDesign!O16</f>
        <v>0</v>
      </c>
    </row>
    <row r="255" spans="1:9" x14ac:dyDescent="0.35">
      <c r="A255" t="str">
        <v>exoticNuclearPower</v>
      </c>
      <c r="B255" t="str">
        <v>exoticNuclearPower</v>
      </c>
      <c r="H255">
        <f t="shared" si="3"/>
        <v>15</v>
      </c>
      <c r="I255">
        <f>TreeDesign!O17</f>
        <v>0</v>
      </c>
    </row>
    <row r="256" spans="1:9" x14ac:dyDescent="0.35">
      <c r="A256" t="str">
        <v>exoticNuclearPropulsion</v>
      </c>
      <c r="B256" t="str">
        <v>exoticNuclearPropulsion</v>
      </c>
      <c r="H256">
        <f t="shared" si="3"/>
        <v>16</v>
      </c>
      <c r="I256">
        <f>TreeDesign!O18</f>
        <v>0</v>
      </c>
    </row>
    <row r="257" spans="1:9" x14ac:dyDescent="0.35">
      <c r="A257" t="str">
        <v>advFusionRockets</v>
      </c>
      <c r="B257" t="str">
        <v>advFusionRockets</v>
      </c>
      <c r="H257">
        <f t="shared" si="3"/>
        <v>17</v>
      </c>
      <c r="I257" t="str">
        <f>TreeDesign!O19</f>
        <v>prototypeRocketry</v>
      </c>
    </row>
    <row r="258" spans="1:9" x14ac:dyDescent="0.35">
      <c r="A258" t="str">
        <v>advFusionReactions</v>
      </c>
      <c r="B258" t="str">
        <v>advFusionReactions</v>
      </c>
      <c r="H258">
        <f t="shared" si="3"/>
        <v>18</v>
      </c>
      <c r="I258">
        <f>TreeDesign!O20</f>
        <v>0</v>
      </c>
    </row>
    <row r="259" spans="1:9" x14ac:dyDescent="0.35">
      <c r="A259" t="str">
        <v>expGriddedThrusters</v>
      </c>
      <c r="B259" t="str">
        <v>expGriddedThrusters</v>
      </c>
      <c r="H259">
        <f t="shared" si="3"/>
        <v>19</v>
      </c>
      <c r="I259">
        <f>TreeDesign!O21</f>
        <v>0</v>
      </c>
    </row>
    <row r="260" spans="1:9" x14ac:dyDescent="0.35">
      <c r="A260" t="str">
        <v>advEMSystems</v>
      </c>
      <c r="B260" t="str">
        <v>advEMSystems</v>
      </c>
      <c r="H260">
        <f t="shared" si="3"/>
        <v>20</v>
      </c>
      <c r="I260">
        <f>TreeDesign!O22</f>
        <v>0</v>
      </c>
    </row>
    <row r="261" spans="1:9" x14ac:dyDescent="0.35">
      <c r="A261" t="str">
        <v>hybridAircraftEngines</v>
      </c>
      <c r="B261" t="str">
        <v>hybridAircraftEngines</v>
      </c>
      <c r="H261">
        <f t="shared" si="3"/>
        <v>21</v>
      </c>
      <c r="I261">
        <f>TreeDesign!O23</f>
        <v>0</v>
      </c>
    </row>
    <row r="262" spans="1:9" x14ac:dyDescent="0.35">
      <c r="A262" t="str">
        <v>colossalRocketry</v>
      </c>
      <c r="B262" t="str">
        <v>colossalRocketry</v>
      </c>
      <c r="H262">
        <f t="shared" si="3"/>
        <v>22</v>
      </c>
      <c r="I262">
        <f>TreeDesign!O24</f>
        <v>0</v>
      </c>
    </row>
    <row r="263" spans="1:9" x14ac:dyDescent="0.35">
      <c r="A263" t="str">
        <v>extremeFuelStorage</v>
      </c>
      <c r="B263" t="str">
        <v>extremeFuelStorage</v>
      </c>
      <c r="H263">
        <f t="shared" si="3"/>
        <v>23</v>
      </c>
      <c r="I263" t="str">
        <f>TreeDesign!O25</f>
        <v>primitiveConstruction</v>
      </c>
    </row>
    <row r="264" spans="1:9" x14ac:dyDescent="0.35">
      <c r="A264" t="str">
        <v>bioActivatedAerographite</v>
      </c>
      <c r="B264" t="str">
        <v>bioActivatedAerographite</v>
      </c>
      <c r="H264">
        <f t="shared" si="3"/>
        <v>24</v>
      </c>
      <c r="I264">
        <f>TreeDesign!O26</f>
        <v>0</v>
      </c>
    </row>
    <row r="265" spans="1:9" x14ac:dyDescent="0.35">
      <c r="A265" t="str">
        <v>advancedRadiators</v>
      </c>
      <c r="B265" t="str">
        <v>advancedRadiators</v>
      </c>
      <c r="H265">
        <f t="shared" si="3"/>
        <v>25</v>
      </c>
      <c r="I265">
        <f>TreeDesign!O27</f>
        <v>0</v>
      </c>
    </row>
    <row r="266" spans="1:9" x14ac:dyDescent="0.35">
      <c r="A266" t="str">
        <v>highEnergyScience</v>
      </c>
      <c r="B266" t="str">
        <v>highEnergyScience</v>
      </c>
      <c r="D266" s="20"/>
      <c r="E266" s="20"/>
      <c r="F266" s="20"/>
      <c r="G266" s="20"/>
      <c r="H266">
        <f t="shared" si="3"/>
        <v>26</v>
      </c>
      <c r="I266">
        <f>TreeDesign!O28</f>
        <v>0</v>
      </c>
    </row>
    <row r="267" spans="1:9" x14ac:dyDescent="0.35">
      <c r="A267" t="str">
        <v>deepSpaceOpticalCommunications</v>
      </c>
      <c r="B267" t="str">
        <v>deepSpaceOpticalCommunications</v>
      </c>
      <c r="D267" s="20"/>
      <c r="E267" s="20"/>
      <c r="F267" s="20"/>
      <c r="G267" s="20"/>
      <c r="H267">
        <f t="shared" si="3"/>
        <v>27</v>
      </c>
      <c r="I267">
        <f>TreeDesign!O29</f>
        <v>0</v>
      </c>
    </row>
    <row r="268" spans="1:9" x14ac:dyDescent="0.35">
      <c r="A268" t="str">
        <v>artificialConsciousness</v>
      </c>
      <c r="B268" t="str">
        <v>artificialConsciousness</v>
      </c>
      <c r="D268" s="4"/>
      <c r="E268" s="4"/>
      <c r="F268" s="4"/>
      <c r="G268" s="4"/>
      <c r="H268">
        <f t="shared" si="3"/>
        <v>28</v>
      </c>
      <c r="I268" t="str">
        <f>TreeDesign!O30</f>
        <v>firstFlight</v>
      </c>
    </row>
    <row r="269" spans="1:9" x14ac:dyDescent="0.35">
      <c r="A269" t="str">
        <v>specializedPVMaterials</v>
      </c>
      <c r="B269" t="str">
        <v>specializedPVMaterials</v>
      </c>
      <c r="D269" s="20"/>
      <c r="E269" s="20"/>
      <c r="F269" s="20"/>
      <c r="G269" s="20"/>
      <c r="H269">
        <f t="shared" si="3"/>
        <v>29</v>
      </c>
      <c r="I269">
        <f>TreeDesign!O31</f>
        <v>0</v>
      </c>
    </row>
    <row r="270" spans="1:9" x14ac:dyDescent="0.35">
      <c r="A270" t="str">
        <v>omegaSolarTech</v>
      </c>
      <c r="B270" t="str">
        <v>omegaSolarTech</v>
      </c>
      <c r="H270">
        <f t="shared" si="3"/>
        <v>30</v>
      </c>
      <c r="I270">
        <f>TreeDesign!O32</f>
        <v>0</v>
      </c>
    </row>
    <row r="271" spans="1:9" x14ac:dyDescent="0.35">
      <c r="A271" t="str">
        <v>highPowerElectricalSystems</v>
      </c>
      <c r="B271" t="str">
        <v>highPowerElectricalSystems</v>
      </c>
      <c r="H271">
        <f t="shared" si="3"/>
        <v>31</v>
      </c>
      <c r="I271">
        <f>TreeDesign!O33</f>
        <v>0</v>
      </c>
    </row>
    <row r="272" spans="1:9" x14ac:dyDescent="0.35">
      <c r="A272" t="str">
        <v>colonization</v>
      </c>
      <c r="B272" t="str">
        <v>colonization</v>
      </c>
      <c r="H272">
        <f t="shared" si="3"/>
        <v>32</v>
      </c>
      <c r="I272">
        <f>TreeDesign!O34</f>
        <v>0</v>
      </c>
    </row>
    <row r="273" spans="1:9" x14ac:dyDescent="0.35">
      <c r="A273" t="str">
        <v>resourceExploitation</v>
      </c>
      <c r="B273" t="str">
        <v>resourceExploitation</v>
      </c>
      <c r="H273">
        <f t="shared" si="3"/>
        <v>33</v>
      </c>
      <c r="I273">
        <f>TreeDesign!O35</f>
        <v>0</v>
      </c>
    </row>
    <row r="274" spans="1:9" x14ac:dyDescent="0.35">
      <c r="A274" t="str">
        <v>tier11_bottom</v>
      </c>
      <c r="B274" t="str">
        <v>tier11_bottom</v>
      </c>
      <c r="H274">
        <f t="shared" si="3"/>
        <v>34</v>
      </c>
      <c r="I274">
        <f>TreeDesign!O36</f>
        <v>0</v>
      </c>
    </row>
    <row r="275" spans="1:9" x14ac:dyDescent="0.35">
      <c r="A275" t="str">
        <v>tier12</v>
      </c>
      <c r="B275" t="str">
        <v>tier12</v>
      </c>
      <c r="H275">
        <f t="shared" si="3"/>
        <v>35</v>
      </c>
      <c r="I275">
        <f>TreeDesign!O37</f>
        <v>0</v>
      </c>
    </row>
    <row r="276" spans="1:9" x14ac:dyDescent="0.35">
      <c r="A276" t="str">
        <v>antimatterPower</v>
      </c>
      <c r="B276" t="str">
        <v>antimatterPower</v>
      </c>
      <c r="H276">
        <f t="shared" si="3"/>
        <v>36</v>
      </c>
      <c r="I276">
        <f>TreeDesign!O38</f>
        <v>0</v>
      </c>
    </row>
    <row r="277" spans="1:9" x14ac:dyDescent="0.35">
      <c r="A277" t="str">
        <v>highPowerExoticNuclearPropulsion</v>
      </c>
      <c r="B277" t="str">
        <v>highPowerExoticNuclearPropulsion</v>
      </c>
      <c r="H277">
        <f t="shared" si="3"/>
        <v>37</v>
      </c>
      <c r="I277">
        <f>TreeDesign!O39</f>
        <v>0</v>
      </c>
    </row>
    <row r="278" spans="1:9" x14ac:dyDescent="0.35">
      <c r="A278" t="str">
        <v>specializedFusionRockets</v>
      </c>
      <c r="B278" t="str">
        <v>specializedFusionRockets</v>
      </c>
      <c r="H278">
        <f t="shared" si="3"/>
        <v>38</v>
      </c>
      <c r="I278">
        <f>TreeDesign!O40</f>
        <v>0</v>
      </c>
    </row>
    <row r="279" spans="1:9" x14ac:dyDescent="0.35">
      <c r="A279" t="str">
        <v>exoticReactions</v>
      </c>
      <c r="B279" t="str">
        <v>exoticReactions</v>
      </c>
      <c r="H279">
        <f t="shared" si="3"/>
        <v>39</v>
      </c>
      <c r="I279">
        <f>TreeDesign!O41</f>
        <v>0</v>
      </c>
    </row>
    <row r="280" spans="1:9" x14ac:dyDescent="0.35">
      <c r="A280" t="str">
        <v>exoticGriddedThrusters</v>
      </c>
      <c r="B280" t="str">
        <v>exoticGriddedThrusters</v>
      </c>
      <c r="H280">
        <f t="shared" si="3"/>
        <v>40</v>
      </c>
      <c r="I280">
        <f>TreeDesign!O42</f>
        <v>0</v>
      </c>
    </row>
    <row r="281" spans="1:9" x14ac:dyDescent="0.35">
      <c r="A281" t="str">
        <v>specializedPlasmaGeneration</v>
      </c>
      <c r="B281" t="str">
        <v>specializedPlasmaGeneration</v>
      </c>
      <c r="H281">
        <f t="shared" si="3"/>
        <v>1</v>
      </c>
      <c r="I281">
        <f>TreeDesign!P3</f>
        <v>0</v>
      </c>
    </row>
    <row r="282" spans="1:9" x14ac:dyDescent="0.35">
      <c r="A282" t="str">
        <v>exoticRadiators</v>
      </c>
      <c r="B282" t="str">
        <v>exoticRadiators</v>
      </c>
      <c r="H282">
        <f t="shared" si="3"/>
        <v>2</v>
      </c>
      <c r="I282">
        <f>TreeDesign!P4</f>
        <v>0</v>
      </c>
    </row>
    <row r="283" spans="1:9" x14ac:dyDescent="0.35">
      <c r="A283" t="str">
        <v>appliedHighEnergyPhysics</v>
      </c>
      <c r="B283" t="str">
        <v>appliedHighEnergyPhysics</v>
      </c>
      <c r="H283">
        <f t="shared" si="3"/>
        <v>3</v>
      </c>
      <c r="I283">
        <f>TreeDesign!P5</f>
        <v>0</v>
      </c>
    </row>
    <row r="284" spans="1:9" x14ac:dyDescent="0.35">
      <c r="A284" t="str">
        <v>quantumCommunications</v>
      </c>
      <c r="B284" t="str">
        <v>quantumCommunications</v>
      </c>
      <c r="H284">
        <f t="shared" si="3"/>
        <v>4</v>
      </c>
      <c r="I284">
        <f>TreeDesign!P6</f>
        <v>0</v>
      </c>
    </row>
    <row r="285" spans="1:9" x14ac:dyDescent="0.35">
      <c r="A285" t="str">
        <v>expPVMaterials</v>
      </c>
      <c r="B285" t="str">
        <v>expPVMaterials</v>
      </c>
      <c r="H285">
        <f t="shared" si="3"/>
        <v>5</v>
      </c>
      <c r="I285">
        <f>TreeDesign!P7</f>
        <v>0</v>
      </c>
    </row>
    <row r="286" spans="1:9" x14ac:dyDescent="0.35">
      <c r="A286" t="str">
        <v>quantumSolarTech</v>
      </c>
      <c r="B286" t="str">
        <v>quantumSolarTech</v>
      </c>
      <c r="H286">
        <f t="shared" si="3"/>
        <v>6</v>
      </c>
      <c r="I286">
        <f>TreeDesign!P8</f>
        <v>0</v>
      </c>
    </row>
    <row r="287" spans="1:9" x14ac:dyDescent="0.35">
      <c r="A287" t="str">
        <v>experimentalElectricalSystems</v>
      </c>
      <c r="B287" t="str">
        <v>experimentalElectricalSystems</v>
      </c>
      <c r="H287">
        <f t="shared" si="3"/>
        <v>7</v>
      </c>
      <c r="I287">
        <f>TreeDesign!P9</f>
        <v>0</v>
      </c>
    </row>
    <row r="288" spans="1:9" x14ac:dyDescent="0.35">
      <c r="A288" t="str">
        <v>advColonization</v>
      </c>
      <c r="B288" t="str">
        <v>advColonization</v>
      </c>
      <c r="H288">
        <f t="shared" si="3"/>
        <v>8</v>
      </c>
      <c r="I288">
        <f>TreeDesign!P10</f>
        <v>0</v>
      </c>
    </row>
    <row r="289" spans="1:9" x14ac:dyDescent="0.35">
      <c r="A289" t="str">
        <v>tier12_bottom</v>
      </c>
      <c r="B289" t="str">
        <v>tier12_bottom</v>
      </c>
      <c r="H289">
        <f t="shared" si="3"/>
        <v>9</v>
      </c>
      <c r="I289">
        <f>TreeDesign!P11</f>
        <v>0</v>
      </c>
    </row>
    <row r="290" spans="1:9" x14ac:dyDescent="0.35">
      <c r="A290" t="str">
        <v>tier13</v>
      </c>
      <c r="B290" t="str">
        <v>tier13</v>
      </c>
      <c r="H290">
        <f t="shared" si="3"/>
        <v>10</v>
      </c>
      <c r="I290">
        <f>TreeDesign!P12</f>
        <v>0</v>
      </c>
    </row>
    <row r="291" spans="1:9" x14ac:dyDescent="0.35">
      <c r="A291" t="str">
        <v>unifiedFieldTheory</v>
      </c>
      <c r="B291" t="str">
        <v>unifiedFieldTheory</v>
      </c>
      <c r="H291">
        <f t="shared" si="3"/>
        <v>11</v>
      </c>
      <c r="I291">
        <f>TreeDesign!P13</f>
        <v>0</v>
      </c>
    </row>
    <row r="292" spans="1:9" x14ac:dyDescent="0.35">
      <c r="A292" t="str">
        <v>extremeNuclearPropulsion</v>
      </c>
      <c r="B292" t="str">
        <v>extremeNuclearPropulsion</v>
      </c>
      <c r="H292">
        <f t="shared" si="3"/>
        <v>12</v>
      </c>
      <c r="I292">
        <f>TreeDesign!P14</f>
        <v>0</v>
      </c>
    </row>
    <row r="293" spans="1:9" x14ac:dyDescent="0.35">
      <c r="A293" t="str">
        <v>exoticFusionRockets</v>
      </c>
      <c r="B293" t="str">
        <v>exoticFusionRockets</v>
      </c>
      <c r="H293">
        <f t="shared" si="3"/>
        <v>13</v>
      </c>
      <c r="I293">
        <f>TreeDesign!P15</f>
        <v>0</v>
      </c>
    </row>
    <row r="294" spans="1:9" x14ac:dyDescent="0.35">
      <c r="A294" t="str">
        <v>quantumReactions</v>
      </c>
      <c r="B294" t="str">
        <v>quantumReactions</v>
      </c>
      <c r="H294">
        <f t="shared" si="3"/>
        <v>14</v>
      </c>
      <c r="I294">
        <f>TreeDesign!P16</f>
        <v>0</v>
      </c>
    </row>
    <row r="295" spans="1:9" x14ac:dyDescent="0.35">
      <c r="A295" t="str">
        <v>exoticPlasmaPropulsion</v>
      </c>
      <c r="B295" t="str">
        <v>exoticPlasmaPropulsion</v>
      </c>
      <c r="H295">
        <f t="shared" si="3"/>
        <v>15</v>
      </c>
      <c r="I295">
        <f>TreeDesign!P17</f>
        <v>0</v>
      </c>
    </row>
    <row r="296" spans="1:9" x14ac:dyDescent="0.35">
      <c r="A296" t="str">
        <v>extremeRadiators</v>
      </c>
      <c r="B296" t="str">
        <v>extremeRadiators</v>
      </c>
      <c r="H296">
        <f t="shared" si="3"/>
        <v>16</v>
      </c>
      <c r="I296">
        <f>TreeDesign!P18</f>
        <v>0</v>
      </c>
    </row>
    <row r="297" spans="1:9" x14ac:dyDescent="0.35">
      <c r="A297" t="str">
        <v>ultraHighEnergyPhysics</v>
      </c>
      <c r="B297" t="str">
        <v>ultraHighEnergyPhysics</v>
      </c>
      <c r="H297">
        <f t="shared" ref="H297:H360" si="4">H257</f>
        <v>17</v>
      </c>
      <c r="I297">
        <f>TreeDesign!P19</f>
        <v>0</v>
      </c>
    </row>
    <row r="298" spans="1:9" x14ac:dyDescent="0.35">
      <c r="A298" t="str">
        <v>exoticPVMaterials</v>
      </c>
      <c r="B298" t="str">
        <v>exoticPVMaterials</v>
      </c>
      <c r="H298">
        <f t="shared" si="4"/>
        <v>18</v>
      </c>
      <c r="I298">
        <f>TreeDesign!P20</f>
        <v>0</v>
      </c>
    </row>
    <row r="299" spans="1:9" x14ac:dyDescent="0.35">
      <c r="A299" t="str">
        <v>exoticElectricalSystems</v>
      </c>
      <c r="B299" t="str">
        <v>exoticElectricalSystems</v>
      </c>
      <c r="H299">
        <f t="shared" si="4"/>
        <v>19</v>
      </c>
      <c r="I299">
        <f>TreeDesign!P21</f>
        <v>0</v>
      </c>
    </row>
    <row r="300" spans="1:9" x14ac:dyDescent="0.35">
      <c r="A300" t="str">
        <v>tier13_bottom</v>
      </c>
      <c r="B300" t="str">
        <v>tier13_bottom</v>
      </c>
      <c r="H300">
        <f t="shared" si="4"/>
        <v>20</v>
      </c>
      <c r="I300">
        <f>TreeDesign!P22</f>
        <v>0</v>
      </c>
    </row>
    <row r="301" spans="1:9" x14ac:dyDescent="0.35">
      <c r="A301" t="str">
        <v>tier14</v>
      </c>
      <c r="B301" t="str">
        <v>tier14</v>
      </c>
      <c r="H301">
        <f t="shared" si="4"/>
        <v>21</v>
      </c>
      <c r="I301">
        <f>TreeDesign!P23</f>
        <v>0</v>
      </c>
    </row>
    <row r="302" spans="1:9" x14ac:dyDescent="0.35">
      <c r="A302" t="str">
        <v>quantumGravity</v>
      </c>
      <c r="B302" t="str">
        <v>quantumGravity</v>
      </c>
      <c r="H302">
        <f t="shared" si="4"/>
        <v>22</v>
      </c>
      <c r="I302">
        <f>TreeDesign!P24</f>
        <v>0</v>
      </c>
    </row>
    <row r="303" spans="1:9" x14ac:dyDescent="0.35">
      <c r="A303" t="str">
        <v>insaneNuclearPropulsion</v>
      </c>
      <c r="B303" t="str">
        <v>insaneNuclearPropulsion</v>
      </c>
      <c r="H303">
        <f t="shared" si="4"/>
        <v>23</v>
      </c>
      <c r="I303">
        <f>TreeDesign!P25</f>
        <v>0</v>
      </c>
    </row>
    <row r="304" spans="1:9" x14ac:dyDescent="0.35">
      <c r="A304" t="str">
        <v>extremeFusionRockets</v>
      </c>
      <c r="B304" t="str">
        <v>extremeFusionRockets</v>
      </c>
      <c r="H304">
        <f t="shared" si="4"/>
        <v>24</v>
      </c>
      <c r="I304">
        <f>TreeDesign!P26</f>
        <v>0</v>
      </c>
    </row>
    <row r="305" spans="1:9" x14ac:dyDescent="0.35">
      <c r="A305" t="str">
        <v>extremeReactions</v>
      </c>
      <c r="B305" t="str">
        <v>extremeReactions</v>
      </c>
      <c r="H305">
        <f t="shared" si="4"/>
        <v>25</v>
      </c>
      <c r="I305">
        <f>TreeDesign!P27</f>
        <v>0</v>
      </c>
    </row>
    <row r="306" spans="1:9" x14ac:dyDescent="0.35">
      <c r="A306" t="str">
        <v>extremePlasmaPropulsion</v>
      </c>
      <c r="B306" t="str">
        <v>extremePlasmaPropulsion</v>
      </c>
      <c r="H306">
        <f t="shared" si="4"/>
        <v>26</v>
      </c>
      <c r="I306">
        <f>TreeDesign!P28</f>
        <v>0</v>
      </c>
    </row>
    <row r="307" spans="1:9" x14ac:dyDescent="0.35">
      <c r="A307" t="str">
        <v>extremeHighEnergyPhysics</v>
      </c>
      <c r="B307" t="str">
        <v>extremeHighEnergyPhysics</v>
      </c>
      <c r="H307">
        <f t="shared" si="4"/>
        <v>27</v>
      </c>
      <c r="I307">
        <f>TreeDesign!P29</f>
        <v>0</v>
      </c>
    </row>
    <row r="308" spans="1:9" x14ac:dyDescent="0.35">
      <c r="A308" t="str">
        <v>extremePVMaterials</v>
      </c>
      <c r="B308" t="str">
        <v>extremePVMaterials</v>
      </c>
      <c r="H308">
        <f t="shared" si="4"/>
        <v>28</v>
      </c>
      <c r="I308">
        <f>TreeDesign!P30</f>
        <v>0</v>
      </c>
    </row>
    <row r="309" spans="1:9" x14ac:dyDescent="0.35">
      <c r="A309" t="str">
        <v>extremeElectricalSystems</v>
      </c>
      <c r="B309" t="str">
        <v>extremeElectricalSystems</v>
      </c>
      <c r="H309">
        <f t="shared" si="4"/>
        <v>29</v>
      </c>
      <c r="I309">
        <f>TreeDesign!P31</f>
        <v>0</v>
      </c>
    </row>
    <row r="310" spans="1:9" x14ac:dyDescent="0.35">
      <c r="A310" t="str">
        <v>tier14_bottom</v>
      </c>
      <c r="B310" t="str">
        <v>tier14_bottom</v>
      </c>
      <c r="H310">
        <f t="shared" si="4"/>
        <v>30</v>
      </c>
      <c r="I310">
        <f>TreeDesign!P32</f>
        <v>0</v>
      </c>
    </row>
    <row r="311" spans="1:9" x14ac:dyDescent="0.35">
      <c r="A311" t="str">
        <v>tier15</v>
      </c>
      <c r="B311" t="str">
        <v>tier15</v>
      </c>
      <c r="H311">
        <f t="shared" si="4"/>
        <v>31</v>
      </c>
      <c r="I311">
        <f>TreeDesign!P33</f>
        <v>0</v>
      </c>
    </row>
    <row r="312" spans="1:9" x14ac:dyDescent="0.35">
      <c r="A312" t="str">
        <v>fasterThanLightTech</v>
      </c>
      <c r="B312" t="str">
        <v>fasterThanLightTech</v>
      </c>
      <c r="H312">
        <f t="shared" si="4"/>
        <v>32</v>
      </c>
      <c r="I312">
        <f>TreeDesign!P34</f>
        <v>0</v>
      </c>
    </row>
    <row r="313" spans="1:9" x14ac:dyDescent="0.35">
      <c r="A313" t="str">
        <v>tier15_bottom</v>
      </c>
      <c r="B313" t="str">
        <v>tier15_bottom</v>
      </c>
      <c r="H313">
        <f t="shared" si="4"/>
        <v>33</v>
      </c>
      <c r="I313">
        <f>TreeDesign!P35</f>
        <v>0</v>
      </c>
    </row>
    <row r="314" spans="1:9" x14ac:dyDescent="0.35">
      <c r="H314">
        <f t="shared" si="4"/>
        <v>34</v>
      </c>
      <c r="I314">
        <f>TreeDesign!P36</f>
        <v>0</v>
      </c>
    </row>
    <row r="315" spans="1:9" x14ac:dyDescent="0.35">
      <c r="H315">
        <f t="shared" si="4"/>
        <v>35</v>
      </c>
      <c r="I315">
        <f>TreeDesign!P37</f>
        <v>0</v>
      </c>
    </row>
    <row r="316" spans="1:9" x14ac:dyDescent="0.35">
      <c r="H316">
        <f t="shared" si="4"/>
        <v>36</v>
      </c>
      <c r="I316">
        <f>TreeDesign!P38</f>
        <v>0</v>
      </c>
    </row>
    <row r="317" spans="1:9" x14ac:dyDescent="0.35">
      <c r="H317">
        <f t="shared" si="4"/>
        <v>37</v>
      </c>
      <c r="I317">
        <f>TreeDesign!P39</f>
        <v>0</v>
      </c>
    </row>
    <row r="318" spans="1:9" x14ac:dyDescent="0.35">
      <c r="H318">
        <f t="shared" si="4"/>
        <v>38</v>
      </c>
      <c r="I318">
        <f>TreeDesign!P40</f>
        <v>0</v>
      </c>
    </row>
    <row r="319" spans="1:9" x14ac:dyDescent="0.35">
      <c r="H319">
        <f t="shared" si="4"/>
        <v>39</v>
      </c>
      <c r="I319">
        <f>TreeDesign!P41</f>
        <v>0</v>
      </c>
    </row>
    <row r="320" spans="1:9" x14ac:dyDescent="0.35">
      <c r="H320">
        <f t="shared" si="4"/>
        <v>40</v>
      </c>
      <c r="I320">
        <f>TreeDesign!P42</f>
        <v>0</v>
      </c>
    </row>
    <row r="321" spans="8:9" x14ac:dyDescent="0.35">
      <c r="H321">
        <f t="shared" si="4"/>
        <v>1</v>
      </c>
      <c r="I321" t="str">
        <f>TreeDesign!Q3</f>
        <v>tier2</v>
      </c>
    </row>
    <row r="322" spans="8:9" x14ac:dyDescent="0.35">
      <c r="H322">
        <f t="shared" si="4"/>
        <v>2</v>
      </c>
      <c r="I322">
        <f>TreeDesign!Q4</f>
        <v>0</v>
      </c>
    </row>
    <row r="323" spans="8:9" x14ac:dyDescent="0.35">
      <c r="H323">
        <f t="shared" si="4"/>
        <v>3</v>
      </c>
      <c r="I323">
        <f>TreeDesign!Q5</f>
        <v>0</v>
      </c>
    </row>
    <row r="324" spans="8:9" x14ac:dyDescent="0.35">
      <c r="H324">
        <f t="shared" si="4"/>
        <v>4</v>
      </c>
      <c r="I324">
        <f>TreeDesign!Q6</f>
        <v>0</v>
      </c>
    </row>
    <row r="325" spans="8:9" x14ac:dyDescent="0.35">
      <c r="H325">
        <f t="shared" si="4"/>
        <v>5</v>
      </c>
      <c r="I325">
        <f>TreeDesign!Q7</f>
        <v>0</v>
      </c>
    </row>
    <row r="326" spans="8:9" x14ac:dyDescent="0.35">
      <c r="H326">
        <f t="shared" si="4"/>
        <v>6</v>
      </c>
      <c r="I326">
        <f>TreeDesign!Q8</f>
        <v>0</v>
      </c>
    </row>
    <row r="327" spans="8:9" x14ac:dyDescent="0.35">
      <c r="H327">
        <f t="shared" si="4"/>
        <v>7</v>
      </c>
      <c r="I327">
        <f>TreeDesign!Q9</f>
        <v>0</v>
      </c>
    </row>
    <row r="328" spans="8:9" x14ac:dyDescent="0.35">
      <c r="H328">
        <f t="shared" si="4"/>
        <v>8</v>
      </c>
      <c r="I328">
        <f>TreeDesign!Q10</f>
        <v>0</v>
      </c>
    </row>
    <row r="329" spans="8:9" x14ac:dyDescent="0.35">
      <c r="H329">
        <f t="shared" si="4"/>
        <v>9</v>
      </c>
      <c r="I329">
        <f>TreeDesign!Q11</f>
        <v>0</v>
      </c>
    </row>
    <row r="330" spans="8:9" x14ac:dyDescent="0.35">
      <c r="H330">
        <f t="shared" si="4"/>
        <v>10</v>
      </c>
      <c r="I330">
        <f>TreeDesign!Q12</f>
        <v>0</v>
      </c>
    </row>
    <row r="331" spans="8:9" x14ac:dyDescent="0.35">
      <c r="H331">
        <f t="shared" si="4"/>
        <v>11</v>
      </c>
      <c r="I331" t="str">
        <f>TreeDesign!Q13</f>
        <v>prototypeFlightControl</v>
      </c>
    </row>
    <row r="332" spans="8:9" x14ac:dyDescent="0.35">
      <c r="H332">
        <f t="shared" si="4"/>
        <v>12</v>
      </c>
      <c r="I332">
        <f>TreeDesign!Q14</f>
        <v>0</v>
      </c>
    </row>
    <row r="333" spans="8:9" x14ac:dyDescent="0.35">
      <c r="H333">
        <f t="shared" si="4"/>
        <v>13</v>
      </c>
      <c r="I333" t="str">
        <f>TreeDesign!Q15</f>
        <v>prototypeBoosters</v>
      </c>
    </row>
    <row r="334" spans="8:9" x14ac:dyDescent="0.35">
      <c r="H334">
        <f t="shared" si="4"/>
        <v>14</v>
      </c>
      <c r="I334">
        <f>TreeDesign!Q16</f>
        <v>0</v>
      </c>
    </row>
    <row r="335" spans="8:9" x14ac:dyDescent="0.35">
      <c r="H335">
        <f t="shared" si="4"/>
        <v>15</v>
      </c>
      <c r="I335">
        <f>TreeDesign!Q17</f>
        <v>0</v>
      </c>
    </row>
    <row r="336" spans="8:9" x14ac:dyDescent="0.35">
      <c r="H336">
        <f t="shared" si="4"/>
        <v>16</v>
      </c>
      <c r="I336">
        <f>TreeDesign!Q18</f>
        <v>0</v>
      </c>
    </row>
    <row r="337" spans="8:9" x14ac:dyDescent="0.35">
      <c r="H337">
        <f t="shared" si="4"/>
        <v>17</v>
      </c>
      <c r="I337" t="str">
        <f>TreeDesign!Q19</f>
        <v>basicRocketry</v>
      </c>
    </row>
    <row r="338" spans="8:9" x14ac:dyDescent="0.35">
      <c r="H338">
        <f t="shared" si="4"/>
        <v>18</v>
      </c>
      <c r="I338">
        <f>TreeDesign!Q20</f>
        <v>0</v>
      </c>
    </row>
    <row r="339" spans="8:9" x14ac:dyDescent="0.35">
      <c r="H339">
        <f t="shared" si="4"/>
        <v>19</v>
      </c>
      <c r="I339" t="str">
        <f>TreeDesign!Q21</f>
        <v>prototypeFuelSystems</v>
      </c>
    </row>
    <row r="340" spans="8:9" x14ac:dyDescent="0.35">
      <c r="H340">
        <f t="shared" si="4"/>
        <v>20</v>
      </c>
      <c r="I340">
        <f>TreeDesign!Q22</f>
        <v>0</v>
      </c>
    </row>
    <row r="341" spans="8:9" x14ac:dyDescent="0.35">
      <c r="H341">
        <f t="shared" si="4"/>
        <v>21</v>
      </c>
      <c r="I341">
        <f>TreeDesign!Q23</f>
        <v>0</v>
      </c>
    </row>
    <row r="342" spans="8:9" x14ac:dyDescent="0.35">
      <c r="H342">
        <f t="shared" si="4"/>
        <v>22</v>
      </c>
      <c r="I342">
        <f>TreeDesign!Q24</f>
        <v>0</v>
      </c>
    </row>
    <row r="343" spans="8:9" x14ac:dyDescent="0.35">
      <c r="H343">
        <f t="shared" si="4"/>
        <v>23</v>
      </c>
      <c r="I343" t="str">
        <f>TreeDesign!Q25</f>
        <v>earlyConstruction</v>
      </c>
    </row>
    <row r="344" spans="8:9" x14ac:dyDescent="0.35">
      <c r="H344">
        <f t="shared" si="4"/>
        <v>24</v>
      </c>
      <c r="I344">
        <f>TreeDesign!Q26</f>
        <v>0</v>
      </c>
    </row>
    <row r="345" spans="8:9" x14ac:dyDescent="0.35">
      <c r="H345">
        <f t="shared" si="4"/>
        <v>25</v>
      </c>
      <c r="I345">
        <f>TreeDesign!Q27</f>
        <v>0</v>
      </c>
    </row>
    <row r="346" spans="8:9" x14ac:dyDescent="0.35">
      <c r="H346">
        <f t="shared" si="4"/>
        <v>26</v>
      </c>
      <c r="I346">
        <f>TreeDesign!Q28</f>
        <v>0</v>
      </c>
    </row>
    <row r="347" spans="8:9" x14ac:dyDescent="0.35">
      <c r="H347">
        <f t="shared" si="4"/>
        <v>27</v>
      </c>
      <c r="I347" t="str">
        <f>TreeDesign!Q29</f>
        <v>testPilots</v>
      </c>
    </row>
    <row r="348" spans="8:9" x14ac:dyDescent="0.35">
      <c r="H348">
        <f t="shared" si="4"/>
        <v>28</v>
      </c>
      <c r="I348" t="str">
        <f>TreeDesign!Q30</f>
        <v>earlyFlight</v>
      </c>
    </row>
    <row r="349" spans="8:9" x14ac:dyDescent="0.35">
      <c r="H349">
        <f t="shared" si="4"/>
        <v>29</v>
      </c>
      <c r="I349">
        <f>TreeDesign!Q31</f>
        <v>0</v>
      </c>
    </row>
    <row r="350" spans="8:9" x14ac:dyDescent="0.35">
      <c r="H350">
        <f t="shared" si="4"/>
        <v>30</v>
      </c>
      <c r="I350">
        <f>TreeDesign!Q32</f>
        <v>0</v>
      </c>
    </row>
    <row r="351" spans="8:9" x14ac:dyDescent="0.35">
      <c r="H351">
        <f t="shared" si="4"/>
        <v>31</v>
      </c>
      <c r="I351">
        <f>TreeDesign!Q33</f>
        <v>0</v>
      </c>
    </row>
    <row r="352" spans="8:9" x14ac:dyDescent="0.35">
      <c r="H352">
        <f t="shared" si="4"/>
        <v>32</v>
      </c>
      <c r="I352">
        <f>TreeDesign!Q34</f>
        <v>0</v>
      </c>
    </row>
    <row r="353" spans="8:9" x14ac:dyDescent="0.35">
      <c r="H353">
        <f t="shared" si="4"/>
        <v>33</v>
      </c>
      <c r="I353" t="str">
        <f>TreeDesign!Q35</f>
        <v>basicReEntry</v>
      </c>
    </row>
    <row r="354" spans="8:9" x14ac:dyDescent="0.35">
      <c r="H354">
        <f t="shared" si="4"/>
        <v>34</v>
      </c>
      <c r="I354">
        <f>TreeDesign!Q36</f>
        <v>0</v>
      </c>
    </row>
    <row r="355" spans="8:9" x14ac:dyDescent="0.35">
      <c r="H355">
        <f t="shared" si="4"/>
        <v>35</v>
      </c>
      <c r="I355">
        <f>TreeDesign!Q37</f>
        <v>0</v>
      </c>
    </row>
    <row r="356" spans="8:9" x14ac:dyDescent="0.35">
      <c r="H356">
        <f t="shared" si="4"/>
        <v>36</v>
      </c>
      <c r="I356">
        <f>TreeDesign!Q38</f>
        <v>0</v>
      </c>
    </row>
    <row r="357" spans="8:9" x14ac:dyDescent="0.35">
      <c r="H357">
        <f t="shared" si="4"/>
        <v>37</v>
      </c>
      <c r="I357">
        <f>TreeDesign!Q39</f>
        <v>0</v>
      </c>
    </row>
    <row r="358" spans="8:9" x14ac:dyDescent="0.35">
      <c r="H358">
        <f t="shared" si="4"/>
        <v>38</v>
      </c>
      <c r="I358">
        <f>TreeDesign!Q40</f>
        <v>0</v>
      </c>
    </row>
    <row r="359" spans="8:9" x14ac:dyDescent="0.35">
      <c r="H359">
        <f t="shared" si="4"/>
        <v>39</v>
      </c>
      <c r="I359">
        <f>TreeDesign!Q41</f>
        <v>0</v>
      </c>
    </row>
    <row r="360" spans="8:9" x14ac:dyDescent="0.35">
      <c r="H360">
        <f t="shared" si="4"/>
        <v>40</v>
      </c>
      <c r="I360">
        <f>TreeDesign!Q42</f>
        <v>0</v>
      </c>
    </row>
    <row r="361" spans="8:9" x14ac:dyDescent="0.35">
      <c r="H361">
        <f t="shared" ref="H361:H424" si="5">H321</f>
        <v>1</v>
      </c>
      <c r="I361">
        <f>TreeDesign!R3</f>
        <v>0</v>
      </c>
    </row>
    <row r="362" spans="8:9" x14ac:dyDescent="0.35">
      <c r="H362">
        <f t="shared" si="5"/>
        <v>2</v>
      </c>
      <c r="I362">
        <f>TreeDesign!R4</f>
        <v>0</v>
      </c>
    </row>
    <row r="363" spans="8:9" x14ac:dyDescent="0.35">
      <c r="H363">
        <f t="shared" si="5"/>
        <v>3</v>
      </c>
      <c r="I363">
        <f>TreeDesign!R5</f>
        <v>0</v>
      </c>
    </row>
    <row r="364" spans="8:9" x14ac:dyDescent="0.35">
      <c r="H364">
        <f t="shared" si="5"/>
        <v>4</v>
      </c>
      <c r="I364">
        <f>TreeDesign!R6</f>
        <v>0</v>
      </c>
    </row>
    <row r="365" spans="8:9" x14ac:dyDescent="0.35">
      <c r="H365">
        <f t="shared" si="5"/>
        <v>5</v>
      </c>
      <c r="I365">
        <f>TreeDesign!R7</f>
        <v>0</v>
      </c>
    </row>
    <row r="366" spans="8:9" x14ac:dyDescent="0.35">
      <c r="H366">
        <f t="shared" si="5"/>
        <v>6</v>
      </c>
      <c r="I366">
        <f>TreeDesign!R8</f>
        <v>0</v>
      </c>
    </row>
    <row r="367" spans="8:9" x14ac:dyDescent="0.35">
      <c r="H367">
        <f t="shared" si="5"/>
        <v>7</v>
      </c>
      <c r="I367">
        <f>TreeDesign!R9</f>
        <v>0</v>
      </c>
    </row>
    <row r="368" spans="8:9" x14ac:dyDescent="0.35">
      <c r="H368">
        <f t="shared" si="5"/>
        <v>8</v>
      </c>
      <c r="I368">
        <f>TreeDesign!R10</f>
        <v>0</v>
      </c>
    </row>
    <row r="369" spans="8:9" x14ac:dyDescent="0.35">
      <c r="H369">
        <f t="shared" si="5"/>
        <v>9</v>
      </c>
      <c r="I369">
        <f>TreeDesign!R11</f>
        <v>0</v>
      </c>
    </row>
    <row r="370" spans="8:9" x14ac:dyDescent="0.35">
      <c r="H370">
        <f t="shared" si="5"/>
        <v>10</v>
      </c>
      <c r="I370">
        <f>TreeDesign!R5</f>
        <v>0</v>
      </c>
    </row>
    <row r="371" spans="8:9" x14ac:dyDescent="0.35">
      <c r="H371">
        <f t="shared" si="5"/>
        <v>11</v>
      </c>
      <c r="I371">
        <f>TreeDesign!R13</f>
        <v>0</v>
      </c>
    </row>
    <row r="372" spans="8:9" x14ac:dyDescent="0.35">
      <c r="H372">
        <f t="shared" si="5"/>
        <v>12</v>
      </c>
      <c r="I372">
        <f>TreeDesign!R14</f>
        <v>0</v>
      </c>
    </row>
    <row r="373" spans="8:9" x14ac:dyDescent="0.35">
      <c r="H373">
        <f t="shared" si="5"/>
        <v>13</v>
      </c>
      <c r="I373">
        <f>TreeDesign!R15</f>
        <v>0</v>
      </c>
    </row>
    <row r="374" spans="8:9" x14ac:dyDescent="0.35">
      <c r="H374">
        <f t="shared" si="5"/>
        <v>14</v>
      </c>
      <c r="I374">
        <f>TreeDesign!R16</f>
        <v>0</v>
      </c>
    </row>
    <row r="375" spans="8:9" x14ac:dyDescent="0.35">
      <c r="H375">
        <f t="shared" si="5"/>
        <v>15</v>
      </c>
      <c r="I375">
        <f>TreeDesign!R17</f>
        <v>0</v>
      </c>
    </row>
    <row r="376" spans="8:9" x14ac:dyDescent="0.35">
      <c r="H376">
        <f t="shared" si="5"/>
        <v>16</v>
      </c>
      <c r="I376">
        <f>TreeDesign!R18</f>
        <v>0</v>
      </c>
    </row>
    <row r="377" spans="8:9" x14ac:dyDescent="0.35">
      <c r="H377">
        <f t="shared" si="5"/>
        <v>17</v>
      </c>
      <c r="I377">
        <f>TreeDesign!R19</f>
        <v>0</v>
      </c>
    </row>
    <row r="378" spans="8:9" x14ac:dyDescent="0.35">
      <c r="H378">
        <f t="shared" si="5"/>
        <v>18</v>
      </c>
      <c r="I378">
        <f>TreeDesign!R20</f>
        <v>0</v>
      </c>
    </row>
    <row r="379" spans="8:9" x14ac:dyDescent="0.35">
      <c r="H379">
        <f t="shared" si="5"/>
        <v>19</v>
      </c>
      <c r="I379">
        <f>TreeDesign!R21</f>
        <v>0</v>
      </c>
    </row>
    <row r="380" spans="8:9" x14ac:dyDescent="0.35">
      <c r="H380">
        <f t="shared" si="5"/>
        <v>20</v>
      </c>
      <c r="I380">
        <f>TreeDesign!R22</f>
        <v>0</v>
      </c>
    </row>
    <row r="381" spans="8:9" x14ac:dyDescent="0.35">
      <c r="H381">
        <f t="shared" si="5"/>
        <v>21</v>
      </c>
      <c r="I381">
        <f>TreeDesign!R23</f>
        <v>0</v>
      </c>
    </row>
    <row r="382" spans="8:9" x14ac:dyDescent="0.35">
      <c r="H382">
        <f t="shared" si="5"/>
        <v>22</v>
      </c>
      <c r="I382">
        <f>TreeDesign!R24</f>
        <v>0</v>
      </c>
    </row>
    <row r="383" spans="8:9" x14ac:dyDescent="0.35">
      <c r="H383">
        <f t="shared" si="5"/>
        <v>23</v>
      </c>
      <c r="I383">
        <f>TreeDesign!R25</f>
        <v>0</v>
      </c>
    </row>
    <row r="384" spans="8:9" x14ac:dyDescent="0.35">
      <c r="H384">
        <f t="shared" si="5"/>
        <v>24</v>
      </c>
      <c r="I384">
        <f>TreeDesign!R26</f>
        <v>0</v>
      </c>
    </row>
    <row r="385" spans="8:9" x14ac:dyDescent="0.35">
      <c r="H385">
        <f t="shared" si="5"/>
        <v>25</v>
      </c>
      <c r="I385">
        <f>TreeDesign!R27</f>
        <v>0</v>
      </c>
    </row>
    <row r="386" spans="8:9" x14ac:dyDescent="0.35">
      <c r="H386">
        <f t="shared" si="5"/>
        <v>26</v>
      </c>
      <c r="I386">
        <f>TreeDesign!R28</f>
        <v>0</v>
      </c>
    </row>
    <row r="387" spans="8:9" x14ac:dyDescent="0.35">
      <c r="H387">
        <f t="shared" si="5"/>
        <v>27</v>
      </c>
      <c r="I387">
        <f>TreeDesign!R29</f>
        <v>0</v>
      </c>
    </row>
    <row r="388" spans="8:9" x14ac:dyDescent="0.35">
      <c r="H388">
        <f t="shared" si="5"/>
        <v>28</v>
      </c>
      <c r="I388">
        <f>TreeDesign!R30</f>
        <v>0</v>
      </c>
    </row>
    <row r="389" spans="8:9" x14ac:dyDescent="0.35">
      <c r="H389">
        <f t="shared" si="5"/>
        <v>29</v>
      </c>
      <c r="I389">
        <f>TreeDesign!R31</f>
        <v>0</v>
      </c>
    </row>
    <row r="390" spans="8:9" x14ac:dyDescent="0.35">
      <c r="H390">
        <f t="shared" si="5"/>
        <v>30</v>
      </c>
      <c r="I390">
        <f>TreeDesign!R32</f>
        <v>0</v>
      </c>
    </row>
    <row r="391" spans="8:9" x14ac:dyDescent="0.35">
      <c r="H391">
        <f t="shared" si="5"/>
        <v>31</v>
      </c>
      <c r="I391">
        <f>TreeDesign!R33</f>
        <v>0</v>
      </c>
    </row>
    <row r="392" spans="8:9" x14ac:dyDescent="0.35">
      <c r="H392">
        <f t="shared" si="5"/>
        <v>32</v>
      </c>
      <c r="I392">
        <f>TreeDesign!R34</f>
        <v>0</v>
      </c>
    </row>
    <row r="393" spans="8:9" x14ac:dyDescent="0.35">
      <c r="H393">
        <f t="shared" si="5"/>
        <v>33</v>
      </c>
      <c r="I393">
        <f>TreeDesign!R35</f>
        <v>0</v>
      </c>
    </row>
    <row r="394" spans="8:9" x14ac:dyDescent="0.35">
      <c r="H394">
        <f t="shared" si="5"/>
        <v>34</v>
      </c>
      <c r="I394">
        <f>TreeDesign!R36</f>
        <v>0</v>
      </c>
    </row>
    <row r="395" spans="8:9" x14ac:dyDescent="0.35">
      <c r="H395">
        <f t="shared" si="5"/>
        <v>35</v>
      </c>
      <c r="I395">
        <f>TreeDesign!R37</f>
        <v>0</v>
      </c>
    </row>
    <row r="396" spans="8:9" x14ac:dyDescent="0.35">
      <c r="H396">
        <f t="shared" si="5"/>
        <v>36</v>
      </c>
      <c r="I396">
        <f>TreeDesign!R38</f>
        <v>0</v>
      </c>
    </row>
    <row r="397" spans="8:9" x14ac:dyDescent="0.35">
      <c r="H397">
        <f t="shared" si="5"/>
        <v>37</v>
      </c>
      <c r="I397">
        <f>TreeDesign!R39</f>
        <v>0</v>
      </c>
    </row>
    <row r="398" spans="8:9" x14ac:dyDescent="0.35">
      <c r="H398">
        <f t="shared" si="5"/>
        <v>38</v>
      </c>
      <c r="I398">
        <f>TreeDesign!R40</f>
        <v>0</v>
      </c>
    </row>
    <row r="399" spans="8:9" x14ac:dyDescent="0.35">
      <c r="H399">
        <f t="shared" si="5"/>
        <v>39</v>
      </c>
      <c r="I399">
        <f>TreeDesign!R41</f>
        <v>0</v>
      </c>
    </row>
    <row r="400" spans="8:9" x14ac:dyDescent="0.35">
      <c r="H400">
        <f t="shared" si="5"/>
        <v>40</v>
      </c>
      <c r="I400">
        <f>TreeDesign!R42</f>
        <v>0</v>
      </c>
    </row>
    <row r="401" spans="8:9" x14ac:dyDescent="0.35">
      <c r="H401">
        <f t="shared" si="5"/>
        <v>1</v>
      </c>
      <c r="I401" t="str">
        <f>TreeDesign!S3</f>
        <v>tier3</v>
      </c>
    </row>
    <row r="402" spans="8:9" x14ac:dyDescent="0.35">
      <c r="H402">
        <f t="shared" si="5"/>
        <v>2</v>
      </c>
      <c r="I402">
        <f>TreeDesign!S4</f>
        <v>0</v>
      </c>
    </row>
    <row r="403" spans="8:9" x14ac:dyDescent="0.35">
      <c r="H403">
        <f t="shared" si="5"/>
        <v>3</v>
      </c>
      <c r="I403">
        <f>TreeDesign!S5</f>
        <v>0</v>
      </c>
    </row>
    <row r="404" spans="8:9" x14ac:dyDescent="0.35">
      <c r="H404">
        <f t="shared" si="5"/>
        <v>4</v>
      </c>
      <c r="I404">
        <f>TreeDesign!S6</f>
        <v>0</v>
      </c>
    </row>
    <row r="405" spans="8:9" x14ac:dyDescent="0.35">
      <c r="H405">
        <f t="shared" si="5"/>
        <v>5</v>
      </c>
      <c r="I405">
        <f>TreeDesign!S7</f>
        <v>0</v>
      </c>
    </row>
    <row r="406" spans="8:9" x14ac:dyDescent="0.35">
      <c r="H406">
        <f t="shared" si="5"/>
        <v>6</v>
      </c>
      <c r="I406">
        <f>TreeDesign!S8</f>
        <v>0</v>
      </c>
    </row>
    <row r="407" spans="8:9" x14ac:dyDescent="0.35">
      <c r="H407">
        <f t="shared" si="5"/>
        <v>7</v>
      </c>
      <c r="I407">
        <f>TreeDesign!S9</f>
        <v>0</v>
      </c>
    </row>
    <row r="408" spans="8:9" x14ac:dyDescent="0.35">
      <c r="H408">
        <f t="shared" si="5"/>
        <v>8</v>
      </c>
      <c r="I408">
        <f>TreeDesign!S10</f>
        <v>0</v>
      </c>
    </row>
    <row r="409" spans="8:9" x14ac:dyDescent="0.35">
      <c r="H409">
        <f t="shared" si="5"/>
        <v>9</v>
      </c>
      <c r="I409">
        <f>TreeDesign!S11</f>
        <v>0</v>
      </c>
    </row>
    <row r="410" spans="8:9" x14ac:dyDescent="0.35">
      <c r="H410">
        <f t="shared" si="5"/>
        <v>10</v>
      </c>
      <c r="I410">
        <f>TreeDesign!S5</f>
        <v>0</v>
      </c>
    </row>
    <row r="411" spans="8:9" x14ac:dyDescent="0.35">
      <c r="H411">
        <f t="shared" si="5"/>
        <v>11</v>
      </c>
      <c r="I411" t="str">
        <f>TreeDesign!S13</f>
        <v>basicFlightControl</v>
      </c>
    </row>
    <row r="412" spans="8:9" x14ac:dyDescent="0.35">
      <c r="H412">
        <f t="shared" si="5"/>
        <v>12</v>
      </c>
      <c r="I412">
        <f>TreeDesign!S14</f>
        <v>0</v>
      </c>
    </row>
    <row r="413" spans="8:9" x14ac:dyDescent="0.35">
      <c r="H413">
        <f t="shared" si="5"/>
        <v>13</v>
      </c>
      <c r="I413" t="str">
        <f>TreeDesign!S15</f>
        <v>tinyBoosters</v>
      </c>
    </row>
    <row r="414" spans="8:9" x14ac:dyDescent="0.35">
      <c r="H414">
        <f t="shared" si="5"/>
        <v>14</v>
      </c>
      <c r="I414">
        <f>TreeDesign!S16</f>
        <v>0</v>
      </c>
    </row>
    <row r="415" spans="8:9" x14ac:dyDescent="0.35">
      <c r="H415">
        <f t="shared" si="5"/>
        <v>15</v>
      </c>
      <c r="I415" t="str">
        <f>TreeDesign!S17</f>
        <v>pressureFedPropulsion</v>
      </c>
    </row>
    <row r="416" spans="8:9" x14ac:dyDescent="0.35">
      <c r="H416">
        <f t="shared" si="5"/>
        <v>16</v>
      </c>
      <c r="I416">
        <f>TreeDesign!S18</f>
        <v>0</v>
      </c>
    </row>
    <row r="417" spans="8:9" x14ac:dyDescent="0.35">
      <c r="H417">
        <f t="shared" si="5"/>
        <v>17</v>
      </c>
      <c r="I417" t="str">
        <f>TreeDesign!S19</f>
        <v>generalRocketry</v>
      </c>
    </row>
    <row r="418" spans="8:9" x14ac:dyDescent="0.35">
      <c r="H418">
        <f t="shared" si="5"/>
        <v>18</v>
      </c>
      <c r="I418">
        <f>TreeDesign!S20</f>
        <v>0</v>
      </c>
    </row>
    <row r="419" spans="8:9" x14ac:dyDescent="0.35">
      <c r="H419">
        <f t="shared" si="5"/>
        <v>19</v>
      </c>
      <c r="I419" t="str">
        <f>TreeDesign!S21</f>
        <v>earlyFuelSystems</v>
      </c>
    </row>
    <row r="420" spans="8:9" x14ac:dyDescent="0.35">
      <c r="H420">
        <f t="shared" si="5"/>
        <v>20</v>
      </c>
      <c r="I420">
        <f>TreeDesign!S22</f>
        <v>0</v>
      </c>
    </row>
    <row r="421" spans="8:9" x14ac:dyDescent="0.35">
      <c r="H421">
        <f t="shared" si="5"/>
        <v>21</v>
      </c>
      <c r="I421">
        <f>TreeDesign!S23</f>
        <v>0</v>
      </c>
    </row>
    <row r="422" spans="8:9" x14ac:dyDescent="0.35">
      <c r="H422">
        <f t="shared" si="5"/>
        <v>22</v>
      </c>
      <c r="I422">
        <f>TreeDesign!S24</f>
        <v>0</v>
      </c>
    </row>
    <row r="423" spans="8:9" x14ac:dyDescent="0.35">
      <c r="H423">
        <f t="shared" si="5"/>
        <v>23</v>
      </c>
      <c r="I423" t="str">
        <f>TreeDesign!S25</f>
        <v>basicConstruction</v>
      </c>
    </row>
    <row r="424" spans="8:9" x14ac:dyDescent="0.35">
      <c r="H424">
        <f t="shared" si="5"/>
        <v>24</v>
      </c>
      <c r="I424">
        <f>TreeDesign!S26</f>
        <v>0</v>
      </c>
    </row>
    <row r="425" spans="8:9" x14ac:dyDescent="0.35">
      <c r="H425">
        <f t="shared" ref="H425:H488" si="6">H385</f>
        <v>25</v>
      </c>
      <c r="I425">
        <f>TreeDesign!S27</f>
        <v>0</v>
      </c>
    </row>
    <row r="426" spans="8:9" x14ac:dyDescent="0.35">
      <c r="H426">
        <f t="shared" si="6"/>
        <v>26</v>
      </c>
      <c r="I426">
        <f>TreeDesign!S28</f>
        <v>0</v>
      </c>
    </row>
    <row r="427" spans="8:9" x14ac:dyDescent="0.35">
      <c r="H427">
        <f t="shared" si="6"/>
        <v>27</v>
      </c>
      <c r="I427" t="str">
        <f>TreeDesign!S29</f>
        <v>nonCommercialFlight</v>
      </c>
    </row>
    <row r="428" spans="8:9" x14ac:dyDescent="0.35">
      <c r="H428">
        <f t="shared" si="6"/>
        <v>28</v>
      </c>
      <c r="I428" t="str">
        <f>TreeDesign!S30</f>
        <v>stability</v>
      </c>
    </row>
    <row r="429" spans="8:9" x14ac:dyDescent="0.35">
      <c r="H429">
        <f t="shared" si="6"/>
        <v>29</v>
      </c>
      <c r="I429">
        <f>TreeDesign!S31</f>
        <v>0</v>
      </c>
    </row>
    <row r="430" spans="8:9" x14ac:dyDescent="0.35">
      <c r="H430">
        <f t="shared" si="6"/>
        <v>30</v>
      </c>
      <c r="I430">
        <f>TreeDesign!S32</f>
        <v>0</v>
      </c>
    </row>
    <row r="431" spans="8:9" x14ac:dyDescent="0.35">
      <c r="H431">
        <f t="shared" si="6"/>
        <v>31</v>
      </c>
      <c r="I431">
        <f>TreeDesign!S33</f>
        <v>0</v>
      </c>
    </row>
    <row r="432" spans="8:9" x14ac:dyDescent="0.35">
      <c r="H432">
        <f t="shared" si="6"/>
        <v>32</v>
      </c>
      <c r="I432">
        <f>TreeDesign!S34</f>
        <v>0</v>
      </c>
    </row>
    <row r="433" spans="8:9" x14ac:dyDescent="0.35">
      <c r="H433">
        <f t="shared" si="6"/>
        <v>33</v>
      </c>
      <c r="I433" t="str">
        <f>TreeDesign!S35</f>
        <v>survivability</v>
      </c>
    </row>
    <row r="434" spans="8:9" x14ac:dyDescent="0.35">
      <c r="H434">
        <f t="shared" si="6"/>
        <v>34</v>
      </c>
      <c r="I434">
        <f>TreeDesign!S36</f>
        <v>0</v>
      </c>
    </row>
    <row r="435" spans="8:9" x14ac:dyDescent="0.35">
      <c r="H435">
        <f t="shared" si="6"/>
        <v>35</v>
      </c>
      <c r="I435">
        <f>TreeDesign!S37</f>
        <v>0</v>
      </c>
    </row>
    <row r="436" spans="8:9" x14ac:dyDescent="0.35">
      <c r="H436">
        <f t="shared" si="6"/>
        <v>36</v>
      </c>
      <c r="I436">
        <f>TreeDesign!S38</f>
        <v>0</v>
      </c>
    </row>
    <row r="437" spans="8:9" x14ac:dyDescent="0.35">
      <c r="H437">
        <f t="shared" si="6"/>
        <v>37</v>
      </c>
      <c r="I437">
        <f>TreeDesign!S39</f>
        <v>0</v>
      </c>
    </row>
    <row r="438" spans="8:9" x14ac:dyDescent="0.35">
      <c r="H438">
        <f t="shared" si="6"/>
        <v>38</v>
      </c>
      <c r="I438">
        <f>TreeDesign!S40</f>
        <v>0</v>
      </c>
    </row>
    <row r="439" spans="8:9" x14ac:dyDescent="0.35">
      <c r="H439">
        <f t="shared" si="6"/>
        <v>39</v>
      </c>
      <c r="I439" t="str">
        <f>TreeDesign!S41</f>
        <v>science201</v>
      </c>
    </row>
    <row r="440" spans="8:9" x14ac:dyDescent="0.35">
      <c r="H440">
        <f t="shared" si="6"/>
        <v>40</v>
      </c>
      <c r="I440">
        <f>TreeDesign!S42</f>
        <v>0</v>
      </c>
    </row>
    <row r="441" spans="8:9" x14ac:dyDescent="0.35">
      <c r="H441">
        <f t="shared" si="6"/>
        <v>1</v>
      </c>
      <c r="I441">
        <f>TreeDesign!T3</f>
        <v>0</v>
      </c>
    </row>
    <row r="442" spans="8:9" x14ac:dyDescent="0.35">
      <c r="H442">
        <f t="shared" si="6"/>
        <v>2</v>
      </c>
      <c r="I442">
        <f>TreeDesign!T4</f>
        <v>0</v>
      </c>
    </row>
    <row r="443" spans="8:9" x14ac:dyDescent="0.35">
      <c r="H443">
        <f t="shared" si="6"/>
        <v>3</v>
      </c>
      <c r="I443">
        <f>TreeDesign!T5</f>
        <v>0</v>
      </c>
    </row>
    <row r="444" spans="8:9" x14ac:dyDescent="0.35">
      <c r="H444">
        <f t="shared" si="6"/>
        <v>4</v>
      </c>
      <c r="I444">
        <f>TreeDesign!T6</f>
        <v>0</v>
      </c>
    </row>
    <row r="445" spans="8:9" x14ac:dyDescent="0.35">
      <c r="H445">
        <f t="shared" si="6"/>
        <v>5</v>
      </c>
      <c r="I445">
        <f>TreeDesign!T7</f>
        <v>0</v>
      </c>
    </row>
    <row r="446" spans="8:9" x14ac:dyDescent="0.35">
      <c r="H446">
        <f t="shared" si="6"/>
        <v>6</v>
      </c>
      <c r="I446">
        <f>TreeDesign!T8</f>
        <v>0</v>
      </c>
    </row>
    <row r="447" spans="8:9" x14ac:dyDescent="0.35">
      <c r="H447">
        <f t="shared" si="6"/>
        <v>7</v>
      </c>
      <c r="I447">
        <f>TreeDesign!T9</f>
        <v>0</v>
      </c>
    </row>
    <row r="448" spans="8:9" x14ac:dyDescent="0.35">
      <c r="H448">
        <f t="shared" si="6"/>
        <v>8</v>
      </c>
      <c r="I448">
        <f>TreeDesign!T10</f>
        <v>0</v>
      </c>
    </row>
    <row r="449" spans="8:9" x14ac:dyDescent="0.35">
      <c r="H449">
        <f t="shared" si="6"/>
        <v>9</v>
      </c>
      <c r="I449">
        <f>TreeDesign!T11</f>
        <v>0</v>
      </c>
    </row>
    <row r="450" spans="8:9" x14ac:dyDescent="0.35">
      <c r="H450">
        <f t="shared" si="6"/>
        <v>10</v>
      </c>
      <c r="I450">
        <f>TreeDesign!T5</f>
        <v>0</v>
      </c>
    </row>
    <row r="451" spans="8:9" x14ac:dyDescent="0.35">
      <c r="H451">
        <f t="shared" si="6"/>
        <v>11</v>
      </c>
      <c r="I451">
        <f>TreeDesign!T13</f>
        <v>0</v>
      </c>
    </row>
    <row r="452" spans="8:9" x14ac:dyDescent="0.35">
      <c r="H452">
        <f t="shared" si="6"/>
        <v>12</v>
      </c>
      <c r="I452">
        <f>TreeDesign!T14</f>
        <v>0</v>
      </c>
    </row>
    <row r="453" spans="8:9" x14ac:dyDescent="0.35">
      <c r="H453">
        <f t="shared" si="6"/>
        <v>13</v>
      </c>
      <c r="I453">
        <f>TreeDesign!T15</f>
        <v>0</v>
      </c>
    </row>
    <row r="454" spans="8:9" x14ac:dyDescent="0.35">
      <c r="H454">
        <f t="shared" si="6"/>
        <v>14</v>
      </c>
      <c r="I454">
        <f>TreeDesign!T16</f>
        <v>0</v>
      </c>
    </row>
    <row r="455" spans="8:9" x14ac:dyDescent="0.35">
      <c r="H455">
        <f t="shared" si="6"/>
        <v>15</v>
      </c>
      <c r="I455">
        <f>TreeDesign!T17</f>
        <v>0</v>
      </c>
    </row>
    <row r="456" spans="8:9" x14ac:dyDescent="0.35">
      <c r="H456">
        <f t="shared" si="6"/>
        <v>16</v>
      </c>
      <c r="I456">
        <f>TreeDesign!T18</f>
        <v>0</v>
      </c>
    </row>
    <row r="457" spans="8:9" x14ac:dyDescent="0.35">
      <c r="H457">
        <f t="shared" si="6"/>
        <v>17</v>
      </c>
      <c r="I457">
        <f>TreeDesign!T19</f>
        <v>0</v>
      </c>
    </row>
    <row r="458" spans="8:9" x14ac:dyDescent="0.35">
      <c r="H458">
        <f t="shared" si="6"/>
        <v>18</v>
      </c>
      <c r="I458">
        <f>TreeDesign!T20</f>
        <v>0</v>
      </c>
    </row>
    <row r="459" spans="8:9" x14ac:dyDescent="0.35">
      <c r="H459">
        <f t="shared" si="6"/>
        <v>19</v>
      </c>
      <c r="I459">
        <f>TreeDesign!T21</f>
        <v>0</v>
      </c>
    </row>
    <row r="460" spans="8:9" x14ac:dyDescent="0.35">
      <c r="H460">
        <f t="shared" si="6"/>
        <v>20</v>
      </c>
      <c r="I460">
        <f>TreeDesign!T22</f>
        <v>0</v>
      </c>
    </row>
    <row r="461" spans="8:9" x14ac:dyDescent="0.35">
      <c r="H461">
        <f t="shared" si="6"/>
        <v>21</v>
      </c>
      <c r="I461">
        <f>TreeDesign!T23</f>
        <v>0</v>
      </c>
    </row>
    <row r="462" spans="8:9" x14ac:dyDescent="0.35">
      <c r="H462">
        <f t="shared" si="6"/>
        <v>22</v>
      </c>
      <c r="I462">
        <f>TreeDesign!T24</f>
        <v>0</v>
      </c>
    </row>
    <row r="463" spans="8:9" x14ac:dyDescent="0.35">
      <c r="H463">
        <f t="shared" si="6"/>
        <v>23</v>
      </c>
      <c r="I463">
        <f>TreeDesign!T25</f>
        <v>0</v>
      </c>
    </row>
    <row r="464" spans="8:9" x14ac:dyDescent="0.35">
      <c r="H464">
        <f t="shared" si="6"/>
        <v>24</v>
      </c>
      <c r="I464">
        <f>TreeDesign!T26</f>
        <v>0</v>
      </c>
    </row>
    <row r="465" spans="8:9" x14ac:dyDescent="0.35">
      <c r="H465">
        <f t="shared" si="6"/>
        <v>25</v>
      </c>
      <c r="I465">
        <f>TreeDesign!T27</f>
        <v>0</v>
      </c>
    </row>
    <row r="466" spans="8:9" x14ac:dyDescent="0.35">
      <c r="H466">
        <f t="shared" si="6"/>
        <v>26</v>
      </c>
      <c r="I466">
        <f>TreeDesign!T28</f>
        <v>0</v>
      </c>
    </row>
    <row r="467" spans="8:9" x14ac:dyDescent="0.35">
      <c r="H467">
        <f t="shared" si="6"/>
        <v>27</v>
      </c>
      <c r="I467">
        <f>TreeDesign!T29</f>
        <v>0</v>
      </c>
    </row>
    <row r="468" spans="8:9" x14ac:dyDescent="0.35">
      <c r="H468">
        <f t="shared" si="6"/>
        <v>28</v>
      </c>
      <c r="I468">
        <f>TreeDesign!T30</f>
        <v>0</v>
      </c>
    </row>
    <row r="469" spans="8:9" x14ac:dyDescent="0.35">
      <c r="H469">
        <f t="shared" si="6"/>
        <v>29</v>
      </c>
      <c r="I469">
        <f>TreeDesign!T31</f>
        <v>0</v>
      </c>
    </row>
    <row r="470" spans="8:9" x14ac:dyDescent="0.35">
      <c r="H470">
        <f t="shared" si="6"/>
        <v>30</v>
      </c>
      <c r="I470">
        <f>TreeDesign!T32</f>
        <v>0</v>
      </c>
    </row>
    <row r="471" spans="8:9" x14ac:dyDescent="0.35">
      <c r="H471">
        <f t="shared" si="6"/>
        <v>31</v>
      </c>
      <c r="I471">
        <f>TreeDesign!T33</f>
        <v>0</v>
      </c>
    </row>
    <row r="472" spans="8:9" x14ac:dyDescent="0.35">
      <c r="H472">
        <f t="shared" si="6"/>
        <v>32</v>
      </c>
      <c r="I472">
        <f>TreeDesign!T34</f>
        <v>0</v>
      </c>
    </row>
    <row r="473" spans="8:9" x14ac:dyDescent="0.35">
      <c r="H473">
        <f t="shared" si="6"/>
        <v>33</v>
      </c>
      <c r="I473">
        <f>TreeDesign!T35</f>
        <v>0</v>
      </c>
    </row>
    <row r="474" spans="8:9" x14ac:dyDescent="0.35">
      <c r="H474">
        <f t="shared" si="6"/>
        <v>34</v>
      </c>
      <c r="I474">
        <f>TreeDesign!T36</f>
        <v>0</v>
      </c>
    </row>
    <row r="475" spans="8:9" x14ac:dyDescent="0.35">
      <c r="H475">
        <f t="shared" si="6"/>
        <v>35</v>
      </c>
      <c r="I475">
        <f>TreeDesign!T37</f>
        <v>0</v>
      </c>
    </row>
    <row r="476" spans="8:9" x14ac:dyDescent="0.35">
      <c r="H476">
        <f t="shared" si="6"/>
        <v>36</v>
      </c>
      <c r="I476" t="str">
        <f>TreeDesign!T38</f>
        <v>basicReentryModule</v>
      </c>
    </row>
    <row r="477" spans="8:9" x14ac:dyDescent="0.35">
      <c r="H477">
        <f t="shared" si="6"/>
        <v>37</v>
      </c>
      <c r="I477">
        <f>TreeDesign!T39</f>
        <v>0</v>
      </c>
    </row>
    <row r="478" spans="8:9" x14ac:dyDescent="0.35">
      <c r="H478">
        <f t="shared" si="6"/>
        <v>38</v>
      </c>
      <c r="I478">
        <f>TreeDesign!T40</f>
        <v>0</v>
      </c>
    </row>
    <row r="479" spans="8:9" x14ac:dyDescent="0.35">
      <c r="H479">
        <f t="shared" si="6"/>
        <v>39</v>
      </c>
      <c r="I479">
        <f>TreeDesign!T41</f>
        <v>0</v>
      </c>
    </row>
    <row r="480" spans="8:9" x14ac:dyDescent="0.35">
      <c r="H480">
        <f t="shared" si="6"/>
        <v>40</v>
      </c>
      <c r="I480">
        <f>TreeDesign!T42</f>
        <v>0</v>
      </c>
    </row>
    <row r="481" spans="8:9" x14ac:dyDescent="0.35">
      <c r="H481">
        <f t="shared" si="6"/>
        <v>1</v>
      </c>
      <c r="I481" t="str">
        <f>TreeDesign!U3</f>
        <v>tier4</v>
      </c>
    </row>
    <row r="482" spans="8:9" x14ac:dyDescent="0.35">
      <c r="H482">
        <f t="shared" si="6"/>
        <v>2</v>
      </c>
      <c r="I482">
        <f>TreeDesign!U4</f>
        <v>0</v>
      </c>
    </row>
    <row r="483" spans="8:9" x14ac:dyDescent="0.35">
      <c r="H483">
        <f t="shared" si="6"/>
        <v>3</v>
      </c>
      <c r="I483">
        <f>TreeDesign!U5</f>
        <v>0</v>
      </c>
    </row>
    <row r="484" spans="8:9" x14ac:dyDescent="0.35">
      <c r="H484">
        <f t="shared" si="6"/>
        <v>4</v>
      </c>
      <c r="I484">
        <f>TreeDesign!U6</f>
        <v>0</v>
      </c>
    </row>
    <row r="485" spans="8:9" x14ac:dyDescent="0.35">
      <c r="H485">
        <f t="shared" si="6"/>
        <v>5</v>
      </c>
      <c r="I485">
        <f>TreeDesign!U7</f>
        <v>0</v>
      </c>
    </row>
    <row r="486" spans="8:9" x14ac:dyDescent="0.35">
      <c r="H486">
        <f t="shared" si="6"/>
        <v>6</v>
      </c>
      <c r="I486">
        <f>TreeDesign!U8</f>
        <v>0</v>
      </c>
    </row>
    <row r="487" spans="8:9" x14ac:dyDescent="0.35">
      <c r="H487">
        <f t="shared" si="6"/>
        <v>7</v>
      </c>
      <c r="I487">
        <f>TreeDesign!U9</f>
        <v>0</v>
      </c>
    </row>
    <row r="488" spans="8:9" x14ac:dyDescent="0.35">
      <c r="H488">
        <f t="shared" si="6"/>
        <v>8</v>
      </c>
      <c r="I488">
        <f>TreeDesign!U10</f>
        <v>0</v>
      </c>
    </row>
    <row r="489" spans="8:9" x14ac:dyDescent="0.35">
      <c r="H489">
        <f t="shared" ref="H489:H552" si="7">H449</f>
        <v>9</v>
      </c>
      <c r="I489">
        <f>TreeDesign!U11</f>
        <v>0</v>
      </c>
    </row>
    <row r="490" spans="8:9" x14ac:dyDescent="0.35">
      <c r="H490">
        <f t="shared" si="7"/>
        <v>10</v>
      </c>
      <c r="I490">
        <f>TreeDesign!U5</f>
        <v>0</v>
      </c>
    </row>
    <row r="491" spans="8:9" x14ac:dyDescent="0.35">
      <c r="H491">
        <f t="shared" si="7"/>
        <v>11</v>
      </c>
      <c r="I491" t="str">
        <f>TreeDesign!U13</f>
        <v>flightControl</v>
      </c>
    </row>
    <row r="492" spans="8:9" x14ac:dyDescent="0.35">
      <c r="H492">
        <f t="shared" si="7"/>
        <v>12</v>
      </c>
      <c r="I492">
        <f>TreeDesign!U14</f>
        <v>0</v>
      </c>
    </row>
    <row r="493" spans="8:9" x14ac:dyDescent="0.35">
      <c r="H493">
        <f t="shared" si="7"/>
        <v>13</v>
      </c>
      <c r="I493" t="str">
        <f>TreeDesign!U15</f>
        <v>smallBoosters</v>
      </c>
    </row>
    <row r="494" spans="8:9" x14ac:dyDescent="0.35">
      <c r="H494">
        <f t="shared" si="7"/>
        <v>14</v>
      </c>
      <c r="I494">
        <f>TreeDesign!U16</f>
        <v>0</v>
      </c>
    </row>
    <row r="495" spans="8:9" x14ac:dyDescent="0.35">
      <c r="H495">
        <f t="shared" si="7"/>
        <v>15</v>
      </c>
      <c r="I495" t="str">
        <f>TreeDesign!U17</f>
        <v>earlyPropulsionSystems</v>
      </c>
    </row>
    <row r="496" spans="8:9" x14ac:dyDescent="0.35">
      <c r="H496">
        <f t="shared" si="7"/>
        <v>16</v>
      </c>
      <c r="I496">
        <f>TreeDesign!U18</f>
        <v>0</v>
      </c>
    </row>
    <row r="497" spans="8:9" x14ac:dyDescent="0.35">
      <c r="H497">
        <f t="shared" si="7"/>
        <v>17</v>
      </c>
      <c r="I497" t="str">
        <f>TreeDesign!U19</f>
        <v>advRocketry</v>
      </c>
    </row>
    <row r="498" spans="8:9" x14ac:dyDescent="0.35">
      <c r="H498">
        <f t="shared" si="7"/>
        <v>18</v>
      </c>
      <c r="I498">
        <f>TreeDesign!U20</f>
        <v>0</v>
      </c>
    </row>
    <row r="499" spans="8:9" x14ac:dyDescent="0.35">
      <c r="H499">
        <f t="shared" si="7"/>
        <v>19</v>
      </c>
      <c r="I499" t="str">
        <f>TreeDesign!U21</f>
        <v>basicFuelSystems</v>
      </c>
    </row>
    <row r="500" spans="8:9" x14ac:dyDescent="0.35">
      <c r="H500">
        <f t="shared" si="7"/>
        <v>20</v>
      </c>
      <c r="I500" t="str">
        <f>TreeDesign!U22</f>
        <v>fuelLines</v>
      </c>
    </row>
    <row r="501" spans="8:9" x14ac:dyDescent="0.35">
      <c r="H501">
        <f t="shared" si="7"/>
        <v>21</v>
      </c>
      <c r="I501">
        <f>TreeDesign!U23</f>
        <v>0</v>
      </c>
    </row>
    <row r="502" spans="8:9" x14ac:dyDescent="0.35">
      <c r="H502">
        <f t="shared" si="7"/>
        <v>22</v>
      </c>
      <c r="I502" t="str">
        <f>TreeDesign!U24</f>
        <v>decoupling</v>
      </c>
    </row>
    <row r="503" spans="8:9" x14ac:dyDescent="0.35">
      <c r="H503">
        <f t="shared" si="7"/>
        <v>23</v>
      </c>
      <c r="I503" t="str">
        <f>TreeDesign!U25</f>
        <v>fairings</v>
      </c>
    </row>
    <row r="504" spans="8:9" x14ac:dyDescent="0.35">
      <c r="H504">
        <f t="shared" si="7"/>
        <v>24</v>
      </c>
      <c r="I504" t="str">
        <f>TreeDesign!U26</f>
        <v>generalConstruction</v>
      </c>
    </row>
    <row r="505" spans="8:9" x14ac:dyDescent="0.35">
      <c r="H505">
        <f t="shared" si="7"/>
        <v>25</v>
      </c>
      <c r="I505">
        <f>TreeDesign!U27</f>
        <v>0</v>
      </c>
    </row>
    <row r="506" spans="8:9" x14ac:dyDescent="0.35">
      <c r="H506">
        <f t="shared" si="7"/>
        <v>26</v>
      </c>
      <c r="I506">
        <f>TreeDesign!U28</f>
        <v>0</v>
      </c>
    </row>
    <row r="507" spans="8:9" x14ac:dyDescent="0.35">
      <c r="H507">
        <f t="shared" si="7"/>
        <v>27</v>
      </c>
      <c r="I507" t="str">
        <f>TreeDesign!U29</f>
        <v>airLaunch</v>
      </c>
    </row>
    <row r="508" spans="8:9" x14ac:dyDescent="0.35">
      <c r="H508">
        <f t="shared" si="7"/>
        <v>28</v>
      </c>
      <c r="I508" t="str">
        <f>TreeDesign!U30</f>
        <v>aviation</v>
      </c>
    </row>
    <row r="509" spans="8:9" x14ac:dyDescent="0.35">
      <c r="H509">
        <f t="shared" si="7"/>
        <v>29</v>
      </c>
      <c r="I509">
        <f>TreeDesign!U31</f>
        <v>0</v>
      </c>
    </row>
    <row r="510" spans="8:9" x14ac:dyDescent="0.35">
      <c r="H510">
        <f t="shared" si="7"/>
        <v>30</v>
      </c>
      <c r="I510" t="str">
        <f>TreeDesign!U32</f>
        <v>basicLanding</v>
      </c>
    </row>
    <row r="511" spans="8:9" x14ac:dyDescent="0.35">
      <c r="H511">
        <f t="shared" si="7"/>
        <v>31</v>
      </c>
      <c r="I511">
        <f>TreeDesign!U33</f>
        <v>0</v>
      </c>
    </row>
    <row r="512" spans="8:9" x14ac:dyDescent="0.35">
      <c r="H512">
        <f t="shared" si="7"/>
        <v>32</v>
      </c>
      <c r="I512">
        <f>TreeDesign!U34</f>
        <v>0</v>
      </c>
    </row>
    <row r="513" spans="8:9" x14ac:dyDescent="0.35">
      <c r="H513">
        <f t="shared" si="7"/>
        <v>33</v>
      </c>
      <c r="I513" t="str">
        <f>TreeDesign!U35</f>
        <v>enhancedSurvivability</v>
      </c>
    </row>
    <row r="514" spans="8:9" x14ac:dyDescent="0.35">
      <c r="H514">
        <f t="shared" si="7"/>
        <v>34</v>
      </c>
      <c r="I514" t="str">
        <f>TreeDesign!U36</f>
        <v>basicCommandModules</v>
      </c>
    </row>
    <row r="515" spans="8:9" x14ac:dyDescent="0.35">
      <c r="H515">
        <f t="shared" si="7"/>
        <v>35</v>
      </c>
      <c r="I515">
        <f>TreeDesign!U37</f>
        <v>0</v>
      </c>
    </row>
    <row r="516" spans="8:9" x14ac:dyDescent="0.35">
      <c r="H516">
        <f t="shared" si="7"/>
        <v>36</v>
      </c>
      <c r="I516">
        <f>TreeDesign!U38</f>
        <v>0</v>
      </c>
    </row>
    <row r="517" spans="8:9" x14ac:dyDescent="0.35">
      <c r="H517">
        <f t="shared" si="7"/>
        <v>37</v>
      </c>
      <c r="I517">
        <f>TreeDesign!U39</f>
        <v>0</v>
      </c>
    </row>
    <row r="518" spans="8:9" x14ac:dyDescent="0.35">
      <c r="H518">
        <f t="shared" si="7"/>
        <v>38</v>
      </c>
      <c r="I518" t="str">
        <f>TreeDesign!U40</f>
        <v>basicScience</v>
      </c>
    </row>
    <row r="519" spans="8:9" x14ac:dyDescent="0.35">
      <c r="H519">
        <f t="shared" si="7"/>
        <v>39</v>
      </c>
      <c r="I519" t="str">
        <f>TreeDesign!U41</f>
        <v>groundScience</v>
      </c>
    </row>
    <row r="520" spans="8:9" x14ac:dyDescent="0.35">
      <c r="H520">
        <f t="shared" si="7"/>
        <v>40</v>
      </c>
      <c r="I520">
        <f>TreeDesign!U42</f>
        <v>0</v>
      </c>
    </row>
    <row r="521" spans="8:9" x14ac:dyDescent="0.35">
      <c r="H521">
        <f t="shared" si="7"/>
        <v>1</v>
      </c>
      <c r="I521">
        <f>TreeDesign!V3</f>
        <v>0</v>
      </c>
    </row>
    <row r="522" spans="8:9" x14ac:dyDescent="0.35">
      <c r="H522">
        <f t="shared" si="7"/>
        <v>2</v>
      </c>
      <c r="I522">
        <f>TreeDesign!V4</f>
        <v>0</v>
      </c>
    </row>
    <row r="523" spans="8:9" x14ac:dyDescent="0.35">
      <c r="H523">
        <f t="shared" si="7"/>
        <v>3</v>
      </c>
      <c r="I523">
        <f>TreeDesign!V5</f>
        <v>0</v>
      </c>
    </row>
    <row r="524" spans="8:9" x14ac:dyDescent="0.35">
      <c r="H524">
        <f t="shared" si="7"/>
        <v>4</v>
      </c>
      <c r="I524">
        <f>TreeDesign!V6</f>
        <v>0</v>
      </c>
    </row>
    <row r="525" spans="8:9" x14ac:dyDescent="0.35">
      <c r="H525">
        <f t="shared" si="7"/>
        <v>5</v>
      </c>
      <c r="I525">
        <f>TreeDesign!V7</f>
        <v>0</v>
      </c>
    </row>
    <row r="526" spans="8:9" x14ac:dyDescent="0.35">
      <c r="H526">
        <f t="shared" si="7"/>
        <v>6</v>
      </c>
      <c r="I526">
        <f>TreeDesign!V8</f>
        <v>0</v>
      </c>
    </row>
    <row r="527" spans="8:9" x14ac:dyDescent="0.35">
      <c r="H527">
        <f t="shared" si="7"/>
        <v>7</v>
      </c>
      <c r="I527">
        <f>TreeDesign!V9</f>
        <v>0</v>
      </c>
    </row>
    <row r="528" spans="8:9" x14ac:dyDescent="0.35">
      <c r="H528">
        <f t="shared" si="7"/>
        <v>8</v>
      </c>
      <c r="I528">
        <f>TreeDesign!V10</f>
        <v>0</v>
      </c>
    </row>
    <row r="529" spans="8:9" x14ac:dyDescent="0.35">
      <c r="H529">
        <f t="shared" si="7"/>
        <v>9</v>
      </c>
      <c r="I529">
        <f>TreeDesign!V11</f>
        <v>0</v>
      </c>
    </row>
    <row r="530" spans="8:9" x14ac:dyDescent="0.35">
      <c r="H530">
        <f t="shared" si="7"/>
        <v>10</v>
      </c>
      <c r="I530">
        <f>TreeDesign!V5</f>
        <v>0</v>
      </c>
    </row>
    <row r="531" spans="8:9" x14ac:dyDescent="0.35">
      <c r="H531">
        <f t="shared" si="7"/>
        <v>11</v>
      </c>
      <c r="I531">
        <f>TreeDesign!V13</f>
        <v>0</v>
      </c>
    </row>
    <row r="532" spans="8:9" x14ac:dyDescent="0.35">
      <c r="H532">
        <f t="shared" si="7"/>
        <v>12</v>
      </c>
      <c r="I532">
        <f>TreeDesign!V14</f>
        <v>0</v>
      </c>
    </row>
    <row r="533" spans="8:9" x14ac:dyDescent="0.35">
      <c r="H533">
        <f t="shared" si="7"/>
        <v>13</v>
      </c>
      <c r="I533">
        <f>TreeDesign!V15</f>
        <v>0</v>
      </c>
    </row>
    <row r="534" spans="8:9" x14ac:dyDescent="0.35">
      <c r="H534">
        <f t="shared" si="7"/>
        <v>14</v>
      </c>
      <c r="I534">
        <f>TreeDesign!V16</f>
        <v>0</v>
      </c>
    </row>
    <row r="535" spans="8:9" x14ac:dyDescent="0.35">
      <c r="H535">
        <f t="shared" si="7"/>
        <v>15</v>
      </c>
      <c r="I535">
        <f>TreeDesign!V17</f>
        <v>0</v>
      </c>
    </row>
    <row r="536" spans="8:9" x14ac:dyDescent="0.35">
      <c r="H536">
        <f t="shared" si="7"/>
        <v>16</v>
      </c>
      <c r="I536">
        <f>TreeDesign!V18</f>
        <v>0</v>
      </c>
    </row>
    <row r="537" spans="8:9" x14ac:dyDescent="0.35">
      <c r="H537">
        <f t="shared" si="7"/>
        <v>17</v>
      </c>
      <c r="I537">
        <f>TreeDesign!V19</f>
        <v>0</v>
      </c>
    </row>
    <row r="538" spans="8:9" x14ac:dyDescent="0.35">
      <c r="H538">
        <f t="shared" si="7"/>
        <v>18</v>
      </c>
      <c r="I538">
        <f>TreeDesign!V20</f>
        <v>0</v>
      </c>
    </row>
    <row r="539" spans="8:9" x14ac:dyDescent="0.35">
      <c r="H539">
        <f t="shared" si="7"/>
        <v>19</v>
      </c>
      <c r="I539">
        <f>TreeDesign!V21</f>
        <v>0</v>
      </c>
    </row>
    <row r="540" spans="8:9" x14ac:dyDescent="0.35">
      <c r="H540">
        <f t="shared" si="7"/>
        <v>20</v>
      </c>
      <c r="I540">
        <f>TreeDesign!V22</f>
        <v>0</v>
      </c>
    </row>
    <row r="541" spans="8:9" x14ac:dyDescent="0.35">
      <c r="H541">
        <f t="shared" si="7"/>
        <v>21</v>
      </c>
      <c r="I541">
        <f>TreeDesign!V23</f>
        <v>0</v>
      </c>
    </row>
    <row r="542" spans="8:9" x14ac:dyDescent="0.35">
      <c r="H542">
        <f t="shared" si="7"/>
        <v>22</v>
      </c>
      <c r="I542">
        <f>TreeDesign!V24</f>
        <v>0</v>
      </c>
    </row>
    <row r="543" spans="8:9" x14ac:dyDescent="0.35">
      <c r="H543">
        <f t="shared" si="7"/>
        <v>23</v>
      </c>
      <c r="I543">
        <f>TreeDesign!V25</f>
        <v>0</v>
      </c>
    </row>
    <row r="544" spans="8:9" x14ac:dyDescent="0.35">
      <c r="H544">
        <f t="shared" si="7"/>
        <v>24</v>
      </c>
      <c r="I544">
        <f>TreeDesign!V26</f>
        <v>0</v>
      </c>
    </row>
    <row r="545" spans="8:9" x14ac:dyDescent="0.35">
      <c r="H545">
        <f t="shared" si="7"/>
        <v>25</v>
      </c>
      <c r="I545">
        <f>TreeDesign!V27</f>
        <v>0</v>
      </c>
    </row>
    <row r="546" spans="8:9" x14ac:dyDescent="0.35">
      <c r="H546">
        <f t="shared" si="7"/>
        <v>26</v>
      </c>
      <c r="I546">
        <f>TreeDesign!V28</f>
        <v>0</v>
      </c>
    </row>
    <row r="547" spans="8:9" x14ac:dyDescent="0.35">
      <c r="H547">
        <f t="shared" si="7"/>
        <v>27</v>
      </c>
      <c r="I547">
        <f>TreeDesign!V29</f>
        <v>0</v>
      </c>
    </row>
    <row r="548" spans="8:9" x14ac:dyDescent="0.35">
      <c r="H548">
        <f t="shared" si="7"/>
        <v>28</v>
      </c>
      <c r="I548">
        <f>TreeDesign!V30</f>
        <v>0</v>
      </c>
    </row>
    <row r="549" spans="8:9" x14ac:dyDescent="0.35">
      <c r="H549">
        <f t="shared" si="7"/>
        <v>29</v>
      </c>
      <c r="I549" t="str">
        <f>TreeDesign!V31</f>
        <v>proceduralWings</v>
      </c>
    </row>
    <row r="550" spans="8:9" x14ac:dyDescent="0.35">
      <c r="H550">
        <f t="shared" si="7"/>
        <v>30</v>
      </c>
      <c r="I550">
        <f>TreeDesign!V32</f>
        <v>0</v>
      </c>
    </row>
    <row r="551" spans="8:9" x14ac:dyDescent="0.35">
      <c r="H551">
        <f t="shared" si="7"/>
        <v>31</v>
      </c>
      <c r="I551">
        <f>TreeDesign!V33</f>
        <v>0</v>
      </c>
    </row>
    <row r="552" spans="8:9" x14ac:dyDescent="0.35">
      <c r="H552">
        <f t="shared" si="7"/>
        <v>32</v>
      </c>
      <c r="I552">
        <f>TreeDesign!V34</f>
        <v>0</v>
      </c>
    </row>
    <row r="553" spans="8:9" x14ac:dyDescent="0.35">
      <c r="H553">
        <f t="shared" ref="H553:H616" si="8">H513</f>
        <v>33</v>
      </c>
      <c r="I553">
        <f>TreeDesign!V35</f>
        <v>0</v>
      </c>
    </row>
    <row r="554" spans="8:9" x14ac:dyDescent="0.35">
      <c r="H554">
        <f t="shared" si="8"/>
        <v>34</v>
      </c>
      <c r="I554">
        <f>TreeDesign!V36</f>
        <v>0</v>
      </c>
    </row>
    <row r="555" spans="8:9" x14ac:dyDescent="0.35">
      <c r="H555">
        <f t="shared" si="8"/>
        <v>35</v>
      </c>
      <c r="I555">
        <f>TreeDesign!V37</f>
        <v>0</v>
      </c>
    </row>
    <row r="556" spans="8:9" x14ac:dyDescent="0.35">
      <c r="H556">
        <f t="shared" si="8"/>
        <v>36</v>
      </c>
      <c r="I556" t="str">
        <f>TreeDesign!V38</f>
        <v>reentryModule</v>
      </c>
    </row>
    <row r="557" spans="8:9" x14ac:dyDescent="0.35">
      <c r="H557">
        <f t="shared" si="8"/>
        <v>37</v>
      </c>
      <c r="I557">
        <f>TreeDesign!V39</f>
        <v>0</v>
      </c>
    </row>
    <row r="558" spans="8:9" x14ac:dyDescent="0.35">
      <c r="H558">
        <f t="shared" si="8"/>
        <v>38</v>
      </c>
      <c r="I558">
        <f>TreeDesign!V40</f>
        <v>0</v>
      </c>
    </row>
    <row r="559" spans="8:9" x14ac:dyDescent="0.35">
      <c r="H559">
        <f t="shared" si="8"/>
        <v>39</v>
      </c>
      <c r="I559">
        <f>TreeDesign!V41</f>
        <v>0</v>
      </c>
    </row>
    <row r="560" spans="8:9" x14ac:dyDescent="0.35">
      <c r="H560">
        <f t="shared" si="8"/>
        <v>40</v>
      </c>
      <c r="I560">
        <f>TreeDesign!V42</f>
        <v>0</v>
      </c>
    </row>
    <row r="561" spans="8:9" x14ac:dyDescent="0.35">
      <c r="H561">
        <f t="shared" si="8"/>
        <v>1</v>
      </c>
      <c r="I561" t="str">
        <f>TreeDesign!W3</f>
        <v>tier5</v>
      </c>
    </row>
    <row r="562" spans="8:9" x14ac:dyDescent="0.35">
      <c r="H562">
        <f t="shared" si="8"/>
        <v>2</v>
      </c>
      <c r="I562">
        <f>TreeDesign!W4</f>
        <v>0</v>
      </c>
    </row>
    <row r="563" spans="8:9" x14ac:dyDescent="0.35">
      <c r="H563">
        <f t="shared" si="8"/>
        <v>3</v>
      </c>
      <c r="I563">
        <f>TreeDesign!W5</f>
        <v>0</v>
      </c>
    </row>
    <row r="564" spans="8:9" x14ac:dyDescent="0.35">
      <c r="H564">
        <f t="shared" si="8"/>
        <v>4</v>
      </c>
      <c r="I564">
        <f>TreeDesign!W6</f>
        <v>0</v>
      </c>
    </row>
    <row r="565" spans="8:9" x14ac:dyDescent="0.35">
      <c r="H565">
        <f t="shared" si="8"/>
        <v>5</v>
      </c>
      <c r="I565">
        <f>TreeDesign!W7</f>
        <v>0</v>
      </c>
    </row>
    <row r="566" spans="8:9" x14ac:dyDescent="0.35">
      <c r="H566">
        <f t="shared" si="8"/>
        <v>6</v>
      </c>
      <c r="I566">
        <f>TreeDesign!W8</f>
        <v>0</v>
      </c>
    </row>
    <row r="567" spans="8:9" x14ac:dyDescent="0.35">
      <c r="H567">
        <f t="shared" si="8"/>
        <v>7</v>
      </c>
      <c r="I567">
        <f>TreeDesign!W9</f>
        <v>0</v>
      </c>
    </row>
    <row r="568" spans="8:9" x14ac:dyDescent="0.35">
      <c r="H568">
        <f t="shared" si="8"/>
        <v>8</v>
      </c>
      <c r="I568">
        <f>TreeDesign!W10</f>
        <v>0</v>
      </c>
    </row>
    <row r="569" spans="8:9" x14ac:dyDescent="0.35">
      <c r="H569">
        <f t="shared" si="8"/>
        <v>9</v>
      </c>
      <c r="I569">
        <f>TreeDesign!W11</f>
        <v>0</v>
      </c>
    </row>
    <row r="570" spans="8:9" x14ac:dyDescent="0.35">
      <c r="H570">
        <f t="shared" si="8"/>
        <v>10</v>
      </c>
      <c r="I570">
        <f>TreeDesign!W5</f>
        <v>0</v>
      </c>
    </row>
    <row r="571" spans="8:9" x14ac:dyDescent="0.35">
      <c r="H571">
        <f t="shared" si="8"/>
        <v>11</v>
      </c>
      <c r="I571" t="str">
        <f>TreeDesign!W13</f>
        <v>advFlightControl</v>
      </c>
    </row>
    <row r="572" spans="8:9" x14ac:dyDescent="0.35">
      <c r="H572">
        <f t="shared" si="8"/>
        <v>12</v>
      </c>
      <c r="I572">
        <f>TreeDesign!W14</f>
        <v>0</v>
      </c>
    </row>
    <row r="573" spans="8:9" x14ac:dyDescent="0.35">
      <c r="H573">
        <f t="shared" si="8"/>
        <v>13</v>
      </c>
      <c r="I573" t="str">
        <f>TreeDesign!W15</f>
        <v>mediumBoosters</v>
      </c>
    </row>
    <row r="574" spans="8:9" x14ac:dyDescent="0.35">
      <c r="H574">
        <f t="shared" si="8"/>
        <v>14</v>
      </c>
      <c r="I574">
        <f>TreeDesign!W16</f>
        <v>0</v>
      </c>
    </row>
    <row r="575" spans="8:9" x14ac:dyDescent="0.35">
      <c r="H575">
        <f t="shared" si="8"/>
        <v>15</v>
      </c>
      <c r="I575" t="str">
        <f>TreeDesign!W17</f>
        <v>propulsionSystems</v>
      </c>
    </row>
    <row r="576" spans="8:9" x14ac:dyDescent="0.35">
      <c r="H576">
        <f t="shared" si="8"/>
        <v>16</v>
      </c>
      <c r="I576">
        <f>TreeDesign!W18</f>
        <v>0</v>
      </c>
    </row>
    <row r="577" spans="8:9" x14ac:dyDescent="0.35">
      <c r="H577">
        <f t="shared" si="8"/>
        <v>17</v>
      </c>
      <c r="I577" t="str">
        <f>TreeDesign!W19</f>
        <v>heavyRocketry</v>
      </c>
    </row>
    <row r="578" spans="8:9" x14ac:dyDescent="0.35">
      <c r="H578">
        <f t="shared" si="8"/>
        <v>18</v>
      </c>
      <c r="I578">
        <f>TreeDesign!W20</f>
        <v>0</v>
      </c>
    </row>
    <row r="579" spans="8:9" x14ac:dyDescent="0.35">
      <c r="H579">
        <f t="shared" si="8"/>
        <v>19</v>
      </c>
      <c r="I579" t="str">
        <f>TreeDesign!W21</f>
        <v>fuelSystems</v>
      </c>
    </row>
    <row r="580" spans="8:9" x14ac:dyDescent="0.35">
      <c r="H580">
        <f t="shared" si="8"/>
        <v>20</v>
      </c>
      <c r="I580" t="str">
        <f>TreeDesign!W22</f>
        <v>flexibleFuelSolutions</v>
      </c>
    </row>
    <row r="581" spans="8:9" x14ac:dyDescent="0.35">
      <c r="H581">
        <f t="shared" si="8"/>
        <v>21</v>
      </c>
      <c r="I581">
        <f>TreeDesign!W23</f>
        <v>0</v>
      </c>
    </row>
    <row r="582" spans="8:9" x14ac:dyDescent="0.35">
      <c r="H582">
        <f t="shared" si="8"/>
        <v>22</v>
      </c>
      <c r="I582" t="str">
        <f>TreeDesign!W24</f>
        <v>docking</v>
      </c>
    </row>
    <row r="583" spans="8:9" x14ac:dyDescent="0.35">
      <c r="H583">
        <f t="shared" si="8"/>
        <v>23</v>
      </c>
      <c r="I583" t="str">
        <f>TreeDesign!W25</f>
        <v>adapters</v>
      </c>
    </row>
    <row r="584" spans="8:9" x14ac:dyDescent="0.35">
      <c r="H584">
        <f t="shared" si="8"/>
        <v>24</v>
      </c>
      <c r="I584" t="str">
        <f>TreeDesign!W26</f>
        <v>advConstruction</v>
      </c>
    </row>
    <row r="585" spans="8:9" x14ac:dyDescent="0.35">
      <c r="H585">
        <f t="shared" si="8"/>
        <v>25</v>
      </c>
      <c r="I585" t="str">
        <f>TreeDesign!W27</f>
        <v>earlyActuators</v>
      </c>
    </row>
    <row r="586" spans="8:9" x14ac:dyDescent="0.35">
      <c r="H586">
        <f t="shared" si="8"/>
        <v>26</v>
      </c>
      <c r="I586">
        <f>TreeDesign!W28</f>
        <v>0</v>
      </c>
    </row>
    <row r="587" spans="8:9" x14ac:dyDescent="0.35">
      <c r="H587">
        <f t="shared" si="8"/>
        <v>27</v>
      </c>
      <c r="I587" t="str">
        <f>TreeDesign!W29</f>
        <v>streamlinedFlight</v>
      </c>
    </row>
    <row r="588" spans="8:9" x14ac:dyDescent="0.35">
      <c r="H588">
        <f t="shared" si="8"/>
        <v>28</v>
      </c>
      <c r="I588" t="str">
        <f>TreeDesign!W30</f>
        <v>aerodynamicSystems</v>
      </c>
    </row>
    <row r="589" spans="8:9" x14ac:dyDescent="0.35">
      <c r="H589">
        <f t="shared" si="8"/>
        <v>29</v>
      </c>
      <c r="I589" t="str">
        <f>TreeDesign!W31</f>
        <v>subsonicFlight</v>
      </c>
    </row>
    <row r="590" spans="8:9" x14ac:dyDescent="0.35">
      <c r="H590">
        <f t="shared" si="8"/>
        <v>30</v>
      </c>
      <c r="I590" t="str">
        <f>TreeDesign!W32</f>
        <v>landing</v>
      </c>
    </row>
    <row r="591" spans="8:9" x14ac:dyDescent="0.35">
      <c r="H591">
        <f t="shared" si="8"/>
        <v>31</v>
      </c>
      <c r="I591" t="str">
        <f>TreeDesign!W33</f>
        <v>spaceExploration</v>
      </c>
    </row>
    <row r="592" spans="8:9" x14ac:dyDescent="0.35">
      <c r="H592">
        <f t="shared" si="8"/>
        <v>32</v>
      </c>
      <c r="I592" t="str">
        <f>TreeDesign!W34</f>
        <v>heatShields</v>
      </c>
    </row>
    <row r="593" spans="8:9" x14ac:dyDescent="0.35">
      <c r="H593">
        <f t="shared" si="8"/>
        <v>33</v>
      </c>
      <c r="I593">
        <f>TreeDesign!W35</f>
        <v>0</v>
      </c>
    </row>
    <row r="594" spans="8:9" x14ac:dyDescent="0.35">
      <c r="H594">
        <f t="shared" si="8"/>
        <v>34</v>
      </c>
      <c r="I594" t="str">
        <f>TreeDesign!W36</f>
        <v>simpleCommandModules</v>
      </c>
    </row>
    <row r="595" spans="8:9" x14ac:dyDescent="0.35">
      <c r="H595">
        <f t="shared" si="8"/>
        <v>35</v>
      </c>
      <c r="I595">
        <f>TreeDesign!W37</f>
        <v>0</v>
      </c>
    </row>
    <row r="596" spans="8:9" x14ac:dyDescent="0.35">
      <c r="H596">
        <f t="shared" si="8"/>
        <v>36</v>
      </c>
      <c r="I596">
        <f>TreeDesign!W38</f>
        <v>0</v>
      </c>
    </row>
    <row r="597" spans="8:9" x14ac:dyDescent="0.35">
      <c r="H597">
        <f t="shared" si="8"/>
        <v>37</v>
      </c>
      <c r="I597">
        <f>TreeDesign!W39</f>
        <v>0</v>
      </c>
    </row>
    <row r="598" spans="8:9" x14ac:dyDescent="0.35">
      <c r="H598">
        <f t="shared" si="8"/>
        <v>38</v>
      </c>
      <c r="I598" t="str">
        <f>TreeDesign!W40</f>
        <v>appliedScience</v>
      </c>
    </row>
    <row r="599" spans="8:9" x14ac:dyDescent="0.35">
      <c r="H599">
        <f t="shared" si="8"/>
        <v>39</v>
      </c>
      <c r="I599" t="str">
        <f>TreeDesign!W41</f>
        <v>miniaturization</v>
      </c>
    </row>
    <row r="600" spans="8:9" x14ac:dyDescent="0.35">
      <c r="H600">
        <f t="shared" si="8"/>
        <v>40</v>
      </c>
      <c r="I600">
        <f>TreeDesign!W42</f>
        <v>0</v>
      </c>
    </row>
    <row r="601" spans="8:9" x14ac:dyDescent="0.35">
      <c r="H601">
        <f t="shared" si="8"/>
        <v>1</v>
      </c>
      <c r="I601" t="e">
        <f>TreeDesign!#REF!</f>
        <v>#REF!</v>
      </c>
    </row>
    <row r="602" spans="8:9" x14ac:dyDescent="0.35">
      <c r="H602">
        <f t="shared" si="8"/>
        <v>2</v>
      </c>
      <c r="I602">
        <f>TreeDesign!X4</f>
        <v>0</v>
      </c>
    </row>
    <row r="603" spans="8:9" x14ac:dyDescent="0.35">
      <c r="H603">
        <f t="shared" si="8"/>
        <v>3</v>
      </c>
      <c r="I603" t="e">
        <f>TreeDesign!#REF!</f>
        <v>#REF!</v>
      </c>
    </row>
    <row r="604" spans="8:9" x14ac:dyDescent="0.35">
      <c r="H604">
        <f t="shared" si="8"/>
        <v>4</v>
      </c>
      <c r="I604">
        <f>TreeDesign!X6</f>
        <v>0</v>
      </c>
    </row>
    <row r="605" spans="8:9" x14ac:dyDescent="0.35">
      <c r="H605">
        <f t="shared" si="8"/>
        <v>5</v>
      </c>
      <c r="I605">
        <f>TreeDesign!X7</f>
        <v>0</v>
      </c>
    </row>
    <row r="606" spans="8:9" x14ac:dyDescent="0.35">
      <c r="H606">
        <f t="shared" si="8"/>
        <v>6</v>
      </c>
      <c r="I606">
        <f>TreeDesign!X8</f>
        <v>0</v>
      </c>
    </row>
    <row r="607" spans="8:9" x14ac:dyDescent="0.35">
      <c r="H607">
        <f t="shared" si="8"/>
        <v>7</v>
      </c>
      <c r="I607">
        <f>TreeDesign!X9</f>
        <v>0</v>
      </c>
    </row>
    <row r="608" spans="8:9" x14ac:dyDescent="0.35">
      <c r="H608">
        <f t="shared" si="8"/>
        <v>8</v>
      </c>
      <c r="I608">
        <f>TreeDesign!X10</f>
        <v>0</v>
      </c>
    </row>
    <row r="609" spans="8:9" x14ac:dyDescent="0.35">
      <c r="H609">
        <f t="shared" si="8"/>
        <v>9</v>
      </c>
      <c r="I609">
        <f>TreeDesign!X11</f>
        <v>0</v>
      </c>
    </row>
    <row r="610" spans="8:9" x14ac:dyDescent="0.35">
      <c r="H610">
        <f t="shared" si="8"/>
        <v>10</v>
      </c>
      <c r="I610">
        <f>TreeDesign!X5</f>
        <v>0</v>
      </c>
    </row>
    <row r="611" spans="8:9" x14ac:dyDescent="0.35">
      <c r="H611">
        <f t="shared" si="8"/>
        <v>11</v>
      </c>
      <c r="I611">
        <f>TreeDesign!X13</f>
        <v>0</v>
      </c>
    </row>
    <row r="612" spans="8:9" x14ac:dyDescent="0.35">
      <c r="H612">
        <f t="shared" si="8"/>
        <v>12</v>
      </c>
      <c r="I612">
        <f>TreeDesign!X14</f>
        <v>0</v>
      </c>
    </row>
    <row r="613" spans="8:9" x14ac:dyDescent="0.35">
      <c r="H613">
        <f t="shared" si="8"/>
        <v>13</v>
      </c>
      <c r="I613">
        <f>TreeDesign!X15</f>
        <v>0</v>
      </c>
    </row>
    <row r="614" spans="8:9" x14ac:dyDescent="0.35">
      <c r="H614">
        <f t="shared" si="8"/>
        <v>14</v>
      </c>
      <c r="I614">
        <f>TreeDesign!X16</f>
        <v>0</v>
      </c>
    </row>
    <row r="615" spans="8:9" x14ac:dyDescent="0.35">
      <c r="H615">
        <f t="shared" si="8"/>
        <v>15</v>
      </c>
      <c r="I615">
        <f>TreeDesign!X17</f>
        <v>0</v>
      </c>
    </row>
    <row r="616" spans="8:9" x14ac:dyDescent="0.35">
      <c r="H616">
        <f t="shared" si="8"/>
        <v>16</v>
      </c>
      <c r="I616">
        <f>TreeDesign!X18</f>
        <v>0</v>
      </c>
    </row>
    <row r="617" spans="8:9" x14ac:dyDescent="0.35">
      <c r="H617">
        <f t="shared" ref="H617:H680" si="9">H577</f>
        <v>17</v>
      </c>
      <c r="I617">
        <f>TreeDesign!X19</f>
        <v>0</v>
      </c>
    </row>
    <row r="618" spans="8:9" x14ac:dyDescent="0.35">
      <c r="H618">
        <f t="shared" si="9"/>
        <v>18</v>
      </c>
      <c r="I618">
        <f>TreeDesign!X20</f>
        <v>0</v>
      </c>
    </row>
    <row r="619" spans="8:9" x14ac:dyDescent="0.35">
      <c r="H619">
        <f t="shared" si="9"/>
        <v>19</v>
      </c>
      <c r="I619">
        <f>TreeDesign!X21</f>
        <v>0</v>
      </c>
    </row>
    <row r="620" spans="8:9" x14ac:dyDescent="0.35">
      <c r="H620">
        <f t="shared" si="9"/>
        <v>20</v>
      </c>
      <c r="I620">
        <f>TreeDesign!X22</f>
        <v>0</v>
      </c>
    </row>
    <row r="621" spans="8:9" x14ac:dyDescent="0.35">
      <c r="H621">
        <f t="shared" si="9"/>
        <v>21</v>
      </c>
      <c r="I621">
        <f>TreeDesign!X23</f>
        <v>0</v>
      </c>
    </row>
    <row r="622" spans="8:9" x14ac:dyDescent="0.35">
      <c r="H622">
        <f t="shared" si="9"/>
        <v>22</v>
      </c>
      <c r="I622">
        <f>TreeDesign!X24</f>
        <v>0</v>
      </c>
    </row>
    <row r="623" spans="8:9" x14ac:dyDescent="0.35">
      <c r="H623">
        <f t="shared" si="9"/>
        <v>23</v>
      </c>
      <c r="I623">
        <f>TreeDesign!X25</f>
        <v>0</v>
      </c>
    </row>
    <row r="624" spans="8:9" x14ac:dyDescent="0.35">
      <c r="H624">
        <f t="shared" si="9"/>
        <v>24</v>
      </c>
      <c r="I624">
        <f>TreeDesign!X26</f>
        <v>0</v>
      </c>
    </row>
    <row r="625" spans="8:9" x14ac:dyDescent="0.35">
      <c r="H625">
        <f t="shared" si="9"/>
        <v>25</v>
      </c>
      <c r="I625">
        <f>TreeDesign!X27</f>
        <v>0</v>
      </c>
    </row>
    <row r="626" spans="8:9" x14ac:dyDescent="0.35">
      <c r="H626">
        <f t="shared" si="9"/>
        <v>26</v>
      </c>
      <c r="I626">
        <f>TreeDesign!X28</f>
        <v>0</v>
      </c>
    </row>
    <row r="627" spans="8:9" x14ac:dyDescent="0.35">
      <c r="H627">
        <f t="shared" si="9"/>
        <v>27</v>
      </c>
      <c r="I627">
        <f>TreeDesign!X29</f>
        <v>0</v>
      </c>
    </row>
    <row r="628" spans="8:9" x14ac:dyDescent="0.35">
      <c r="H628">
        <f t="shared" si="9"/>
        <v>28</v>
      </c>
      <c r="I628">
        <f>TreeDesign!X30</f>
        <v>0</v>
      </c>
    </row>
    <row r="629" spans="8:9" x14ac:dyDescent="0.35">
      <c r="H629">
        <f t="shared" si="9"/>
        <v>29</v>
      </c>
      <c r="I629">
        <f>TreeDesign!X31</f>
        <v>0</v>
      </c>
    </row>
    <row r="630" spans="8:9" x14ac:dyDescent="0.35">
      <c r="H630">
        <f t="shared" si="9"/>
        <v>30</v>
      </c>
      <c r="I630">
        <f>TreeDesign!X32</f>
        <v>0</v>
      </c>
    </row>
    <row r="631" spans="8:9" x14ac:dyDescent="0.35">
      <c r="H631">
        <f t="shared" si="9"/>
        <v>31</v>
      </c>
      <c r="I631">
        <f>TreeDesign!X33</f>
        <v>0</v>
      </c>
    </row>
    <row r="632" spans="8:9" x14ac:dyDescent="0.35">
      <c r="H632">
        <f t="shared" si="9"/>
        <v>32</v>
      </c>
      <c r="I632">
        <f>TreeDesign!X34</f>
        <v>0</v>
      </c>
    </row>
    <row r="633" spans="8:9" x14ac:dyDescent="0.35">
      <c r="H633">
        <f t="shared" si="9"/>
        <v>33</v>
      </c>
      <c r="I633">
        <f>TreeDesign!X35</f>
        <v>0</v>
      </c>
    </row>
    <row r="634" spans="8:9" x14ac:dyDescent="0.35">
      <c r="H634">
        <f t="shared" si="9"/>
        <v>34</v>
      </c>
      <c r="I634">
        <f>TreeDesign!X36</f>
        <v>0</v>
      </c>
    </row>
    <row r="635" spans="8:9" x14ac:dyDescent="0.35">
      <c r="H635">
        <f t="shared" si="9"/>
        <v>35</v>
      </c>
      <c r="I635" t="str">
        <f>TreeDesign!X37</f>
        <v>simpleCommandModulesExtensions</v>
      </c>
    </row>
    <row r="636" spans="8:9" x14ac:dyDescent="0.35">
      <c r="H636">
        <f t="shared" si="9"/>
        <v>36</v>
      </c>
      <c r="I636" t="str">
        <f>TreeDesign!X38</f>
        <v>advancedReentryModule</v>
      </c>
    </row>
    <row r="637" spans="8:9" x14ac:dyDescent="0.35">
      <c r="H637">
        <f t="shared" si="9"/>
        <v>37</v>
      </c>
      <c r="I637">
        <f>TreeDesign!X39</f>
        <v>0</v>
      </c>
    </row>
    <row r="638" spans="8:9" x14ac:dyDescent="0.35">
      <c r="H638">
        <f t="shared" si="9"/>
        <v>38</v>
      </c>
      <c r="I638">
        <f>TreeDesign!X40</f>
        <v>0</v>
      </c>
    </row>
    <row r="639" spans="8:9" x14ac:dyDescent="0.35">
      <c r="H639">
        <f t="shared" si="9"/>
        <v>39</v>
      </c>
      <c r="I639">
        <f>TreeDesign!X41</f>
        <v>0</v>
      </c>
    </row>
    <row r="640" spans="8:9" x14ac:dyDescent="0.35">
      <c r="H640">
        <f t="shared" si="9"/>
        <v>40</v>
      </c>
      <c r="I640">
        <f>TreeDesign!X42</f>
        <v>0</v>
      </c>
    </row>
    <row r="641" spans="8:9" x14ac:dyDescent="0.35">
      <c r="H641">
        <f t="shared" si="9"/>
        <v>1</v>
      </c>
      <c r="I641" t="e">
        <f>TreeDesign!#REF!</f>
        <v>#REF!</v>
      </c>
    </row>
    <row r="642" spans="8:9" x14ac:dyDescent="0.35">
      <c r="H642">
        <f t="shared" si="9"/>
        <v>2</v>
      </c>
      <c r="I642">
        <f>TreeDesign!Y4</f>
        <v>0</v>
      </c>
    </row>
    <row r="643" spans="8:9" x14ac:dyDescent="0.35">
      <c r="H643">
        <f t="shared" si="9"/>
        <v>3</v>
      </c>
      <c r="I643" t="e">
        <f>TreeDesign!#REF!</f>
        <v>#REF!</v>
      </c>
    </row>
    <row r="644" spans="8:9" x14ac:dyDescent="0.35">
      <c r="H644">
        <f t="shared" si="9"/>
        <v>4</v>
      </c>
      <c r="I644">
        <f>TreeDesign!Y6</f>
        <v>0</v>
      </c>
    </row>
    <row r="645" spans="8:9" x14ac:dyDescent="0.35">
      <c r="H645">
        <f t="shared" si="9"/>
        <v>5</v>
      </c>
      <c r="I645" t="str">
        <f>TreeDesign!Y7</f>
        <v>earlyNuclearSystems</v>
      </c>
    </row>
    <row r="646" spans="8:9" x14ac:dyDescent="0.35">
      <c r="H646">
        <f t="shared" si="9"/>
        <v>6</v>
      </c>
      <c r="I646">
        <f>TreeDesign!Y8</f>
        <v>0</v>
      </c>
    </row>
    <row r="647" spans="8:9" x14ac:dyDescent="0.35">
      <c r="H647">
        <f t="shared" si="9"/>
        <v>7</v>
      </c>
      <c r="I647">
        <f>TreeDesign!Y9</f>
        <v>0</v>
      </c>
    </row>
    <row r="648" spans="8:9" x14ac:dyDescent="0.35">
      <c r="H648">
        <f t="shared" si="9"/>
        <v>8</v>
      </c>
      <c r="I648">
        <f>TreeDesign!Y10</f>
        <v>0</v>
      </c>
    </row>
    <row r="649" spans="8:9" x14ac:dyDescent="0.35">
      <c r="H649">
        <f t="shared" si="9"/>
        <v>9</v>
      </c>
      <c r="I649">
        <f>TreeDesign!Y11</f>
        <v>0</v>
      </c>
    </row>
    <row r="650" spans="8:9" x14ac:dyDescent="0.35">
      <c r="H650">
        <f t="shared" si="9"/>
        <v>10</v>
      </c>
      <c r="I650">
        <f>TreeDesign!Y5</f>
        <v>0</v>
      </c>
    </row>
    <row r="651" spans="8:9" x14ac:dyDescent="0.35">
      <c r="H651">
        <f t="shared" si="9"/>
        <v>11</v>
      </c>
      <c r="I651" t="str">
        <f>TreeDesign!Y13</f>
        <v>specializedControl</v>
      </c>
    </row>
    <row r="652" spans="8:9" x14ac:dyDescent="0.35">
      <c r="H652">
        <f t="shared" si="9"/>
        <v>12</v>
      </c>
      <c r="I652">
        <f>TreeDesign!Y14</f>
        <v>0</v>
      </c>
    </row>
    <row r="653" spans="8:9" x14ac:dyDescent="0.35">
      <c r="H653">
        <f t="shared" si="9"/>
        <v>13</v>
      </c>
      <c r="I653" t="str">
        <f>TreeDesign!Y15</f>
        <v>largeBoosters</v>
      </c>
    </row>
    <row r="654" spans="8:9" x14ac:dyDescent="0.35">
      <c r="H654">
        <f t="shared" si="9"/>
        <v>14</v>
      </c>
      <c r="I654">
        <f>TreeDesign!Y16</f>
        <v>0</v>
      </c>
    </row>
    <row r="655" spans="8:9" x14ac:dyDescent="0.35">
      <c r="H655">
        <f t="shared" si="9"/>
        <v>15</v>
      </c>
      <c r="I655" t="str">
        <f>TreeDesign!Y17</f>
        <v>precisionPropulsion</v>
      </c>
    </row>
    <row r="656" spans="8:9" x14ac:dyDescent="0.35">
      <c r="H656">
        <f t="shared" si="9"/>
        <v>16</v>
      </c>
      <c r="I656">
        <f>TreeDesign!Y18</f>
        <v>0</v>
      </c>
    </row>
    <row r="657" spans="8:9" x14ac:dyDescent="0.35">
      <c r="H657">
        <f t="shared" si="9"/>
        <v>17</v>
      </c>
      <c r="I657" t="str">
        <f>TreeDesign!Y19</f>
        <v>heavierRocketry</v>
      </c>
    </row>
    <row r="658" spans="8:9" x14ac:dyDescent="0.35">
      <c r="H658">
        <f t="shared" si="9"/>
        <v>18</v>
      </c>
      <c r="I658">
        <f>TreeDesign!Y20</f>
        <v>0</v>
      </c>
    </row>
    <row r="659" spans="8:9" x14ac:dyDescent="0.35">
      <c r="H659">
        <f t="shared" si="9"/>
        <v>19</v>
      </c>
      <c r="I659" t="str">
        <f>TreeDesign!Y21</f>
        <v>advFuelSystems</v>
      </c>
    </row>
    <row r="660" spans="8:9" x14ac:dyDescent="0.35">
      <c r="H660">
        <f t="shared" si="9"/>
        <v>20</v>
      </c>
      <c r="I660" t="str">
        <f>TreeDesign!Y22</f>
        <v>advancedFlexibleFuelSystems</v>
      </c>
    </row>
    <row r="661" spans="8:9" x14ac:dyDescent="0.35">
      <c r="H661">
        <f t="shared" si="9"/>
        <v>21</v>
      </c>
      <c r="I661">
        <f>TreeDesign!Y23</f>
        <v>0</v>
      </c>
    </row>
    <row r="662" spans="8:9" x14ac:dyDescent="0.35">
      <c r="H662">
        <f t="shared" si="9"/>
        <v>22</v>
      </c>
      <c r="I662" t="str">
        <f>TreeDesign!Y24</f>
        <v>advancedDecoupling</v>
      </c>
    </row>
    <row r="663" spans="8:9" x14ac:dyDescent="0.35">
      <c r="H663">
        <f t="shared" si="9"/>
        <v>23</v>
      </c>
      <c r="I663" t="str">
        <f>TreeDesign!Y25</f>
        <v>noseCones</v>
      </c>
    </row>
    <row r="664" spans="8:9" x14ac:dyDescent="0.35">
      <c r="H664">
        <f t="shared" si="9"/>
        <v>24</v>
      </c>
      <c r="I664" t="str">
        <f>TreeDesign!Y26</f>
        <v>specializedConstruction</v>
      </c>
    </row>
    <row r="665" spans="8:9" x14ac:dyDescent="0.35">
      <c r="H665">
        <f t="shared" si="9"/>
        <v>25</v>
      </c>
      <c r="I665" t="str">
        <f>TreeDesign!Y27</f>
        <v>actuators</v>
      </c>
    </row>
    <row r="666" spans="8:9" x14ac:dyDescent="0.35">
      <c r="H666">
        <f t="shared" si="9"/>
        <v>26</v>
      </c>
      <c r="I666">
        <f>TreeDesign!Y28</f>
        <v>0</v>
      </c>
    </row>
    <row r="667" spans="8:9" x14ac:dyDescent="0.35">
      <c r="H667">
        <f t="shared" si="9"/>
        <v>27</v>
      </c>
      <c r="I667" t="str">
        <f>TreeDesign!Y29</f>
        <v>supersonicFlight</v>
      </c>
    </row>
    <row r="668" spans="8:9" x14ac:dyDescent="0.35">
      <c r="H668">
        <f t="shared" si="9"/>
        <v>28</v>
      </c>
      <c r="I668" t="str">
        <f>TreeDesign!Y30</f>
        <v>advAerodynamics</v>
      </c>
    </row>
    <row r="669" spans="8:9" x14ac:dyDescent="0.35">
      <c r="H669">
        <f t="shared" si="9"/>
        <v>29</v>
      </c>
      <c r="I669" t="str">
        <f>TreeDesign!Y31</f>
        <v>efficientFlightSystems</v>
      </c>
    </row>
    <row r="670" spans="8:9" x14ac:dyDescent="0.35">
      <c r="H670">
        <f t="shared" si="9"/>
        <v>30</v>
      </c>
      <c r="I670" t="str">
        <f>TreeDesign!Y32</f>
        <v>fieldScience</v>
      </c>
    </row>
    <row r="671" spans="8:9" x14ac:dyDescent="0.35">
      <c r="H671">
        <f t="shared" si="9"/>
        <v>31</v>
      </c>
      <c r="I671" t="str">
        <f>TreeDesign!Y33</f>
        <v>advExploration</v>
      </c>
    </row>
    <row r="672" spans="8:9" x14ac:dyDescent="0.35">
      <c r="H672">
        <f t="shared" si="9"/>
        <v>32</v>
      </c>
      <c r="I672" t="str">
        <f>TreeDesign!Y34</f>
        <v>heatManagementSystems</v>
      </c>
    </row>
    <row r="673" spans="8:9" x14ac:dyDescent="0.35">
      <c r="H673">
        <f t="shared" si="9"/>
        <v>33</v>
      </c>
      <c r="I673">
        <f>TreeDesign!Y35</f>
        <v>0</v>
      </c>
    </row>
    <row r="674" spans="8:9" x14ac:dyDescent="0.35">
      <c r="H674">
        <f t="shared" si="9"/>
        <v>34</v>
      </c>
      <c r="I674" t="str">
        <f>TreeDesign!Y36</f>
        <v>commandModules</v>
      </c>
    </row>
    <row r="675" spans="8:9" x14ac:dyDescent="0.35">
      <c r="H675">
        <f t="shared" si="9"/>
        <v>35</v>
      </c>
      <c r="I675">
        <f>TreeDesign!Y37</f>
        <v>0</v>
      </c>
    </row>
    <row r="676" spans="8:9" x14ac:dyDescent="0.35">
      <c r="H676">
        <f t="shared" si="9"/>
        <v>36</v>
      </c>
      <c r="I676">
        <f>TreeDesign!Y38</f>
        <v>0</v>
      </c>
    </row>
    <row r="677" spans="8:9" x14ac:dyDescent="0.35">
      <c r="H677">
        <f t="shared" si="9"/>
        <v>37</v>
      </c>
      <c r="I677">
        <f>TreeDesign!Y39</f>
        <v>0</v>
      </c>
    </row>
    <row r="678" spans="8:9" x14ac:dyDescent="0.35">
      <c r="H678">
        <f t="shared" si="9"/>
        <v>38</v>
      </c>
      <c r="I678" t="str">
        <f>TreeDesign!Y40</f>
        <v>exactScience</v>
      </c>
    </row>
    <row r="679" spans="8:9" x14ac:dyDescent="0.35">
      <c r="H679">
        <f t="shared" si="9"/>
        <v>39</v>
      </c>
      <c r="I679" t="str">
        <f>TreeDesign!Y41</f>
        <v>precisionEngineering</v>
      </c>
    </row>
    <row r="680" spans="8:9" x14ac:dyDescent="0.35">
      <c r="H680">
        <f t="shared" si="9"/>
        <v>40</v>
      </c>
      <c r="I680">
        <f>TreeDesign!Y42</f>
        <v>0</v>
      </c>
    </row>
    <row r="681" spans="8:9" x14ac:dyDescent="0.35">
      <c r="H681">
        <f t="shared" ref="H681:H744" si="10">H641</f>
        <v>1</v>
      </c>
      <c r="I681" t="e">
        <f>TreeDesign!#REF!</f>
        <v>#REF!</v>
      </c>
    </row>
    <row r="682" spans="8:9" x14ac:dyDescent="0.35">
      <c r="H682">
        <f t="shared" si="10"/>
        <v>2</v>
      </c>
      <c r="I682">
        <f>TreeDesign!Z4</f>
        <v>0</v>
      </c>
    </row>
    <row r="683" spans="8:9" x14ac:dyDescent="0.35">
      <c r="H683">
        <f t="shared" si="10"/>
        <v>3</v>
      </c>
      <c r="I683" t="e">
        <f>TreeDesign!#REF!</f>
        <v>#REF!</v>
      </c>
    </row>
    <row r="684" spans="8:9" x14ac:dyDescent="0.35">
      <c r="H684">
        <f t="shared" si="10"/>
        <v>4</v>
      </c>
      <c r="I684">
        <f>TreeDesign!Z6</f>
        <v>0</v>
      </c>
    </row>
    <row r="685" spans="8:9" x14ac:dyDescent="0.35">
      <c r="H685">
        <f t="shared" si="10"/>
        <v>5</v>
      </c>
      <c r="I685">
        <f>TreeDesign!Z7</f>
        <v>0</v>
      </c>
    </row>
    <row r="686" spans="8:9" x14ac:dyDescent="0.35">
      <c r="H686">
        <f t="shared" si="10"/>
        <v>6</v>
      </c>
      <c r="I686">
        <f>TreeDesign!Z8</f>
        <v>0</v>
      </c>
    </row>
    <row r="687" spans="8:9" x14ac:dyDescent="0.35">
      <c r="H687">
        <f t="shared" si="10"/>
        <v>7</v>
      </c>
      <c r="I687">
        <f>TreeDesign!Z9</f>
        <v>0</v>
      </c>
    </row>
    <row r="688" spans="8:9" x14ac:dyDescent="0.35">
      <c r="H688">
        <f t="shared" si="10"/>
        <v>8</v>
      </c>
      <c r="I688">
        <f>TreeDesign!Z10</f>
        <v>0</v>
      </c>
    </row>
    <row r="689" spans="8:9" x14ac:dyDescent="0.35">
      <c r="H689">
        <f t="shared" si="10"/>
        <v>9</v>
      </c>
      <c r="I689">
        <f>TreeDesign!Z11</f>
        <v>0</v>
      </c>
    </row>
    <row r="690" spans="8:9" x14ac:dyDescent="0.35">
      <c r="H690">
        <f t="shared" si="10"/>
        <v>10</v>
      </c>
      <c r="I690">
        <f>TreeDesign!Z5</f>
        <v>0</v>
      </c>
    </row>
    <row r="691" spans="8:9" x14ac:dyDescent="0.35">
      <c r="H691">
        <f t="shared" si="10"/>
        <v>11</v>
      </c>
      <c r="I691">
        <f>TreeDesign!Z13</f>
        <v>0</v>
      </c>
    </row>
    <row r="692" spans="8:9" x14ac:dyDescent="0.35">
      <c r="H692">
        <f t="shared" si="10"/>
        <v>12</v>
      </c>
      <c r="I692">
        <f>TreeDesign!Z14</f>
        <v>0</v>
      </c>
    </row>
    <row r="693" spans="8:9" x14ac:dyDescent="0.35">
      <c r="H693">
        <f t="shared" si="10"/>
        <v>13</v>
      </c>
      <c r="I693">
        <f>TreeDesign!Z15</f>
        <v>0</v>
      </c>
    </row>
    <row r="694" spans="8:9" x14ac:dyDescent="0.35">
      <c r="H694">
        <f t="shared" si="10"/>
        <v>14</v>
      </c>
      <c r="I694">
        <f>TreeDesign!Z16</f>
        <v>0</v>
      </c>
    </row>
    <row r="695" spans="8:9" x14ac:dyDescent="0.35">
      <c r="H695">
        <f t="shared" si="10"/>
        <v>15</v>
      </c>
      <c r="I695">
        <f>TreeDesign!Z17</f>
        <v>0</v>
      </c>
    </row>
    <row r="696" spans="8:9" x14ac:dyDescent="0.35">
      <c r="H696">
        <f t="shared" si="10"/>
        <v>16</v>
      </c>
      <c r="I696">
        <f>TreeDesign!Z18</f>
        <v>0</v>
      </c>
    </row>
    <row r="697" spans="8:9" x14ac:dyDescent="0.35">
      <c r="H697">
        <f t="shared" si="10"/>
        <v>17</v>
      </c>
      <c r="I697">
        <f>TreeDesign!Z19</f>
        <v>0</v>
      </c>
    </row>
    <row r="698" spans="8:9" x14ac:dyDescent="0.35">
      <c r="H698">
        <f t="shared" si="10"/>
        <v>18</v>
      </c>
      <c r="I698">
        <f>TreeDesign!Z20</f>
        <v>0</v>
      </c>
    </row>
    <row r="699" spans="8:9" x14ac:dyDescent="0.35">
      <c r="H699">
        <f t="shared" si="10"/>
        <v>19</v>
      </c>
      <c r="I699">
        <f>TreeDesign!Z21</f>
        <v>0</v>
      </c>
    </row>
    <row r="700" spans="8:9" x14ac:dyDescent="0.35">
      <c r="H700">
        <f t="shared" si="10"/>
        <v>20</v>
      </c>
      <c r="I700">
        <f>TreeDesign!Z22</f>
        <v>0</v>
      </c>
    </row>
    <row r="701" spans="8:9" x14ac:dyDescent="0.35">
      <c r="H701">
        <f t="shared" si="10"/>
        <v>21</v>
      </c>
      <c r="I701">
        <f>TreeDesign!Z23</f>
        <v>0</v>
      </c>
    </row>
    <row r="702" spans="8:9" x14ac:dyDescent="0.35">
      <c r="H702">
        <f t="shared" si="10"/>
        <v>22</v>
      </c>
      <c r="I702">
        <f>TreeDesign!Z24</f>
        <v>0</v>
      </c>
    </row>
    <row r="703" spans="8:9" x14ac:dyDescent="0.35">
      <c r="H703">
        <f t="shared" si="10"/>
        <v>23</v>
      </c>
      <c r="I703">
        <f>TreeDesign!Z25</f>
        <v>0</v>
      </c>
    </row>
    <row r="704" spans="8:9" x14ac:dyDescent="0.35">
      <c r="H704">
        <f t="shared" si="10"/>
        <v>24</v>
      </c>
      <c r="I704">
        <f>TreeDesign!Z26</f>
        <v>0</v>
      </c>
    </row>
    <row r="705" spans="8:9" x14ac:dyDescent="0.35">
      <c r="H705">
        <f t="shared" si="10"/>
        <v>25</v>
      </c>
      <c r="I705">
        <f>TreeDesign!Z27</f>
        <v>0</v>
      </c>
    </row>
    <row r="706" spans="8:9" x14ac:dyDescent="0.35">
      <c r="H706">
        <f t="shared" si="10"/>
        <v>26</v>
      </c>
      <c r="I706">
        <f>TreeDesign!Z28</f>
        <v>0</v>
      </c>
    </row>
    <row r="707" spans="8:9" x14ac:dyDescent="0.35">
      <c r="H707">
        <f t="shared" si="10"/>
        <v>27</v>
      </c>
      <c r="I707">
        <f>TreeDesign!Z29</f>
        <v>0</v>
      </c>
    </row>
    <row r="708" spans="8:9" x14ac:dyDescent="0.35">
      <c r="H708">
        <f t="shared" si="10"/>
        <v>28</v>
      </c>
      <c r="I708">
        <f>TreeDesign!Z30</f>
        <v>0</v>
      </c>
    </row>
    <row r="709" spans="8:9" x14ac:dyDescent="0.35">
      <c r="H709">
        <f t="shared" si="10"/>
        <v>29</v>
      </c>
      <c r="I709">
        <f>TreeDesign!Z31</f>
        <v>0</v>
      </c>
    </row>
    <row r="710" spans="8:9" x14ac:dyDescent="0.35">
      <c r="H710">
        <f t="shared" si="10"/>
        <v>30</v>
      </c>
      <c r="I710">
        <f>TreeDesign!Z32</f>
        <v>0</v>
      </c>
    </row>
    <row r="711" spans="8:9" x14ac:dyDescent="0.35">
      <c r="H711">
        <f t="shared" si="10"/>
        <v>31</v>
      </c>
      <c r="I711">
        <f>TreeDesign!Z33</f>
        <v>0</v>
      </c>
    </row>
    <row r="712" spans="8:9" x14ac:dyDescent="0.35">
      <c r="H712">
        <f t="shared" si="10"/>
        <v>32</v>
      </c>
      <c r="I712">
        <f>TreeDesign!Z34</f>
        <v>0</v>
      </c>
    </row>
    <row r="713" spans="8:9" x14ac:dyDescent="0.35">
      <c r="H713">
        <f t="shared" si="10"/>
        <v>33</v>
      </c>
      <c r="I713">
        <f>TreeDesign!Z35</f>
        <v>0</v>
      </c>
    </row>
    <row r="714" spans="8:9" x14ac:dyDescent="0.35">
      <c r="H714">
        <f t="shared" si="10"/>
        <v>34</v>
      </c>
      <c r="I714">
        <f>TreeDesign!Z36</f>
        <v>0</v>
      </c>
    </row>
    <row r="715" spans="8:9" x14ac:dyDescent="0.35">
      <c r="H715">
        <f t="shared" si="10"/>
        <v>35</v>
      </c>
      <c r="I715" t="str">
        <f>TreeDesign!Z37</f>
        <v>commandModulesExtensions</v>
      </c>
    </row>
    <row r="716" spans="8:9" x14ac:dyDescent="0.35">
      <c r="H716">
        <f t="shared" si="10"/>
        <v>36</v>
      </c>
      <c r="I716">
        <f>TreeDesign!Z38</f>
        <v>0</v>
      </c>
    </row>
    <row r="717" spans="8:9" x14ac:dyDescent="0.35">
      <c r="H717">
        <f t="shared" si="10"/>
        <v>37</v>
      </c>
      <c r="I717">
        <f>TreeDesign!Z39</f>
        <v>0</v>
      </c>
    </row>
    <row r="718" spans="8:9" x14ac:dyDescent="0.35">
      <c r="H718">
        <f t="shared" si="10"/>
        <v>38</v>
      </c>
      <c r="I718">
        <f>TreeDesign!Z40</f>
        <v>0</v>
      </c>
    </row>
    <row r="719" spans="8:9" x14ac:dyDescent="0.35">
      <c r="H719">
        <f t="shared" si="10"/>
        <v>39</v>
      </c>
      <c r="I719">
        <f>TreeDesign!Z41</f>
        <v>0</v>
      </c>
    </row>
    <row r="720" spans="8:9" x14ac:dyDescent="0.35">
      <c r="H720">
        <f t="shared" si="10"/>
        <v>40</v>
      </c>
      <c r="I720">
        <f>TreeDesign!Z42</f>
        <v>0</v>
      </c>
    </row>
    <row r="721" spans="8:9" x14ac:dyDescent="0.35">
      <c r="H721">
        <f t="shared" si="10"/>
        <v>1</v>
      </c>
      <c r="I721" t="e">
        <f>TreeDesign!#REF!</f>
        <v>#REF!</v>
      </c>
    </row>
    <row r="722" spans="8:9" x14ac:dyDescent="0.35">
      <c r="H722">
        <f t="shared" si="10"/>
        <v>2</v>
      </c>
      <c r="I722" t="str">
        <f>TreeDesign!AA6</f>
        <v>nuclearPower</v>
      </c>
    </row>
    <row r="723" spans="8:9" x14ac:dyDescent="0.35">
      <c r="H723">
        <f t="shared" si="10"/>
        <v>3</v>
      </c>
      <c r="I723" t="str">
        <f>TreeDesign!AA7</f>
        <v>nuclearPropulsion</v>
      </c>
    </row>
    <row r="724" spans="8:9" x14ac:dyDescent="0.35">
      <c r="H724">
        <f t="shared" si="10"/>
        <v>4</v>
      </c>
      <c r="I724">
        <f>TreeDesign!AA8</f>
        <v>0</v>
      </c>
    </row>
    <row r="725" spans="8:9" x14ac:dyDescent="0.35">
      <c r="H725">
        <f t="shared" si="10"/>
        <v>5</v>
      </c>
      <c r="I725">
        <f>TreeDesign!AA9</f>
        <v>0</v>
      </c>
    </row>
    <row r="726" spans="8:9" x14ac:dyDescent="0.35">
      <c r="H726">
        <f t="shared" si="10"/>
        <v>6</v>
      </c>
      <c r="I726" t="e">
        <f>TreeDesign!#REF!</f>
        <v>#REF!</v>
      </c>
    </row>
    <row r="727" spans="8:9" x14ac:dyDescent="0.35">
      <c r="H727">
        <f t="shared" si="10"/>
        <v>7</v>
      </c>
      <c r="I727" t="e">
        <f>TreeDesign!#REF!</f>
        <v>#REF!</v>
      </c>
    </row>
    <row r="728" spans="8:9" x14ac:dyDescent="0.35">
      <c r="H728">
        <f t="shared" si="10"/>
        <v>8</v>
      </c>
      <c r="I728">
        <f>TreeDesign!AA10</f>
        <v>0</v>
      </c>
    </row>
    <row r="729" spans="8:9" x14ac:dyDescent="0.35">
      <c r="H729">
        <f t="shared" si="10"/>
        <v>9</v>
      </c>
      <c r="I729" t="str">
        <f>TreeDesign!AA11</f>
        <v>earlyIonPropulsion</v>
      </c>
    </row>
    <row r="730" spans="8:9" x14ac:dyDescent="0.35">
      <c r="H730">
        <f t="shared" si="10"/>
        <v>10</v>
      </c>
      <c r="I730">
        <f>TreeDesign!AA5</f>
        <v>0</v>
      </c>
    </row>
    <row r="731" spans="8:9" x14ac:dyDescent="0.35">
      <c r="H731">
        <f t="shared" si="10"/>
        <v>11</v>
      </c>
      <c r="I731" t="str">
        <f>TreeDesign!AA13</f>
        <v>experimentalControl</v>
      </c>
    </row>
    <row r="732" spans="8:9" x14ac:dyDescent="0.35">
      <c r="H732">
        <f t="shared" si="10"/>
        <v>12</v>
      </c>
      <c r="I732">
        <f>TreeDesign!AA14</f>
        <v>0</v>
      </c>
    </row>
    <row r="733" spans="8:9" x14ac:dyDescent="0.35">
      <c r="H733">
        <f t="shared" si="10"/>
        <v>13</v>
      </c>
      <c r="I733" t="str">
        <f>TreeDesign!AA15</f>
        <v>largerBoosters</v>
      </c>
    </row>
    <row r="734" spans="8:9" x14ac:dyDescent="0.35">
      <c r="H734">
        <f t="shared" si="10"/>
        <v>14</v>
      </c>
      <c r="I734">
        <f>TreeDesign!AA16</f>
        <v>0</v>
      </c>
    </row>
    <row r="735" spans="8:9" x14ac:dyDescent="0.35">
      <c r="H735">
        <f t="shared" si="10"/>
        <v>15</v>
      </c>
      <c r="I735" t="str">
        <f>TreeDesign!AA17</f>
        <v>experimentalPropulsion</v>
      </c>
    </row>
    <row r="736" spans="8:9" x14ac:dyDescent="0.35">
      <c r="H736">
        <f t="shared" si="10"/>
        <v>16</v>
      </c>
      <c r="I736">
        <f>TreeDesign!AA18</f>
        <v>0</v>
      </c>
    </row>
    <row r="737" spans="8:9" x14ac:dyDescent="0.35">
      <c r="H737">
        <f t="shared" si="10"/>
        <v>17</v>
      </c>
      <c r="I737" t="str">
        <f>TreeDesign!AA19</f>
        <v>evenHeavierRocketry</v>
      </c>
    </row>
    <row r="738" spans="8:9" x14ac:dyDescent="0.35">
      <c r="H738">
        <f t="shared" si="10"/>
        <v>18</v>
      </c>
      <c r="I738">
        <f>TreeDesign!AA20</f>
        <v>0</v>
      </c>
    </row>
    <row r="739" spans="8:9" x14ac:dyDescent="0.35">
      <c r="H739">
        <f t="shared" si="10"/>
        <v>19</v>
      </c>
      <c r="I739" t="str">
        <f>TreeDesign!AA21</f>
        <v>largeVolumeContainment</v>
      </c>
    </row>
    <row r="740" spans="8:9" x14ac:dyDescent="0.35">
      <c r="H740">
        <f t="shared" si="10"/>
        <v>20</v>
      </c>
      <c r="I740" t="str">
        <f>TreeDesign!AA22</f>
        <v>largeFlexibleFuelSystems</v>
      </c>
    </row>
    <row r="741" spans="8:9" x14ac:dyDescent="0.35">
      <c r="H741">
        <f t="shared" si="10"/>
        <v>21</v>
      </c>
      <c r="I741">
        <f>TreeDesign!AA23</f>
        <v>0</v>
      </c>
    </row>
    <row r="742" spans="8:9" x14ac:dyDescent="0.35">
      <c r="H742">
        <f t="shared" si="10"/>
        <v>22</v>
      </c>
      <c r="I742" t="str">
        <f>TreeDesign!AA24</f>
        <v>enginePlates</v>
      </c>
    </row>
    <row r="743" spans="8:9" x14ac:dyDescent="0.35">
      <c r="H743">
        <f t="shared" si="10"/>
        <v>23</v>
      </c>
      <c r="I743" t="str">
        <f>TreeDesign!AA25</f>
        <v>advMetalworks</v>
      </c>
    </row>
    <row r="744" spans="8:9" x14ac:dyDescent="0.35">
      <c r="H744">
        <f t="shared" si="10"/>
        <v>24</v>
      </c>
      <c r="I744" t="str">
        <f>TreeDesign!AA26</f>
        <v>composites</v>
      </c>
    </row>
    <row r="745" spans="8:9" x14ac:dyDescent="0.35">
      <c r="H745">
        <f t="shared" ref="H745:H808" si="11">H705</f>
        <v>25</v>
      </c>
      <c r="I745" t="str">
        <f>TreeDesign!AA27</f>
        <v>advActuators</v>
      </c>
    </row>
    <row r="746" spans="8:9" x14ac:dyDescent="0.35">
      <c r="H746">
        <f t="shared" si="11"/>
        <v>26</v>
      </c>
      <c r="I746">
        <f>TreeDesign!AA28</f>
        <v>0</v>
      </c>
    </row>
    <row r="747" spans="8:9" x14ac:dyDescent="0.35">
      <c r="H747">
        <f t="shared" si="11"/>
        <v>27</v>
      </c>
      <c r="I747" t="str">
        <f>TreeDesign!AA29</f>
        <v>highAltitudeFlight</v>
      </c>
    </row>
    <row r="748" spans="8:9" x14ac:dyDescent="0.35">
      <c r="H748">
        <f t="shared" si="11"/>
        <v>28</v>
      </c>
      <c r="I748" t="str">
        <f>TreeDesign!AA30</f>
        <v>heavyAerodynamics</v>
      </c>
    </row>
    <row r="749" spans="8:9" x14ac:dyDescent="0.35">
      <c r="H749">
        <f t="shared" si="11"/>
        <v>29</v>
      </c>
      <c r="I749" t="str">
        <f>TreeDesign!AA31</f>
        <v>advancedFlightSystems</v>
      </c>
    </row>
    <row r="750" spans="8:9" x14ac:dyDescent="0.35">
      <c r="H750">
        <f t="shared" si="11"/>
        <v>30</v>
      </c>
      <c r="I750" t="str">
        <f>TreeDesign!AA32</f>
        <v>advLanding</v>
      </c>
    </row>
    <row r="751" spans="8:9" x14ac:dyDescent="0.35">
      <c r="H751">
        <f t="shared" si="11"/>
        <v>31</v>
      </c>
      <c r="I751" t="str">
        <f>TreeDesign!AA33</f>
        <v>landingFrames</v>
      </c>
    </row>
    <row r="752" spans="8:9" x14ac:dyDescent="0.35">
      <c r="H752">
        <f t="shared" si="11"/>
        <v>32</v>
      </c>
      <c r="I752" t="str">
        <f>TreeDesign!AA34</f>
        <v>intermediateHeatManagement</v>
      </c>
    </row>
    <row r="753" spans="8:9" x14ac:dyDescent="0.35">
      <c r="H753">
        <f t="shared" si="11"/>
        <v>33</v>
      </c>
      <c r="I753">
        <f>TreeDesign!AA35</f>
        <v>0</v>
      </c>
    </row>
    <row r="754" spans="8:9" x14ac:dyDescent="0.35">
      <c r="H754">
        <f t="shared" si="11"/>
        <v>34</v>
      </c>
      <c r="I754" t="str">
        <f>TreeDesign!AA36</f>
        <v>heavyCommandModules</v>
      </c>
    </row>
    <row r="755" spans="8:9" x14ac:dyDescent="0.35">
      <c r="H755">
        <f t="shared" si="11"/>
        <v>35</v>
      </c>
      <c r="I755">
        <f>TreeDesign!AA37</f>
        <v>0</v>
      </c>
    </row>
    <row r="756" spans="8:9" x14ac:dyDescent="0.35">
      <c r="H756">
        <f t="shared" si="11"/>
        <v>36</v>
      </c>
      <c r="I756">
        <f>TreeDesign!AA38</f>
        <v>0</v>
      </c>
    </row>
    <row r="757" spans="8:9" x14ac:dyDescent="0.35">
      <c r="H757">
        <f t="shared" si="11"/>
        <v>37</v>
      </c>
      <c r="I757">
        <f>TreeDesign!AA39</f>
        <v>0</v>
      </c>
    </row>
    <row r="758" spans="8:9" x14ac:dyDescent="0.35">
      <c r="H758">
        <f t="shared" si="11"/>
        <v>38</v>
      </c>
      <c r="I758" t="str">
        <f>TreeDesign!AA40</f>
        <v>scienceTech</v>
      </c>
    </row>
    <row r="759" spans="8:9" x14ac:dyDescent="0.35">
      <c r="H759">
        <f t="shared" si="11"/>
        <v>39</v>
      </c>
      <c r="I759" t="str">
        <f>TreeDesign!AA41</f>
        <v>electronics</v>
      </c>
    </row>
    <row r="760" spans="8:9" x14ac:dyDescent="0.35">
      <c r="H760">
        <f t="shared" si="11"/>
        <v>40</v>
      </c>
      <c r="I760">
        <f>TreeDesign!AA42</f>
        <v>0</v>
      </c>
    </row>
    <row r="761" spans="8:9" x14ac:dyDescent="0.35">
      <c r="H761">
        <f t="shared" si="11"/>
        <v>1</v>
      </c>
      <c r="I761" t="e">
        <f>TreeDesign!#REF!</f>
        <v>#REF!</v>
      </c>
    </row>
    <row r="762" spans="8:9" x14ac:dyDescent="0.35">
      <c r="H762">
        <f t="shared" si="11"/>
        <v>2</v>
      </c>
      <c r="I762">
        <f>TreeDesign!AB6</f>
        <v>0</v>
      </c>
    </row>
    <row r="763" spans="8:9" x14ac:dyDescent="0.35">
      <c r="H763">
        <f t="shared" si="11"/>
        <v>3</v>
      </c>
      <c r="I763">
        <f>TreeDesign!AB7</f>
        <v>0</v>
      </c>
    </row>
    <row r="764" spans="8:9" x14ac:dyDescent="0.35">
      <c r="H764">
        <f t="shared" si="11"/>
        <v>4</v>
      </c>
      <c r="I764">
        <f>TreeDesign!AB8</f>
        <v>0</v>
      </c>
    </row>
    <row r="765" spans="8:9" x14ac:dyDescent="0.35">
      <c r="H765">
        <f t="shared" si="11"/>
        <v>5</v>
      </c>
      <c r="I765">
        <f>TreeDesign!AB9</f>
        <v>0</v>
      </c>
    </row>
    <row r="766" spans="8:9" x14ac:dyDescent="0.35">
      <c r="H766">
        <f t="shared" si="11"/>
        <v>6</v>
      </c>
      <c r="I766" t="e">
        <f>TreeDesign!#REF!</f>
        <v>#REF!</v>
      </c>
    </row>
    <row r="767" spans="8:9" x14ac:dyDescent="0.35">
      <c r="H767">
        <f t="shared" si="11"/>
        <v>7</v>
      </c>
      <c r="I767" t="e">
        <f>TreeDesign!#REF!</f>
        <v>#REF!</v>
      </c>
    </row>
    <row r="768" spans="8:9" x14ac:dyDescent="0.35">
      <c r="H768">
        <f t="shared" si="11"/>
        <v>8</v>
      </c>
      <c r="I768" t="e">
        <f>TreeDesign!#REF!</f>
        <v>#REF!</v>
      </c>
    </row>
    <row r="769" spans="8:9" x14ac:dyDescent="0.35">
      <c r="H769">
        <f t="shared" si="11"/>
        <v>9</v>
      </c>
      <c r="I769">
        <f>TreeDesign!AB11</f>
        <v>0</v>
      </c>
    </row>
    <row r="770" spans="8:9" x14ac:dyDescent="0.35">
      <c r="H770">
        <f t="shared" si="11"/>
        <v>10</v>
      </c>
      <c r="I770" t="str">
        <f>TreeDesign!AB5</f>
        <v>nuclearFuelSystems</v>
      </c>
    </row>
    <row r="771" spans="8:9" x14ac:dyDescent="0.35">
      <c r="H771">
        <f t="shared" si="11"/>
        <v>11</v>
      </c>
      <c r="I771">
        <f>TreeDesign!AB13</f>
        <v>0</v>
      </c>
    </row>
    <row r="772" spans="8:9" x14ac:dyDescent="0.35">
      <c r="H772">
        <f t="shared" si="11"/>
        <v>12</v>
      </c>
      <c r="I772">
        <f>TreeDesign!AB14</f>
        <v>0</v>
      </c>
    </row>
    <row r="773" spans="8:9" x14ac:dyDescent="0.35">
      <c r="H773">
        <f t="shared" si="11"/>
        <v>13</v>
      </c>
      <c r="I773">
        <f>TreeDesign!AB15</f>
        <v>0</v>
      </c>
    </row>
    <row r="774" spans="8:9" x14ac:dyDescent="0.35">
      <c r="H774">
        <f t="shared" si="11"/>
        <v>14</v>
      </c>
      <c r="I774">
        <f>TreeDesign!AB16</f>
        <v>0</v>
      </c>
    </row>
    <row r="775" spans="8:9" x14ac:dyDescent="0.35">
      <c r="H775">
        <f t="shared" si="11"/>
        <v>15</v>
      </c>
      <c r="I775">
        <f>TreeDesign!AB17</f>
        <v>0</v>
      </c>
    </row>
    <row r="776" spans="8:9" x14ac:dyDescent="0.35">
      <c r="H776">
        <f t="shared" si="11"/>
        <v>16</v>
      </c>
      <c r="I776">
        <f>TreeDesign!AB18</f>
        <v>0</v>
      </c>
    </row>
    <row r="777" spans="8:9" x14ac:dyDescent="0.35">
      <c r="H777">
        <f t="shared" si="11"/>
        <v>17</v>
      </c>
      <c r="I777">
        <f>TreeDesign!AB19</f>
        <v>0</v>
      </c>
    </row>
    <row r="778" spans="8:9" x14ac:dyDescent="0.35">
      <c r="H778">
        <f t="shared" si="11"/>
        <v>18</v>
      </c>
      <c r="I778">
        <f>TreeDesign!AB20</f>
        <v>0</v>
      </c>
    </row>
    <row r="779" spans="8:9" x14ac:dyDescent="0.35">
      <c r="H779">
        <f t="shared" si="11"/>
        <v>19</v>
      </c>
      <c r="I779">
        <f>TreeDesign!AB21</f>
        <v>0</v>
      </c>
    </row>
    <row r="780" spans="8:9" x14ac:dyDescent="0.35">
      <c r="H780">
        <f t="shared" si="11"/>
        <v>20</v>
      </c>
      <c r="I780">
        <f>TreeDesign!AB22</f>
        <v>0</v>
      </c>
    </row>
    <row r="781" spans="8:9" x14ac:dyDescent="0.35">
      <c r="H781">
        <f t="shared" si="11"/>
        <v>21</v>
      </c>
      <c r="I781">
        <f>TreeDesign!AB23</f>
        <v>0</v>
      </c>
    </row>
    <row r="782" spans="8:9" x14ac:dyDescent="0.35">
      <c r="H782">
        <f t="shared" si="11"/>
        <v>22</v>
      </c>
      <c r="I782">
        <f>TreeDesign!AB24</f>
        <v>0</v>
      </c>
    </row>
    <row r="783" spans="8:9" x14ac:dyDescent="0.35">
      <c r="H783">
        <f t="shared" si="11"/>
        <v>23</v>
      </c>
      <c r="I783">
        <f>TreeDesign!AB25</f>
        <v>0</v>
      </c>
    </row>
    <row r="784" spans="8:9" x14ac:dyDescent="0.35">
      <c r="H784">
        <f t="shared" si="11"/>
        <v>24</v>
      </c>
      <c r="I784">
        <f>TreeDesign!AB26</f>
        <v>0</v>
      </c>
    </row>
    <row r="785" spans="8:9" x14ac:dyDescent="0.35">
      <c r="H785">
        <f t="shared" si="11"/>
        <v>25</v>
      </c>
      <c r="I785">
        <f>TreeDesign!AB27</f>
        <v>0</v>
      </c>
    </row>
    <row r="786" spans="8:9" x14ac:dyDescent="0.35">
      <c r="H786">
        <f t="shared" si="11"/>
        <v>26</v>
      </c>
      <c r="I786">
        <f>TreeDesign!AB28</f>
        <v>0</v>
      </c>
    </row>
    <row r="787" spans="8:9" x14ac:dyDescent="0.35">
      <c r="H787">
        <f t="shared" si="11"/>
        <v>27</v>
      </c>
      <c r="I787">
        <f>TreeDesign!AB29</f>
        <v>0</v>
      </c>
    </row>
    <row r="788" spans="8:9" x14ac:dyDescent="0.35">
      <c r="H788">
        <f t="shared" si="11"/>
        <v>28</v>
      </c>
      <c r="I788">
        <f>TreeDesign!AB30</f>
        <v>0</v>
      </c>
    </row>
    <row r="789" spans="8:9" x14ac:dyDescent="0.35">
      <c r="H789">
        <f t="shared" si="11"/>
        <v>29</v>
      </c>
      <c r="I789">
        <f>TreeDesign!AB31</f>
        <v>0</v>
      </c>
    </row>
    <row r="790" spans="8:9" x14ac:dyDescent="0.35">
      <c r="H790">
        <f t="shared" si="11"/>
        <v>30</v>
      </c>
      <c r="I790">
        <f>TreeDesign!AB32</f>
        <v>0</v>
      </c>
    </row>
    <row r="791" spans="8:9" x14ac:dyDescent="0.35">
      <c r="H791">
        <f t="shared" si="11"/>
        <v>31</v>
      </c>
      <c r="I791">
        <f>TreeDesign!AB33</f>
        <v>0</v>
      </c>
    </row>
    <row r="792" spans="8:9" x14ac:dyDescent="0.35">
      <c r="H792">
        <f t="shared" si="11"/>
        <v>32</v>
      </c>
      <c r="I792">
        <f>TreeDesign!AB34</f>
        <v>0</v>
      </c>
    </row>
    <row r="793" spans="8:9" x14ac:dyDescent="0.35">
      <c r="H793">
        <f t="shared" si="11"/>
        <v>33</v>
      </c>
      <c r="I793">
        <f>TreeDesign!AB35</f>
        <v>0</v>
      </c>
    </row>
    <row r="794" spans="8:9" x14ac:dyDescent="0.35">
      <c r="H794">
        <f t="shared" si="11"/>
        <v>34</v>
      </c>
      <c r="I794">
        <f>TreeDesign!AB36</f>
        <v>0</v>
      </c>
    </row>
    <row r="795" spans="8:9" x14ac:dyDescent="0.35">
      <c r="H795">
        <f t="shared" si="11"/>
        <v>35</v>
      </c>
      <c r="I795" t="str">
        <f>TreeDesign!AB37</f>
        <v>heavyCommandModulesExtensions</v>
      </c>
    </row>
    <row r="796" spans="8:9" x14ac:dyDescent="0.35">
      <c r="H796">
        <f t="shared" si="11"/>
        <v>36</v>
      </c>
      <c r="I796">
        <f>TreeDesign!AB38</f>
        <v>0</v>
      </c>
    </row>
    <row r="797" spans="8:9" x14ac:dyDescent="0.35">
      <c r="H797">
        <f t="shared" si="11"/>
        <v>37</v>
      </c>
      <c r="I797">
        <f>TreeDesign!AB39</f>
        <v>0</v>
      </c>
    </row>
    <row r="798" spans="8:9" x14ac:dyDescent="0.35">
      <c r="H798">
        <f t="shared" si="11"/>
        <v>38</v>
      </c>
      <c r="I798">
        <f>TreeDesign!AB40</f>
        <v>0</v>
      </c>
    </row>
    <row r="799" spans="8:9" x14ac:dyDescent="0.35">
      <c r="H799">
        <f t="shared" si="11"/>
        <v>39</v>
      </c>
      <c r="I799">
        <f>TreeDesign!AB41</f>
        <v>0</v>
      </c>
    </row>
    <row r="800" spans="8:9" x14ac:dyDescent="0.35">
      <c r="H800">
        <f t="shared" si="11"/>
        <v>40</v>
      </c>
      <c r="I800">
        <f>TreeDesign!AB42</f>
        <v>0</v>
      </c>
    </row>
    <row r="801" spans="8:9" x14ac:dyDescent="0.35">
      <c r="H801">
        <f t="shared" si="11"/>
        <v>1</v>
      </c>
      <c r="I801" t="e">
        <f>TreeDesign!#REF!</f>
        <v>#REF!</v>
      </c>
    </row>
    <row r="802" spans="8:9" x14ac:dyDescent="0.35">
      <c r="H802">
        <f t="shared" si="11"/>
        <v>2</v>
      </c>
      <c r="I802" t="str">
        <f>TreeDesign!AC6</f>
        <v>largeNuclearPower</v>
      </c>
    </row>
    <row r="803" spans="8:9" x14ac:dyDescent="0.35">
      <c r="H803">
        <f t="shared" si="11"/>
        <v>3</v>
      </c>
      <c r="I803" t="str">
        <f>TreeDesign!AC7</f>
        <v>improvedNuclearPropulsion</v>
      </c>
    </row>
    <row r="804" spans="8:9" x14ac:dyDescent="0.35">
      <c r="H804">
        <f t="shared" si="11"/>
        <v>4</v>
      </c>
      <c r="I804">
        <f>TreeDesign!AC8</f>
        <v>0</v>
      </c>
    </row>
    <row r="805" spans="8:9" x14ac:dyDescent="0.35">
      <c r="H805">
        <f t="shared" si="11"/>
        <v>5</v>
      </c>
      <c r="I805">
        <f>TreeDesign!AC9</f>
        <v>0</v>
      </c>
    </row>
    <row r="806" spans="8:9" x14ac:dyDescent="0.35">
      <c r="H806">
        <f t="shared" si="11"/>
        <v>6</v>
      </c>
      <c r="I806">
        <f>TreeDesign!AC10</f>
        <v>0</v>
      </c>
    </row>
    <row r="807" spans="8:9" x14ac:dyDescent="0.35">
      <c r="H807">
        <f t="shared" si="11"/>
        <v>7</v>
      </c>
      <c r="I807" t="str">
        <f>TreeDesign!AC11</f>
        <v>ionPropulsion</v>
      </c>
    </row>
    <row r="808" spans="8:9" x14ac:dyDescent="0.35">
      <c r="H808">
        <f t="shared" si="11"/>
        <v>8</v>
      </c>
      <c r="I808">
        <f>TreeDesign!AC12</f>
        <v>0</v>
      </c>
    </row>
    <row r="809" spans="8:9" x14ac:dyDescent="0.35">
      <c r="H809">
        <f t="shared" ref="H809:H872" si="12">H769</f>
        <v>9</v>
      </c>
      <c r="I809" t="e">
        <f>TreeDesign!#REF!</f>
        <v>#REF!</v>
      </c>
    </row>
    <row r="810" spans="8:9" x14ac:dyDescent="0.35">
      <c r="H810">
        <f t="shared" si="12"/>
        <v>10</v>
      </c>
      <c r="I810">
        <f>TreeDesign!AC5</f>
        <v>0</v>
      </c>
    </row>
    <row r="811" spans="8:9" x14ac:dyDescent="0.35">
      <c r="H811">
        <f t="shared" si="12"/>
        <v>11</v>
      </c>
      <c r="I811" t="str">
        <f>TreeDesign!AC13</f>
        <v>exoticControl</v>
      </c>
    </row>
    <row r="812" spans="8:9" x14ac:dyDescent="0.35">
      <c r="H812">
        <f t="shared" si="12"/>
        <v>12</v>
      </c>
      <c r="I812">
        <f>TreeDesign!AC14</f>
        <v>0</v>
      </c>
    </row>
    <row r="813" spans="8:9" x14ac:dyDescent="0.35">
      <c r="H813">
        <f t="shared" si="12"/>
        <v>13</v>
      </c>
      <c r="I813" t="str">
        <f>TreeDesign!AC15</f>
        <v>hugeBoosters</v>
      </c>
    </row>
    <row r="814" spans="8:9" x14ac:dyDescent="0.35">
      <c r="H814">
        <f t="shared" si="12"/>
        <v>14</v>
      </c>
      <c r="I814">
        <f>TreeDesign!AC16</f>
        <v>0</v>
      </c>
    </row>
    <row r="815" spans="8:9" x14ac:dyDescent="0.35">
      <c r="H815">
        <f t="shared" si="12"/>
        <v>15</v>
      </c>
      <c r="I815" t="str">
        <f>TreeDesign!AC17</f>
        <v>exoticPropulsion</v>
      </c>
    </row>
    <row r="816" spans="8:9" x14ac:dyDescent="0.35">
      <c r="H816">
        <f t="shared" si="12"/>
        <v>16</v>
      </c>
      <c r="I816">
        <f>TreeDesign!AC18</f>
        <v>0</v>
      </c>
    </row>
    <row r="817" spans="8:9" x14ac:dyDescent="0.35">
      <c r="H817">
        <f t="shared" si="12"/>
        <v>17</v>
      </c>
      <c r="I817" t="str">
        <f>TreeDesign!AC19</f>
        <v>veryHeavyRocketry</v>
      </c>
    </row>
    <row r="818" spans="8:9" x14ac:dyDescent="0.35">
      <c r="H818">
        <f t="shared" si="12"/>
        <v>18</v>
      </c>
      <c r="I818">
        <f>TreeDesign!AC20</f>
        <v>0</v>
      </c>
    </row>
    <row r="819" spans="8:9" x14ac:dyDescent="0.35">
      <c r="H819">
        <f t="shared" si="12"/>
        <v>19</v>
      </c>
      <c r="I819" t="str">
        <f>TreeDesign!AC21</f>
        <v>highPerformanceFuelSystems</v>
      </c>
    </row>
    <row r="820" spans="8:9" x14ac:dyDescent="0.35">
      <c r="H820">
        <f t="shared" si="12"/>
        <v>20</v>
      </c>
      <c r="I820" t="str">
        <f>TreeDesign!AC22</f>
        <v>hugeFlexibleFuelSystems</v>
      </c>
    </row>
    <row r="821" spans="8:9" x14ac:dyDescent="0.35">
      <c r="H821">
        <f t="shared" si="12"/>
        <v>21</v>
      </c>
      <c r="I821">
        <f>TreeDesign!AC23</f>
        <v>0</v>
      </c>
    </row>
    <row r="822" spans="8:9" x14ac:dyDescent="0.35">
      <c r="H822">
        <f t="shared" si="12"/>
        <v>22</v>
      </c>
      <c r="I822" t="str">
        <f>TreeDesign!AC24</f>
        <v>advancedDocking</v>
      </c>
    </row>
    <row r="823" spans="8:9" x14ac:dyDescent="0.35">
      <c r="H823">
        <f t="shared" si="12"/>
        <v>23</v>
      </c>
      <c r="I823" t="str">
        <f>TreeDesign!AC25</f>
        <v>nanolathing</v>
      </c>
    </row>
    <row r="824" spans="8:9" x14ac:dyDescent="0.35">
      <c r="H824">
        <f t="shared" si="12"/>
        <v>24</v>
      </c>
      <c r="I824" t="str">
        <f>TreeDesign!AC26</f>
        <v>metaMaterials</v>
      </c>
    </row>
    <row r="825" spans="8:9" x14ac:dyDescent="0.35">
      <c r="H825">
        <f t="shared" si="12"/>
        <v>25</v>
      </c>
      <c r="I825" t="str">
        <f>TreeDesign!AC27</f>
        <v>experimentalActuators</v>
      </c>
    </row>
    <row r="826" spans="8:9" x14ac:dyDescent="0.35">
      <c r="H826">
        <f t="shared" si="12"/>
        <v>26</v>
      </c>
      <c r="I826">
        <f>TreeDesign!AC28</f>
        <v>0</v>
      </c>
    </row>
    <row r="827" spans="8:9" x14ac:dyDescent="0.35">
      <c r="H827">
        <f t="shared" si="12"/>
        <v>27</v>
      </c>
      <c r="I827" t="str">
        <f>TreeDesign!AC29</f>
        <v>hypersonicFlight</v>
      </c>
    </row>
    <row r="828" spans="8:9" x14ac:dyDescent="0.35">
      <c r="H828">
        <f t="shared" si="12"/>
        <v>28</v>
      </c>
      <c r="I828" t="str">
        <f>TreeDesign!AC30</f>
        <v>experimentalAerodynamics</v>
      </c>
    </row>
    <row r="829" spans="8:9" x14ac:dyDescent="0.35">
      <c r="H829">
        <f t="shared" si="12"/>
        <v>29</v>
      </c>
      <c r="I829" t="str">
        <f>TreeDesign!AC31</f>
        <v>specializedFlightSystems</v>
      </c>
    </row>
    <row r="830" spans="8:9" x14ac:dyDescent="0.35">
      <c r="H830">
        <f t="shared" si="12"/>
        <v>30</v>
      </c>
      <c r="I830" t="str">
        <f>TreeDesign!AC32</f>
        <v>heavyLanding</v>
      </c>
    </row>
    <row r="831" spans="8:9" x14ac:dyDescent="0.35">
      <c r="H831">
        <f t="shared" si="12"/>
        <v>31</v>
      </c>
      <c r="I831" t="str">
        <f>TreeDesign!AC33</f>
        <v>heavyDutyLandingFrames</v>
      </c>
    </row>
    <row r="832" spans="8:9" x14ac:dyDescent="0.35">
      <c r="H832">
        <f t="shared" si="12"/>
        <v>32</v>
      </c>
      <c r="I832" t="str">
        <f>TreeDesign!AC34</f>
        <v>advHeatManagement</v>
      </c>
    </row>
    <row r="833" spans="8:9" x14ac:dyDescent="0.35">
      <c r="H833">
        <f t="shared" si="12"/>
        <v>33</v>
      </c>
      <c r="I833">
        <f>TreeDesign!AC35</f>
        <v>0</v>
      </c>
    </row>
    <row r="834" spans="8:9" x14ac:dyDescent="0.35">
      <c r="H834">
        <f t="shared" si="12"/>
        <v>34</v>
      </c>
      <c r="I834" t="str">
        <f>TreeDesign!AC36</f>
        <v>specializedCommandModules</v>
      </c>
    </row>
    <row r="835" spans="8:9" x14ac:dyDescent="0.35">
      <c r="H835">
        <f t="shared" si="12"/>
        <v>35</v>
      </c>
      <c r="I835">
        <f>TreeDesign!AC37</f>
        <v>0</v>
      </c>
    </row>
    <row r="836" spans="8:9" x14ac:dyDescent="0.35">
      <c r="H836">
        <f t="shared" si="12"/>
        <v>36</v>
      </c>
      <c r="I836">
        <f>TreeDesign!AC38</f>
        <v>0</v>
      </c>
    </row>
    <row r="837" spans="8:9" x14ac:dyDescent="0.35">
      <c r="H837">
        <f t="shared" si="12"/>
        <v>37</v>
      </c>
      <c r="I837">
        <f>TreeDesign!AC39</f>
        <v>0</v>
      </c>
    </row>
    <row r="838" spans="8:9" x14ac:dyDescent="0.35">
      <c r="H838">
        <f t="shared" si="12"/>
        <v>38</v>
      </c>
      <c r="I838" t="str">
        <f>TreeDesign!AC40</f>
        <v>advScienceTech</v>
      </c>
    </row>
    <row r="839" spans="8:9" x14ac:dyDescent="0.35">
      <c r="H839">
        <f t="shared" si="12"/>
        <v>39</v>
      </c>
      <c r="I839" t="str">
        <f>TreeDesign!AC41</f>
        <v>specializedScienceTech</v>
      </c>
    </row>
    <row r="840" spans="8:9" x14ac:dyDescent="0.35">
      <c r="H840">
        <f t="shared" si="12"/>
        <v>40</v>
      </c>
      <c r="I840">
        <f>TreeDesign!AC42</f>
        <v>0</v>
      </c>
    </row>
    <row r="841" spans="8:9" x14ac:dyDescent="0.35">
      <c r="H841">
        <f t="shared" si="12"/>
        <v>1</v>
      </c>
      <c r="I841" t="e">
        <f>TreeDesign!#REF!</f>
        <v>#REF!</v>
      </c>
    </row>
    <row r="842" spans="8:9" x14ac:dyDescent="0.35">
      <c r="H842">
        <f t="shared" si="12"/>
        <v>2</v>
      </c>
      <c r="I842">
        <f>TreeDesign!AD6</f>
        <v>0</v>
      </c>
    </row>
    <row r="843" spans="8:9" x14ac:dyDescent="0.35">
      <c r="H843">
        <f t="shared" si="12"/>
        <v>3</v>
      </c>
      <c r="I843">
        <f>TreeDesign!AD7</f>
        <v>0</v>
      </c>
    </row>
    <row r="844" spans="8:9" x14ac:dyDescent="0.35">
      <c r="H844">
        <f t="shared" si="12"/>
        <v>4</v>
      </c>
      <c r="I844">
        <f>TreeDesign!AD8</f>
        <v>0</v>
      </c>
    </row>
    <row r="845" spans="8:9" x14ac:dyDescent="0.35">
      <c r="H845">
        <f t="shared" si="12"/>
        <v>5</v>
      </c>
      <c r="I845">
        <f>TreeDesign!AD9</f>
        <v>0</v>
      </c>
    </row>
    <row r="846" spans="8:9" x14ac:dyDescent="0.35">
      <c r="H846">
        <f t="shared" si="12"/>
        <v>6</v>
      </c>
      <c r="I846">
        <f>TreeDesign!AB10</f>
        <v>0</v>
      </c>
    </row>
    <row r="847" spans="8:9" x14ac:dyDescent="0.35">
      <c r="H847">
        <f t="shared" si="12"/>
        <v>7</v>
      </c>
      <c r="I847">
        <f>TreeDesign!AD11</f>
        <v>0</v>
      </c>
    </row>
    <row r="848" spans="8:9" x14ac:dyDescent="0.35">
      <c r="H848">
        <f t="shared" si="12"/>
        <v>8</v>
      </c>
      <c r="I848">
        <f>TreeDesign!AD12</f>
        <v>0</v>
      </c>
    </row>
    <row r="849" spans="8:9" x14ac:dyDescent="0.35">
      <c r="H849">
        <f t="shared" si="12"/>
        <v>9</v>
      </c>
      <c r="I849" t="e">
        <f>TreeDesign!#REF!</f>
        <v>#REF!</v>
      </c>
    </row>
    <row r="850" spans="8:9" x14ac:dyDescent="0.35">
      <c r="H850">
        <f t="shared" si="12"/>
        <v>10</v>
      </c>
      <c r="I850">
        <f>TreeDesign!AD5</f>
        <v>0</v>
      </c>
    </row>
    <row r="851" spans="8:9" x14ac:dyDescent="0.35">
      <c r="H851">
        <f t="shared" si="12"/>
        <v>11</v>
      </c>
      <c r="I851">
        <f>TreeDesign!AD13</f>
        <v>0</v>
      </c>
    </row>
    <row r="852" spans="8:9" x14ac:dyDescent="0.35">
      <c r="H852">
        <f t="shared" si="12"/>
        <v>12</v>
      </c>
      <c r="I852">
        <f>TreeDesign!AD14</f>
        <v>0</v>
      </c>
    </row>
    <row r="853" spans="8:9" x14ac:dyDescent="0.35">
      <c r="H853">
        <f t="shared" si="12"/>
        <v>13</v>
      </c>
      <c r="I853">
        <f>TreeDesign!AD15</f>
        <v>0</v>
      </c>
    </row>
    <row r="854" spans="8:9" x14ac:dyDescent="0.35">
      <c r="H854">
        <f t="shared" si="12"/>
        <v>14</v>
      </c>
      <c r="I854">
        <f>TreeDesign!AD16</f>
        <v>0</v>
      </c>
    </row>
    <row r="855" spans="8:9" x14ac:dyDescent="0.35">
      <c r="H855">
        <f t="shared" si="12"/>
        <v>15</v>
      </c>
      <c r="I855">
        <f>TreeDesign!AD17</f>
        <v>0</v>
      </c>
    </row>
    <row r="856" spans="8:9" x14ac:dyDescent="0.35">
      <c r="H856">
        <f t="shared" si="12"/>
        <v>16</v>
      </c>
      <c r="I856">
        <f>TreeDesign!AD18</f>
        <v>0</v>
      </c>
    </row>
    <row r="857" spans="8:9" x14ac:dyDescent="0.35">
      <c r="H857">
        <f t="shared" si="12"/>
        <v>17</v>
      </c>
      <c r="I857">
        <f>TreeDesign!AD19</f>
        <v>0</v>
      </c>
    </row>
    <row r="858" spans="8:9" x14ac:dyDescent="0.35">
      <c r="H858">
        <f t="shared" si="12"/>
        <v>18</v>
      </c>
      <c r="I858">
        <f>TreeDesign!AD20</f>
        <v>0</v>
      </c>
    </row>
    <row r="859" spans="8:9" x14ac:dyDescent="0.35">
      <c r="H859">
        <f t="shared" si="12"/>
        <v>19</v>
      </c>
      <c r="I859">
        <f>TreeDesign!AD21</f>
        <v>0</v>
      </c>
    </row>
    <row r="860" spans="8:9" x14ac:dyDescent="0.35">
      <c r="H860">
        <f t="shared" si="12"/>
        <v>20</v>
      </c>
      <c r="I860">
        <f>TreeDesign!AD22</f>
        <v>0</v>
      </c>
    </row>
    <row r="861" spans="8:9" x14ac:dyDescent="0.35">
      <c r="H861">
        <f t="shared" si="12"/>
        <v>21</v>
      </c>
      <c r="I861">
        <f>TreeDesign!AD23</f>
        <v>0</v>
      </c>
    </row>
    <row r="862" spans="8:9" x14ac:dyDescent="0.35">
      <c r="H862">
        <f t="shared" si="12"/>
        <v>22</v>
      </c>
      <c r="I862">
        <f>TreeDesign!AD24</f>
        <v>0</v>
      </c>
    </row>
    <row r="863" spans="8:9" x14ac:dyDescent="0.35">
      <c r="H863">
        <f t="shared" si="12"/>
        <v>23</v>
      </c>
      <c r="I863">
        <f>TreeDesign!AD25</f>
        <v>0</v>
      </c>
    </row>
    <row r="864" spans="8:9" x14ac:dyDescent="0.35">
      <c r="H864">
        <f t="shared" si="12"/>
        <v>24</v>
      </c>
      <c r="I864">
        <f>TreeDesign!AD26</f>
        <v>0</v>
      </c>
    </row>
    <row r="865" spans="8:9" x14ac:dyDescent="0.35">
      <c r="H865">
        <f t="shared" si="12"/>
        <v>25</v>
      </c>
      <c r="I865">
        <f>TreeDesign!AD27</f>
        <v>0</v>
      </c>
    </row>
    <row r="866" spans="8:9" x14ac:dyDescent="0.35">
      <c r="H866">
        <f t="shared" si="12"/>
        <v>26</v>
      </c>
      <c r="I866">
        <f>TreeDesign!AD28</f>
        <v>0</v>
      </c>
    </row>
    <row r="867" spans="8:9" x14ac:dyDescent="0.35">
      <c r="H867">
        <f t="shared" si="12"/>
        <v>27</v>
      </c>
      <c r="I867">
        <f>TreeDesign!AD29</f>
        <v>0</v>
      </c>
    </row>
    <row r="868" spans="8:9" x14ac:dyDescent="0.35">
      <c r="H868">
        <f t="shared" si="12"/>
        <v>28</v>
      </c>
      <c r="I868">
        <f>TreeDesign!AD30</f>
        <v>0</v>
      </c>
    </row>
    <row r="869" spans="8:9" x14ac:dyDescent="0.35">
      <c r="H869">
        <f t="shared" si="12"/>
        <v>29</v>
      </c>
      <c r="I869">
        <f>TreeDesign!AD31</f>
        <v>0</v>
      </c>
    </row>
    <row r="870" spans="8:9" x14ac:dyDescent="0.35">
      <c r="H870">
        <f t="shared" si="12"/>
        <v>30</v>
      </c>
      <c r="I870">
        <f>TreeDesign!AD32</f>
        <v>0</v>
      </c>
    </row>
    <row r="871" spans="8:9" x14ac:dyDescent="0.35">
      <c r="H871">
        <f t="shared" si="12"/>
        <v>31</v>
      </c>
      <c r="I871">
        <f>TreeDesign!AD33</f>
        <v>0</v>
      </c>
    </row>
    <row r="872" spans="8:9" x14ac:dyDescent="0.35">
      <c r="H872">
        <f t="shared" si="12"/>
        <v>32</v>
      </c>
      <c r="I872">
        <f>TreeDesign!AD34</f>
        <v>0</v>
      </c>
    </row>
    <row r="873" spans="8:9" x14ac:dyDescent="0.35">
      <c r="H873">
        <f t="shared" ref="H873:H936" si="13">H833</f>
        <v>33</v>
      </c>
      <c r="I873">
        <f>TreeDesign!AD35</f>
        <v>0</v>
      </c>
    </row>
    <row r="874" spans="8:9" x14ac:dyDescent="0.35">
      <c r="H874">
        <f t="shared" si="13"/>
        <v>34</v>
      </c>
      <c r="I874">
        <f>TreeDesign!AD36</f>
        <v>0</v>
      </c>
    </row>
    <row r="875" spans="8:9" x14ac:dyDescent="0.35">
      <c r="H875">
        <f t="shared" si="13"/>
        <v>35</v>
      </c>
      <c r="I875">
        <f>TreeDesign!AD37</f>
        <v>0</v>
      </c>
    </row>
    <row r="876" spans="8:9" x14ac:dyDescent="0.35">
      <c r="H876">
        <f t="shared" si="13"/>
        <v>36</v>
      </c>
      <c r="I876">
        <f>TreeDesign!AD38</f>
        <v>0</v>
      </c>
    </row>
    <row r="877" spans="8:9" x14ac:dyDescent="0.35">
      <c r="H877">
        <f t="shared" si="13"/>
        <v>37</v>
      </c>
      <c r="I877">
        <f>TreeDesign!AD39</f>
        <v>0</v>
      </c>
    </row>
    <row r="878" spans="8:9" x14ac:dyDescent="0.35">
      <c r="H878">
        <f t="shared" si="13"/>
        <v>38</v>
      </c>
      <c r="I878">
        <f>TreeDesign!AD40</f>
        <v>0</v>
      </c>
    </row>
    <row r="879" spans="8:9" x14ac:dyDescent="0.35">
      <c r="H879">
        <f t="shared" si="13"/>
        <v>39</v>
      </c>
      <c r="I879">
        <f>TreeDesign!AD41</f>
        <v>0</v>
      </c>
    </row>
    <row r="880" spans="8:9" x14ac:dyDescent="0.35">
      <c r="H880">
        <f t="shared" si="13"/>
        <v>40</v>
      </c>
      <c r="I880">
        <f>TreeDesign!AD42</f>
        <v>0</v>
      </c>
    </row>
    <row r="881" spans="8:9" x14ac:dyDescent="0.35">
      <c r="H881">
        <f t="shared" si="13"/>
        <v>1</v>
      </c>
      <c r="I881" t="e">
        <f>TreeDesign!#REF!</f>
        <v>#REF!</v>
      </c>
    </row>
    <row r="882" spans="8:9" x14ac:dyDescent="0.35">
      <c r="H882">
        <f t="shared" si="13"/>
        <v>2</v>
      </c>
      <c r="I882" t="str">
        <f>TreeDesign!AE6</f>
        <v>advNuclearPower</v>
      </c>
    </row>
    <row r="883" spans="8:9" x14ac:dyDescent="0.35">
      <c r="H883">
        <f t="shared" si="13"/>
        <v>3</v>
      </c>
      <c r="I883" t="str">
        <f>TreeDesign!AE7</f>
        <v>advNuclearPropulsion</v>
      </c>
    </row>
    <row r="884" spans="8:9" x14ac:dyDescent="0.35">
      <c r="H884">
        <f t="shared" si="13"/>
        <v>4</v>
      </c>
      <c r="I884">
        <f>TreeDesign!AE8</f>
        <v>0</v>
      </c>
    </row>
    <row r="885" spans="8:9" x14ac:dyDescent="0.35">
      <c r="H885">
        <f t="shared" si="13"/>
        <v>5</v>
      </c>
      <c r="I885">
        <f>TreeDesign!AE9</f>
        <v>0</v>
      </c>
    </row>
    <row r="886" spans="8:9" x14ac:dyDescent="0.35">
      <c r="H886">
        <f t="shared" si="13"/>
        <v>6</v>
      </c>
      <c r="I886">
        <f>TreeDesign!AE10</f>
        <v>0</v>
      </c>
    </row>
    <row r="887" spans="8:9" x14ac:dyDescent="0.35">
      <c r="H887">
        <f t="shared" si="13"/>
        <v>7</v>
      </c>
      <c r="I887" t="str">
        <f>TreeDesign!AE11</f>
        <v>advIonPropulsion</v>
      </c>
    </row>
    <row r="888" spans="8:9" x14ac:dyDescent="0.35">
      <c r="H888">
        <f t="shared" si="13"/>
        <v>8</v>
      </c>
      <c r="I888">
        <f>TreeDesign!AE12</f>
        <v>0</v>
      </c>
    </row>
    <row r="889" spans="8:9" x14ac:dyDescent="0.35">
      <c r="H889">
        <f t="shared" si="13"/>
        <v>9</v>
      </c>
      <c r="I889" t="e">
        <f>TreeDesign!#REF!</f>
        <v>#REF!</v>
      </c>
    </row>
    <row r="890" spans="8:9" x14ac:dyDescent="0.35">
      <c r="H890">
        <f t="shared" si="13"/>
        <v>10</v>
      </c>
      <c r="I890">
        <f>TreeDesign!AE5</f>
        <v>0</v>
      </c>
    </row>
    <row r="891" spans="8:9" x14ac:dyDescent="0.35">
      <c r="H891">
        <f t="shared" si="13"/>
        <v>11</v>
      </c>
      <c r="I891">
        <f>TreeDesign!AE13</f>
        <v>0</v>
      </c>
    </row>
    <row r="892" spans="8:9" x14ac:dyDescent="0.35">
      <c r="H892">
        <f t="shared" si="13"/>
        <v>12</v>
      </c>
      <c r="I892">
        <f>TreeDesign!AE14</f>
        <v>0</v>
      </c>
    </row>
    <row r="893" spans="8:9" x14ac:dyDescent="0.35">
      <c r="H893">
        <f t="shared" si="13"/>
        <v>13</v>
      </c>
      <c r="I893" t="str">
        <f>TreeDesign!AE15</f>
        <v>gargantuanBoosters</v>
      </c>
    </row>
    <row r="894" spans="8:9" x14ac:dyDescent="0.35">
      <c r="H894">
        <f t="shared" si="13"/>
        <v>14</v>
      </c>
      <c r="I894">
        <f>TreeDesign!AE16</f>
        <v>0</v>
      </c>
    </row>
    <row r="895" spans="8:9" x14ac:dyDescent="0.35">
      <c r="H895">
        <f t="shared" si="13"/>
        <v>15</v>
      </c>
      <c r="I895" t="str">
        <f>TreeDesign!AE17</f>
        <v>aBitMoreExoticPropulsion</v>
      </c>
    </row>
    <row r="896" spans="8:9" x14ac:dyDescent="0.35">
      <c r="H896">
        <f t="shared" si="13"/>
        <v>16</v>
      </c>
      <c r="I896">
        <f>TreeDesign!AE18</f>
        <v>0</v>
      </c>
    </row>
    <row r="897" spans="8:9" x14ac:dyDescent="0.35">
      <c r="H897">
        <f t="shared" si="13"/>
        <v>17</v>
      </c>
      <c r="I897" t="str">
        <f>TreeDesign!AE19</f>
        <v>experimentalRocketry</v>
      </c>
    </row>
    <row r="898" spans="8:9" x14ac:dyDescent="0.35">
      <c r="H898">
        <f t="shared" si="13"/>
        <v>18</v>
      </c>
      <c r="I898">
        <f>TreeDesign!AE20</f>
        <v>0</v>
      </c>
    </row>
    <row r="899" spans="8:9" x14ac:dyDescent="0.35">
      <c r="H899">
        <f t="shared" si="13"/>
        <v>19</v>
      </c>
      <c r="I899" t="str">
        <f>TreeDesign!AE21</f>
        <v>specializedFuelStorage</v>
      </c>
    </row>
    <row r="900" spans="8:9" x14ac:dyDescent="0.35">
      <c r="H900">
        <f t="shared" si="13"/>
        <v>20</v>
      </c>
      <c r="I900" t="str">
        <f>TreeDesign!AE22</f>
        <v>highPerformanceFlexibleFuelSystems</v>
      </c>
    </row>
    <row r="901" spans="8:9" x14ac:dyDescent="0.35">
      <c r="H901">
        <f t="shared" si="13"/>
        <v>21</v>
      </c>
      <c r="I901">
        <f>TreeDesign!AE23</f>
        <v>0</v>
      </c>
    </row>
    <row r="902" spans="8:9" x14ac:dyDescent="0.35">
      <c r="H902">
        <f t="shared" si="13"/>
        <v>22</v>
      </c>
      <c r="I902" t="str">
        <f>TreeDesign!AE24</f>
        <v>advancedEnginePlates</v>
      </c>
    </row>
    <row r="903" spans="8:9" x14ac:dyDescent="0.35">
      <c r="H903">
        <f t="shared" si="13"/>
        <v>23</v>
      </c>
      <c r="I903" t="str">
        <f>TreeDesign!AE25</f>
        <v>exoticAlloys</v>
      </c>
    </row>
    <row r="904" spans="8:9" x14ac:dyDescent="0.35">
      <c r="H904">
        <f t="shared" si="13"/>
        <v>24</v>
      </c>
      <c r="I904" t="str">
        <f>TreeDesign!AE26</f>
        <v>orbitalAssembly</v>
      </c>
    </row>
    <row r="905" spans="8:9" x14ac:dyDescent="0.35">
      <c r="H905">
        <f t="shared" si="13"/>
        <v>25</v>
      </c>
      <c r="I905" t="str">
        <f>TreeDesign!AE27</f>
        <v>offworldManufacturing</v>
      </c>
    </row>
    <row r="906" spans="8:9" x14ac:dyDescent="0.35">
      <c r="H906">
        <f t="shared" si="13"/>
        <v>26</v>
      </c>
      <c r="I906">
        <f>TreeDesign!AE28</f>
        <v>0</v>
      </c>
    </row>
    <row r="907" spans="8:9" x14ac:dyDescent="0.35">
      <c r="H907">
        <f t="shared" si="13"/>
        <v>27</v>
      </c>
      <c r="I907" t="str">
        <f>TreeDesign!AE29</f>
        <v>aerospaceTech</v>
      </c>
    </row>
    <row r="908" spans="8:9" x14ac:dyDescent="0.35">
      <c r="H908">
        <f t="shared" si="13"/>
        <v>28</v>
      </c>
      <c r="I908" t="str">
        <f>TreeDesign!AE30</f>
        <v>aerospaceComposites</v>
      </c>
    </row>
    <row r="909" spans="8:9" x14ac:dyDescent="0.35">
      <c r="H909">
        <f t="shared" si="13"/>
        <v>29</v>
      </c>
      <c r="I909" t="str">
        <f>TreeDesign!AE31</f>
        <v>experimentalFlightSystems</v>
      </c>
    </row>
    <row r="910" spans="8:9" x14ac:dyDescent="0.35">
      <c r="H910">
        <f t="shared" si="13"/>
        <v>30</v>
      </c>
      <c r="I910" t="str">
        <f>TreeDesign!AE32</f>
        <v>advancedMotors</v>
      </c>
    </row>
    <row r="911" spans="8:9" x14ac:dyDescent="0.35">
      <c r="H911">
        <f t="shared" si="13"/>
        <v>31</v>
      </c>
      <c r="I911">
        <f>TreeDesign!AE33</f>
        <v>0</v>
      </c>
    </row>
    <row r="912" spans="8:9" x14ac:dyDescent="0.35">
      <c r="H912">
        <f t="shared" si="13"/>
        <v>32</v>
      </c>
      <c r="I912" t="str">
        <f>TreeDesign!AE34</f>
        <v>experimentalHeatManagement</v>
      </c>
    </row>
    <row r="913" spans="8:9" x14ac:dyDescent="0.35">
      <c r="H913">
        <f t="shared" si="13"/>
        <v>33</v>
      </c>
      <c r="I913">
        <f>TreeDesign!AE35</f>
        <v>0</v>
      </c>
    </row>
    <row r="914" spans="8:9" x14ac:dyDescent="0.35">
      <c r="H914">
        <f t="shared" si="13"/>
        <v>34</v>
      </c>
      <c r="I914" t="str">
        <f>TreeDesign!AE36</f>
        <v>specializedCommandCenters</v>
      </c>
    </row>
    <row r="915" spans="8:9" x14ac:dyDescent="0.35">
      <c r="H915">
        <f t="shared" si="13"/>
        <v>35</v>
      </c>
      <c r="I915" t="str">
        <f>TreeDesign!AE37</f>
        <v>specializedLanders</v>
      </c>
    </row>
    <row r="916" spans="8:9" x14ac:dyDescent="0.35">
      <c r="H916">
        <f t="shared" si="13"/>
        <v>36</v>
      </c>
      <c r="I916">
        <f>TreeDesign!AE38</f>
        <v>0</v>
      </c>
    </row>
    <row r="917" spans="8:9" x14ac:dyDescent="0.35">
      <c r="H917">
        <f t="shared" si="13"/>
        <v>37</v>
      </c>
      <c r="I917">
        <f>TreeDesign!AE39</f>
        <v>0</v>
      </c>
    </row>
    <row r="918" spans="8:9" x14ac:dyDescent="0.35">
      <c r="H918">
        <f t="shared" si="13"/>
        <v>38</v>
      </c>
      <c r="I918" t="str">
        <f>TreeDesign!AE40</f>
        <v>experimentalScience</v>
      </c>
    </row>
    <row r="919" spans="8:9" x14ac:dyDescent="0.35">
      <c r="H919">
        <f t="shared" si="13"/>
        <v>39</v>
      </c>
      <c r="I919" t="str">
        <f>TreeDesign!AE41</f>
        <v>longTermScienceTech</v>
      </c>
    </row>
    <row r="920" spans="8:9" x14ac:dyDescent="0.35">
      <c r="H920">
        <f t="shared" si="13"/>
        <v>40</v>
      </c>
      <c r="I920">
        <f>TreeDesign!AE42</f>
        <v>0</v>
      </c>
    </row>
    <row r="921" spans="8:9" x14ac:dyDescent="0.35">
      <c r="H921">
        <f t="shared" si="13"/>
        <v>1</v>
      </c>
      <c r="I921" t="e">
        <f>TreeDesign!#REF!</f>
        <v>#REF!</v>
      </c>
    </row>
    <row r="922" spans="8:9" x14ac:dyDescent="0.35">
      <c r="H922">
        <f t="shared" si="13"/>
        <v>2</v>
      </c>
      <c r="I922">
        <f>TreeDesign!AF6</f>
        <v>0</v>
      </c>
    </row>
    <row r="923" spans="8:9" x14ac:dyDescent="0.35">
      <c r="H923">
        <f t="shared" si="13"/>
        <v>3</v>
      </c>
      <c r="I923">
        <f>TreeDesign!AF7</f>
        <v>0</v>
      </c>
    </row>
    <row r="924" spans="8:9" x14ac:dyDescent="0.35">
      <c r="H924">
        <f t="shared" si="13"/>
        <v>4</v>
      </c>
      <c r="I924">
        <f>TreeDesign!AF8</f>
        <v>0</v>
      </c>
    </row>
    <row r="925" spans="8:9" x14ac:dyDescent="0.35">
      <c r="H925">
        <f t="shared" si="13"/>
        <v>5</v>
      </c>
      <c r="I925">
        <f>TreeDesign!AF9</f>
        <v>0</v>
      </c>
    </row>
    <row r="926" spans="8:9" x14ac:dyDescent="0.35">
      <c r="H926">
        <f t="shared" si="13"/>
        <v>6</v>
      </c>
      <c r="I926">
        <f>TreeDesign!AF10</f>
        <v>0</v>
      </c>
    </row>
    <row r="927" spans="8:9" x14ac:dyDescent="0.35">
      <c r="H927">
        <f t="shared" si="13"/>
        <v>7</v>
      </c>
      <c r="I927">
        <f>TreeDesign!AF11</f>
        <v>0</v>
      </c>
    </row>
    <row r="928" spans="8:9" x14ac:dyDescent="0.35">
      <c r="H928">
        <f t="shared" si="13"/>
        <v>8</v>
      </c>
      <c r="I928">
        <f>TreeDesign!AF12</f>
        <v>0</v>
      </c>
    </row>
    <row r="929" spans="8:9" x14ac:dyDescent="0.35">
      <c r="H929">
        <f t="shared" si="13"/>
        <v>9</v>
      </c>
      <c r="I929" t="e">
        <f>TreeDesign!#REF!</f>
        <v>#REF!</v>
      </c>
    </row>
    <row r="930" spans="8:9" x14ac:dyDescent="0.35">
      <c r="H930">
        <f t="shared" si="13"/>
        <v>10</v>
      </c>
      <c r="I930">
        <f>TreeDesign!AF3</f>
        <v>0</v>
      </c>
    </row>
    <row r="931" spans="8:9" x14ac:dyDescent="0.35">
      <c r="H931">
        <f t="shared" si="13"/>
        <v>11</v>
      </c>
      <c r="I931">
        <f>TreeDesign!AF13</f>
        <v>0</v>
      </c>
    </row>
    <row r="932" spans="8:9" x14ac:dyDescent="0.35">
      <c r="H932">
        <f t="shared" si="13"/>
        <v>12</v>
      </c>
      <c r="I932">
        <f>TreeDesign!AF14</f>
        <v>0</v>
      </c>
    </row>
    <row r="933" spans="8:9" x14ac:dyDescent="0.35">
      <c r="H933">
        <f t="shared" si="13"/>
        <v>13</v>
      </c>
      <c r="I933">
        <f>TreeDesign!AF15</f>
        <v>0</v>
      </c>
    </row>
    <row r="934" spans="8:9" x14ac:dyDescent="0.35">
      <c r="H934">
        <f t="shared" si="13"/>
        <v>14</v>
      </c>
      <c r="I934">
        <f>TreeDesign!AF16</f>
        <v>0</v>
      </c>
    </row>
    <row r="935" spans="8:9" x14ac:dyDescent="0.35">
      <c r="H935">
        <f t="shared" si="13"/>
        <v>15</v>
      </c>
      <c r="I935">
        <f>TreeDesign!AF17</f>
        <v>0</v>
      </c>
    </row>
    <row r="936" spans="8:9" x14ac:dyDescent="0.35">
      <c r="H936">
        <f t="shared" si="13"/>
        <v>16</v>
      </c>
      <c r="I936">
        <f>TreeDesign!AF18</f>
        <v>0</v>
      </c>
    </row>
    <row r="937" spans="8:9" x14ac:dyDescent="0.35">
      <c r="H937">
        <f t="shared" ref="H937:H1000" si="14">H897</f>
        <v>17</v>
      </c>
      <c r="I937">
        <f>TreeDesign!AF19</f>
        <v>0</v>
      </c>
    </row>
    <row r="938" spans="8:9" x14ac:dyDescent="0.35">
      <c r="H938">
        <f t="shared" si="14"/>
        <v>18</v>
      </c>
      <c r="I938">
        <f>TreeDesign!AF20</f>
        <v>0</v>
      </c>
    </row>
    <row r="939" spans="8:9" x14ac:dyDescent="0.35">
      <c r="H939">
        <f t="shared" si="14"/>
        <v>19</v>
      </c>
      <c r="I939">
        <f>TreeDesign!AF21</f>
        <v>0</v>
      </c>
    </row>
    <row r="940" spans="8:9" x14ac:dyDescent="0.35">
      <c r="H940">
        <f t="shared" si="14"/>
        <v>20</v>
      </c>
      <c r="I940">
        <f>TreeDesign!AF22</f>
        <v>0</v>
      </c>
    </row>
    <row r="941" spans="8:9" x14ac:dyDescent="0.35">
      <c r="H941">
        <f t="shared" si="14"/>
        <v>21</v>
      </c>
      <c r="I941">
        <f>TreeDesign!AF23</f>
        <v>0</v>
      </c>
    </row>
    <row r="942" spans="8:9" x14ac:dyDescent="0.35">
      <c r="H942">
        <f t="shared" si="14"/>
        <v>22</v>
      </c>
      <c r="I942">
        <f>TreeDesign!AF24</f>
        <v>0</v>
      </c>
    </row>
    <row r="943" spans="8:9" x14ac:dyDescent="0.35">
      <c r="H943">
        <f t="shared" si="14"/>
        <v>23</v>
      </c>
      <c r="I943">
        <f>TreeDesign!AF25</f>
        <v>0</v>
      </c>
    </row>
    <row r="944" spans="8:9" x14ac:dyDescent="0.35">
      <c r="H944">
        <f t="shared" si="14"/>
        <v>24</v>
      </c>
      <c r="I944">
        <f>TreeDesign!AF26</f>
        <v>0</v>
      </c>
    </row>
    <row r="945" spans="8:9" x14ac:dyDescent="0.35">
      <c r="H945">
        <f t="shared" si="14"/>
        <v>25</v>
      </c>
      <c r="I945">
        <f>TreeDesign!AF27</f>
        <v>0</v>
      </c>
    </row>
    <row r="946" spans="8:9" x14ac:dyDescent="0.35">
      <c r="H946">
        <f t="shared" si="14"/>
        <v>26</v>
      </c>
      <c r="I946">
        <f>TreeDesign!AF28</f>
        <v>0</v>
      </c>
    </row>
    <row r="947" spans="8:9" x14ac:dyDescent="0.35">
      <c r="H947">
        <f t="shared" si="14"/>
        <v>27</v>
      </c>
      <c r="I947">
        <f>TreeDesign!AF29</f>
        <v>0</v>
      </c>
    </row>
    <row r="948" spans="8:9" x14ac:dyDescent="0.35">
      <c r="H948">
        <f t="shared" si="14"/>
        <v>28</v>
      </c>
      <c r="I948">
        <f>TreeDesign!AF30</f>
        <v>0</v>
      </c>
    </row>
    <row r="949" spans="8:9" x14ac:dyDescent="0.35">
      <c r="H949">
        <f t="shared" si="14"/>
        <v>29</v>
      </c>
      <c r="I949">
        <f>TreeDesign!AF31</f>
        <v>0</v>
      </c>
    </row>
    <row r="950" spans="8:9" x14ac:dyDescent="0.35">
      <c r="H950">
        <f t="shared" si="14"/>
        <v>30</v>
      </c>
      <c r="I950">
        <f>TreeDesign!AF32</f>
        <v>0</v>
      </c>
    </row>
    <row r="951" spans="8:9" x14ac:dyDescent="0.35">
      <c r="H951">
        <f t="shared" si="14"/>
        <v>31</v>
      </c>
      <c r="I951">
        <f>TreeDesign!AF33</f>
        <v>0</v>
      </c>
    </row>
    <row r="952" spans="8:9" x14ac:dyDescent="0.35">
      <c r="H952">
        <f t="shared" si="14"/>
        <v>32</v>
      </c>
      <c r="I952">
        <f>TreeDesign!AF34</f>
        <v>0</v>
      </c>
    </row>
    <row r="953" spans="8:9" x14ac:dyDescent="0.35">
      <c r="H953">
        <f t="shared" si="14"/>
        <v>33</v>
      </c>
      <c r="I953">
        <f>TreeDesign!AF35</f>
        <v>0</v>
      </c>
    </row>
    <row r="954" spans="8:9" x14ac:dyDescent="0.35">
      <c r="H954">
        <f t="shared" si="14"/>
        <v>34</v>
      </c>
      <c r="I954">
        <f>TreeDesign!AF36</f>
        <v>0</v>
      </c>
    </row>
    <row r="955" spans="8:9" x14ac:dyDescent="0.35">
      <c r="H955">
        <f t="shared" si="14"/>
        <v>35</v>
      </c>
      <c r="I955">
        <f>TreeDesign!AF37</f>
        <v>0</v>
      </c>
    </row>
    <row r="956" spans="8:9" x14ac:dyDescent="0.35">
      <c r="H956">
        <f t="shared" si="14"/>
        <v>36</v>
      </c>
      <c r="I956">
        <f>TreeDesign!AF38</f>
        <v>0</v>
      </c>
    </row>
    <row r="957" spans="8:9" x14ac:dyDescent="0.35">
      <c r="H957">
        <f t="shared" si="14"/>
        <v>37</v>
      </c>
      <c r="I957">
        <f>TreeDesign!AF39</f>
        <v>0</v>
      </c>
    </row>
    <row r="958" spans="8:9" x14ac:dyDescent="0.35">
      <c r="H958">
        <f t="shared" si="14"/>
        <v>38</v>
      </c>
      <c r="I958">
        <f>TreeDesign!AF40</f>
        <v>0</v>
      </c>
    </row>
    <row r="959" spans="8:9" x14ac:dyDescent="0.35">
      <c r="H959">
        <f t="shared" si="14"/>
        <v>39</v>
      </c>
      <c r="I959">
        <f>TreeDesign!AF41</f>
        <v>0</v>
      </c>
    </row>
    <row r="960" spans="8:9" x14ac:dyDescent="0.35">
      <c r="H960">
        <f t="shared" si="14"/>
        <v>40</v>
      </c>
      <c r="I960">
        <f>TreeDesign!AF42</f>
        <v>0</v>
      </c>
    </row>
    <row r="961" spans="8:9" x14ac:dyDescent="0.35">
      <c r="H961">
        <f t="shared" si="14"/>
        <v>1</v>
      </c>
      <c r="I961" t="str">
        <f>TreeDesign!AG3</f>
        <v>tier10</v>
      </c>
    </row>
    <row r="962" spans="8:9" x14ac:dyDescent="0.35">
      <c r="H962">
        <f t="shared" si="14"/>
        <v>2</v>
      </c>
      <c r="I962" t="str">
        <f>TreeDesign!AG6</f>
        <v>expNuclearPower</v>
      </c>
    </row>
    <row r="963" spans="8:9" x14ac:dyDescent="0.35">
      <c r="H963">
        <f t="shared" si="14"/>
        <v>3</v>
      </c>
      <c r="I963" t="str">
        <f>TreeDesign!AG7</f>
        <v>expNuclearPropulsion</v>
      </c>
    </row>
    <row r="964" spans="8:9" x14ac:dyDescent="0.35">
      <c r="H964">
        <f t="shared" si="14"/>
        <v>4</v>
      </c>
      <c r="I964" t="str">
        <f>TreeDesign!AG8</f>
        <v>fusionPower</v>
      </c>
    </row>
    <row r="965" spans="8:9" x14ac:dyDescent="0.35">
      <c r="H965">
        <f t="shared" si="14"/>
        <v>5</v>
      </c>
      <c r="I965" t="str">
        <f>TreeDesign!AG9</f>
        <v>fusionRockets</v>
      </c>
    </row>
    <row r="966" spans="8:9" x14ac:dyDescent="0.35">
      <c r="H966">
        <f t="shared" si="14"/>
        <v>6</v>
      </c>
      <c r="I966">
        <f>TreeDesign!AG10</f>
        <v>0</v>
      </c>
    </row>
    <row r="967" spans="8:9" x14ac:dyDescent="0.35">
      <c r="H967">
        <f t="shared" si="14"/>
        <v>7</v>
      </c>
      <c r="I967" t="str">
        <f>TreeDesign!AG11</f>
        <v>advGriddedThrusters</v>
      </c>
    </row>
    <row r="968" spans="8:9" x14ac:dyDescent="0.35">
      <c r="H968">
        <f t="shared" si="14"/>
        <v>8</v>
      </c>
      <c r="I968" t="str">
        <f>TreeDesign!AG12</f>
        <v>plasmaPropulsion</v>
      </c>
    </row>
    <row r="969" spans="8:9" x14ac:dyDescent="0.35">
      <c r="H969">
        <f t="shared" si="14"/>
        <v>9</v>
      </c>
      <c r="I969" t="e">
        <f>TreeDesign!#REF!</f>
        <v>#REF!</v>
      </c>
    </row>
    <row r="970" spans="8:9" x14ac:dyDescent="0.35">
      <c r="H970">
        <f t="shared" si="14"/>
        <v>10</v>
      </c>
      <c r="I970" t="e">
        <f>TreeDesign!#REF!</f>
        <v>#REF!</v>
      </c>
    </row>
    <row r="971" spans="8:9" x14ac:dyDescent="0.35">
      <c r="H971">
        <f t="shared" si="14"/>
        <v>11</v>
      </c>
      <c r="I971">
        <f>TreeDesign!AG13</f>
        <v>0</v>
      </c>
    </row>
    <row r="972" spans="8:9" x14ac:dyDescent="0.35">
      <c r="H972">
        <f t="shared" si="14"/>
        <v>12</v>
      </c>
      <c r="I972">
        <f>TreeDesign!AG14</f>
        <v>0</v>
      </c>
    </row>
    <row r="973" spans="8:9" x14ac:dyDescent="0.35">
      <c r="H973">
        <f t="shared" si="14"/>
        <v>13</v>
      </c>
      <c r="I973">
        <f>TreeDesign!AG15</f>
        <v>0</v>
      </c>
    </row>
    <row r="974" spans="8:9" x14ac:dyDescent="0.35">
      <c r="H974">
        <f t="shared" si="14"/>
        <v>14</v>
      </c>
      <c r="I974">
        <f>TreeDesign!AG16</f>
        <v>0</v>
      </c>
    </row>
    <row r="975" spans="8:9" x14ac:dyDescent="0.35">
      <c r="H975">
        <f t="shared" si="14"/>
        <v>15</v>
      </c>
      <c r="I975" t="str">
        <f>TreeDesign!AG17</f>
        <v>expAircraftEngines</v>
      </c>
    </row>
    <row r="976" spans="8:9" x14ac:dyDescent="0.35">
      <c r="H976">
        <f t="shared" si="14"/>
        <v>16</v>
      </c>
      <c r="I976">
        <f>TreeDesign!AG18</f>
        <v>0</v>
      </c>
    </row>
    <row r="977" spans="8:9" x14ac:dyDescent="0.35">
      <c r="H977">
        <f t="shared" si="14"/>
        <v>17</v>
      </c>
      <c r="I977" t="str">
        <f>TreeDesign!AG19</f>
        <v>giganticRocketry</v>
      </c>
    </row>
    <row r="978" spans="8:9" x14ac:dyDescent="0.35">
      <c r="H978">
        <f t="shared" si="14"/>
        <v>18</v>
      </c>
      <c r="I978">
        <f>TreeDesign!AG20</f>
        <v>0</v>
      </c>
    </row>
    <row r="979" spans="8:9" x14ac:dyDescent="0.35">
      <c r="H979">
        <f t="shared" si="14"/>
        <v>19</v>
      </c>
      <c r="I979" t="str">
        <f>TreeDesign!AG21</f>
        <v>exoticFuelStorage</v>
      </c>
    </row>
    <row r="980" spans="8:9" x14ac:dyDescent="0.35">
      <c r="H980">
        <f t="shared" si="14"/>
        <v>20</v>
      </c>
      <c r="I980">
        <f>TreeDesign!AG22</f>
        <v>0</v>
      </c>
    </row>
    <row r="981" spans="8:9" x14ac:dyDescent="0.35">
      <c r="H981">
        <f t="shared" si="14"/>
        <v>21</v>
      </c>
      <c r="I981">
        <f>TreeDesign!AG23</f>
        <v>0</v>
      </c>
    </row>
    <row r="982" spans="8:9" x14ac:dyDescent="0.35">
      <c r="H982">
        <f t="shared" si="14"/>
        <v>22</v>
      </c>
      <c r="I982" t="str">
        <f>TreeDesign!AG24</f>
        <v>automatedDecouplingSystems</v>
      </c>
    </row>
    <row r="983" spans="8:9" x14ac:dyDescent="0.35">
      <c r="H983">
        <f t="shared" si="14"/>
        <v>23</v>
      </c>
      <c r="I983" t="str">
        <f>TreeDesign!AG25</f>
        <v>aerographite</v>
      </c>
    </row>
    <row r="984" spans="8:9" x14ac:dyDescent="0.35">
      <c r="H984">
        <f t="shared" si="14"/>
        <v>24</v>
      </c>
      <c r="I984" t="str">
        <f>TreeDesign!AG26</f>
        <v>orbitalMegastructures</v>
      </c>
    </row>
    <row r="985" spans="8:9" x14ac:dyDescent="0.35">
      <c r="H985">
        <f t="shared" si="14"/>
        <v>25</v>
      </c>
      <c r="I985">
        <f>TreeDesign!AG27</f>
        <v>0</v>
      </c>
    </row>
    <row r="986" spans="8:9" x14ac:dyDescent="0.35">
      <c r="H986">
        <f t="shared" si="14"/>
        <v>26</v>
      </c>
      <c r="I986">
        <f>TreeDesign!AG28</f>
        <v>0</v>
      </c>
    </row>
    <row r="987" spans="8:9" x14ac:dyDescent="0.35">
      <c r="H987">
        <f t="shared" si="14"/>
        <v>27</v>
      </c>
      <c r="I987" t="str">
        <f>TreeDesign!AG29</f>
        <v>experimentalAerospaceTech</v>
      </c>
    </row>
    <row r="988" spans="8:9" x14ac:dyDescent="0.35">
      <c r="H988">
        <f t="shared" si="14"/>
        <v>28</v>
      </c>
      <c r="I988" t="str">
        <f>TreeDesign!AG30</f>
        <v>advAerospaceEngineering</v>
      </c>
    </row>
    <row r="989" spans="8:9" x14ac:dyDescent="0.35">
      <c r="H989">
        <f t="shared" si="14"/>
        <v>29</v>
      </c>
      <c r="I989">
        <f>TreeDesign!AG31</f>
        <v>0</v>
      </c>
    </row>
    <row r="990" spans="8:9" x14ac:dyDescent="0.35">
      <c r="H990">
        <f t="shared" si="14"/>
        <v>30</v>
      </c>
      <c r="I990">
        <f>TreeDesign!AG32</f>
        <v>0</v>
      </c>
    </row>
    <row r="991" spans="8:9" x14ac:dyDescent="0.35">
      <c r="H991">
        <f t="shared" si="14"/>
        <v>31</v>
      </c>
      <c r="I991">
        <f>TreeDesign!AG33</f>
        <v>0</v>
      </c>
    </row>
    <row r="992" spans="8:9" x14ac:dyDescent="0.35">
      <c r="H992">
        <f t="shared" si="14"/>
        <v>32</v>
      </c>
      <c r="I992" t="str">
        <f>TreeDesign!AG34</f>
        <v>specializedRadiators</v>
      </c>
    </row>
    <row r="993" spans="8:9" x14ac:dyDescent="0.35">
      <c r="H993">
        <f t="shared" si="14"/>
        <v>33</v>
      </c>
      <c r="I993">
        <f>TreeDesign!AG35</f>
        <v>0</v>
      </c>
    </row>
    <row r="994" spans="8:9" x14ac:dyDescent="0.35">
      <c r="H994">
        <f t="shared" si="14"/>
        <v>34</v>
      </c>
      <c r="I994" t="str">
        <f>TreeDesign!AG36</f>
        <v>heavyCommandCenters</v>
      </c>
    </row>
    <row r="995" spans="8:9" x14ac:dyDescent="0.35">
      <c r="H995">
        <f t="shared" si="14"/>
        <v>35</v>
      </c>
      <c r="I995" t="str">
        <f>TreeDesign!AG37</f>
        <v>heavyLanders</v>
      </c>
    </row>
    <row r="996" spans="8:9" x14ac:dyDescent="0.35">
      <c r="H996">
        <f t="shared" si="14"/>
        <v>36</v>
      </c>
      <c r="I996">
        <f>TreeDesign!AG38</f>
        <v>0</v>
      </c>
    </row>
    <row r="997" spans="8:9" x14ac:dyDescent="0.35">
      <c r="H997">
        <f t="shared" si="14"/>
        <v>37</v>
      </c>
      <c r="I997">
        <f>TreeDesign!AG39</f>
        <v>0</v>
      </c>
    </row>
    <row r="998" spans="8:9" x14ac:dyDescent="0.35">
      <c r="H998">
        <f t="shared" si="14"/>
        <v>38</v>
      </c>
      <c r="I998" t="str">
        <f>TreeDesign!AG40</f>
        <v>metascience</v>
      </c>
    </row>
    <row r="999" spans="8:9" x14ac:dyDescent="0.35">
      <c r="H999">
        <f t="shared" si="14"/>
        <v>39</v>
      </c>
      <c r="I999" t="str">
        <f>TreeDesign!AG41</f>
        <v>scientificOutposts</v>
      </c>
    </row>
    <row r="1000" spans="8:9" x14ac:dyDescent="0.35">
      <c r="H1000">
        <f t="shared" si="14"/>
        <v>40</v>
      </c>
      <c r="I1000">
        <f>TreeDesign!AG42</f>
        <v>0</v>
      </c>
    </row>
    <row r="1001" spans="8:9" x14ac:dyDescent="0.35">
      <c r="H1001">
        <f t="shared" ref="H1001:H1064" si="15">H961</f>
        <v>1</v>
      </c>
      <c r="I1001">
        <f>TreeDesign!AH3</f>
        <v>0</v>
      </c>
    </row>
    <row r="1002" spans="8:9" x14ac:dyDescent="0.35">
      <c r="H1002">
        <f t="shared" si="15"/>
        <v>2</v>
      </c>
      <c r="I1002">
        <f>TreeDesign!AH6</f>
        <v>0</v>
      </c>
    </row>
    <row r="1003" spans="8:9" x14ac:dyDescent="0.35">
      <c r="H1003">
        <f t="shared" si="15"/>
        <v>3</v>
      </c>
      <c r="I1003">
        <f>TreeDesign!AH7</f>
        <v>0</v>
      </c>
    </row>
    <row r="1004" spans="8:9" x14ac:dyDescent="0.35">
      <c r="H1004">
        <f t="shared" si="15"/>
        <v>4</v>
      </c>
      <c r="I1004">
        <f>TreeDesign!AH8</f>
        <v>0</v>
      </c>
    </row>
    <row r="1005" spans="8:9" x14ac:dyDescent="0.35">
      <c r="H1005">
        <f t="shared" si="15"/>
        <v>5</v>
      </c>
      <c r="I1005">
        <f>TreeDesign!AH9</f>
        <v>0</v>
      </c>
    </row>
    <row r="1006" spans="8:9" x14ac:dyDescent="0.35">
      <c r="H1006">
        <f t="shared" si="15"/>
        <v>6</v>
      </c>
      <c r="I1006">
        <f>TreeDesign!AH10</f>
        <v>0</v>
      </c>
    </row>
    <row r="1007" spans="8:9" x14ac:dyDescent="0.35">
      <c r="H1007">
        <f t="shared" si="15"/>
        <v>7</v>
      </c>
      <c r="I1007">
        <f>TreeDesign!AH11</f>
        <v>0</v>
      </c>
    </row>
    <row r="1008" spans="8:9" x14ac:dyDescent="0.35">
      <c r="H1008">
        <f t="shared" si="15"/>
        <v>8</v>
      </c>
      <c r="I1008">
        <f>TreeDesign!AH12</f>
        <v>0</v>
      </c>
    </row>
    <row r="1009" spans="8:9" x14ac:dyDescent="0.35">
      <c r="H1009">
        <f t="shared" si="15"/>
        <v>9</v>
      </c>
      <c r="I1009" t="e">
        <f>TreeDesign!#REF!</f>
        <v>#REF!</v>
      </c>
    </row>
    <row r="1010" spans="8:9" x14ac:dyDescent="0.35">
      <c r="H1010">
        <f t="shared" si="15"/>
        <v>10</v>
      </c>
      <c r="I1010" t="e">
        <f>TreeDesign!#REF!</f>
        <v>#REF!</v>
      </c>
    </row>
    <row r="1011" spans="8:9" x14ac:dyDescent="0.35">
      <c r="H1011">
        <f t="shared" si="15"/>
        <v>11</v>
      </c>
      <c r="I1011" t="str">
        <f>TreeDesign!AH13</f>
        <v>lithiumFuelSystems</v>
      </c>
    </row>
    <row r="1012" spans="8:9" x14ac:dyDescent="0.35">
      <c r="H1012">
        <f t="shared" si="15"/>
        <v>12</v>
      </c>
      <c r="I1012">
        <f>TreeDesign!AH14</f>
        <v>0</v>
      </c>
    </row>
    <row r="1013" spans="8:9" x14ac:dyDescent="0.35">
      <c r="H1013">
        <f t="shared" si="15"/>
        <v>13</v>
      </c>
      <c r="I1013">
        <f>TreeDesign!AH15</f>
        <v>0</v>
      </c>
    </row>
    <row r="1014" spans="8:9" x14ac:dyDescent="0.35">
      <c r="H1014">
        <f t="shared" si="15"/>
        <v>14</v>
      </c>
      <c r="I1014">
        <f>TreeDesign!AH16</f>
        <v>0</v>
      </c>
    </row>
    <row r="1015" spans="8:9" x14ac:dyDescent="0.35">
      <c r="H1015">
        <f t="shared" si="15"/>
        <v>15</v>
      </c>
      <c r="I1015">
        <f>TreeDesign!AH17</f>
        <v>0</v>
      </c>
    </row>
    <row r="1016" spans="8:9" x14ac:dyDescent="0.35">
      <c r="H1016">
        <f t="shared" si="15"/>
        <v>16</v>
      </c>
      <c r="I1016">
        <f>TreeDesign!AH18</f>
        <v>0</v>
      </c>
    </row>
    <row r="1017" spans="8:9" x14ac:dyDescent="0.35">
      <c r="H1017">
        <f t="shared" si="15"/>
        <v>17</v>
      </c>
      <c r="I1017">
        <f>TreeDesign!AH19</f>
        <v>0</v>
      </c>
    </row>
    <row r="1018" spans="8:9" x14ac:dyDescent="0.35">
      <c r="H1018">
        <f t="shared" si="15"/>
        <v>18</v>
      </c>
      <c r="I1018">
        <f>TreeDesign!AH20</f>
        <v>0</v>
      </c>
    </row>
    <row r="1019" spans="8:9" x14ac:dyDescent="0.35">
      <c r="H1019">
        <f t="shared" si="15"/>
        <v>19</v>
      </c>
      <c r="I1019">
        <f>TreeDesign!AH21</f>
        <v>0</v>
      </c>
    </row>
    <row r="1020" spans="8:9" x14ac:dyDescent="0.35">
      <c r="H1020">
        <f t="shared" si="15"/>
        <v>20</v>
      </c>
      <c r="I1020">
        <f>TreeDesign!AH22</f>
        <v>0</v>
      </c>
    </row>
    <row r="1021" spans="8:9" x14ac:dyDescent="0.35">
      <c r="H1021">
        <f t="shared" si="15"/>
        <v>21</v>
      </c>
      <c r="I1021">
        <f>TreeDesign!AH23</f>
        <v>0</v>
      </c>
    </row>
    <row r="1022" spans="8:9" x14ac:dyDescent="0.35">
      <c r="H1022">
        <f t="shared" si="15"/>
        <v>22</v>
      </c>
      <c r="I1022">
        <f>TreeDesign!AH24</f>
        <v>0</v>
      </c>
    </row>
    <row r="1023" spans="8:9" x14ac:dyDescent="0.35">
      <c r="H1023">
        <f t="shared" si="15"/>
        <v>23</v>
      </c>
      <c r="I1023">
        <f>TreeDesign!AH25</f>
        <v>0</v>
      </c>
    </row>
    <row r="1024" spans="8:9" x14ac:dyDescent="0.35">
      <c r="H1024">
        <f t="shared" si="15"/>
        <v>24</v>
      </c>
      <c r="I1024">
        <f>TreeDesign!AH26</f>
        <v>0</v>
      </c>
    </row>
    <row r="1025" spans="8:9" x14ac:dyDescent="0.35">
      <c r="H1025">
        <f t="shared" si="15"/>
        <v>25</v>
      </c>
      <c r="I1025">
        <f>TreeDesign!AH27</f>
        <v>0</v>
      </c>
    </row>
    <row r="1026" spans="8:9" x14ac:dyDescent="0.35">
      <c r="H1026">
        <f t="shared" si="15"/>
        <v>26</v>
      </c>
      <c r="I1026">
        <f>TreeDesign!AH28</f>
        <v>0</v>
      </c>
    </row>
    <row r="1027" spans="8:9" x14ac:dyDescent="0.35">
      <c r="H1027">
        <f t="shared" si="15"/>
        <v>27</v>
      </c>
      <c r="I1027">
        <f>TreeDesign!AH29</f>
        <v>0</v>
      </c>
    </row>
    <row r="1028" spans="8:9" x14ac:dyDescent="0.35">
      <c r="H1028">
        <f t="shared" si="15"/>
        <v>28</v>
      </c>
      <c r="I1028">
        <f>TreeDesign!AH30</f>
        <v>0</v>
      </c>
    </row>
    <row r="1029" spans="8:9" x14ac:dyDescent="0.35">
      <c r="H1029">
        <f t="shared" si="15"/>
        <v>29</v>
      </c>
      <c r="I1029">
        <f>TreeDesign!AH31</f>
        <v>0</v>
      </c>
    </row>
    <row r="1030" spans="8:9" x14ac:dyDescent="0.35">
      <c r="H1030">
        <f t="shared" si="15"/>
        <v>30</v>
      </c>
      <c r="I1030">
        <f>TreeDesign!AH32</f>
        <v>0</v>
      </c>
    </row>
    <row r="1031" spans="8:9" x14ac:dyDescent="0.35">
      <c r="H1031">
        <f t="shared" si="15"/>
        <v>31</v>
      </c>
      <c r="I1031">
        <f>TreeDesign!AH33</f>
        <v>0</v>
      </c>
    </row>
    <row r="1032" spans="8:9" x14ac:dyDescent="0.35">
      <c r="H1032">
        <f t="shared" si="15"/>
        <v>32</v>
      </c>
      <c r="I1032">
        <f>TreeDesign!AH34</f>
        <v>0</v>
      </c>
    </row>
    <row r="1033" spans="8:9" x14ac:dyDescent="0.35">
      <c r="H1033">
        <f t="shared" si="15"/>
        <v>33</v>
      </c>
      <c r="I1033">
        <f>TreeDesign!AH35</f>
        <v>0</v>
      </c>
    </row>
    <row r="1034" spans="8:9" x14ac:dyDescent="0.35">
      <c r="H1034">
        <f t="shared" si="15"/>
        <v>34</v>
      </c>
      <c r="I1034">
        <f>TreeDesign!AH36</f>
        <v>0</v>
      </c>
    </row>
    <row r="1035" spans="8:9" x14ac:dyDescent="0.35">
      <c r="H1035">
        <f t="shared" si="15"/>
        <v>35</v>
      </c>
      <c r="I1035">
        <f>TreeDesign!AH37</f>
        <v>0</v>
      </c>
    </row>
    <row r="1036" spans="8:9" x14ac:dyDescent="0.35">
      <c r="H1036">
        <f t="shared" si="15"/>
        <v>36</v>
      </c>
      <c r="I1036">
        <f>TreeDesign!AH38</f>
        <v>0</v>
      </c>
    </row>
    <row r="1037" spans="8:9" x14ac:dyDescent="0.35">
      <c r="H1037">
        <f t="shared" si="15"/>
        <v>37</v>
      </c>
      <c r="I1037">
        <f>TreeDesign!AH39</f>
        <v>0</v>
      </c>
    </row>
    <row r="1038" spans="8:9" x14ac:dyDescent="0.35">
      <c r="H1038">
        <f t="shared" si="15"/>
        <v>38</v>
      </c>
      <c r="I1038">
        <f>TreeDesign!AH40</f>
        <v>0</v>
      </c>
    </row>
    <row r="1039" spans="8:9" x14ac:dyDescent="0.35">
      <c r="H1039">
        <f t="shared" si="15"/>
        <v>39</v>
      </c>
      <c r="I1039">
        <f>TreeDesign!AH41</f>
        <v>0</v>
      </c>
    </row>
    <row r="1040" spans="8:9" x14ac:dyDescent="0.35">
      <c r="H1040">
        <f t="shared" si="15"/>
        <v>40</v>
      </c>
      <c r="I1040">
        <f>TreeDesign!AH42</f>
        <v>0</v>
      </c>
    </row>
    <row r="1041" spans="8:9" x14ac:dyDescent="0.35">
      <c r="H1041">
        <f t="shared" si="15"/>
        <v>1</v>
      </c>
      <c r="I1041" t="str">
        <f>TreeDesign!AI3</f>
        <v>tier11</v>
      </c>
    </row>
    <row r="1042" spans="8:9" x14ac:dyDescent="0.35">
      <c r="H1042">
        <f t="shared" si="15"/>
        <v>2</v>
      </c>
      <c r="I1042" t="str">
        <f>TreeDesign!AI6</f>
        <v>exoticNuclearPower</v>
      </c>
    </row>
    <row r="1043" spans="8:9" x14ac:dyDescent="0.35">
      <c r="H1043">
        <f t="shared" si="15"/>
        <v>3</v>
      </c>
      <c r="I1043" t="str">
        <f>TreeDesign!AI7</f>
        <v>exoticNuclearPropulsion</v>
      </c>
    </row>
    <row r="1044" spans="8:9" x14ac:dyDescent="0.35">
      <c r="H1044">
        <f t="shared" si="15"/>
        <v>4</v>
      </c>
      <c r="I1044" t="str">
        <f>TreeDesign!AI8</f>
        <v>advFusionReactions</v>
      </c>
    </row>
    <row r="1045" spans="8:9" x14ac:dyDescent="0.35">
      <c r="H1045">
        <f t="shared" si="15"/>
        <v>5</v>
      </c>
      <c r="I1045" t="str">
        <f>TreeDesign!AI9</f>
        <v>advFusionRockets</v>
      </c>
    </row>
    <row r="1046" spans="8:9" x14ac:dyDescent="0.35">
      <c r="H1046">
        <f t="shared" si="15"/>
        <v>6</v>
      </c>
      <c r="I1046">
        <f>TreeDesign!AI10</f>
        <v>0</v>
      </c>
    </row>
    <row r="1047" spans="8:9" x14ac:dyDescent="0.35">
      <c r="H1047">
        <f t="shared" si="15"/>
        <v>7</v>
      </c>
      <c r="I1047" t="str">
        <f>TreeDesign!AI11</f>
        <v>expGriddedThrusters</v>
      </c>
    </row>
    <row r="1048" spans="8:9" x14ac:dyDescent="0.35">
      <c r="H1048">
        <f t="shared" si="15"/>
        <v>8</v>
      </c>
      <c r="I1048" t="str">
        <f>TreeDesign!AI12</f>
        <v>advEMSystems</v>
      </c>
    </row>
    <row r="1049" spans="8:9" x14ac:dyDescent="0.35">
      <c r="H1049">
        <f t="shared" si="15"/>
        <v>9</v>
      </c>
      <c r="I1049" t="e">
        <f>TreeDesign!#REF!</f>
        <v>#REF!</v>
      </c>
    </row>
    <row r="1050" spans="8:9" x14ac:dyDescent="0.35">
      <c r="H1050">
        <f t="shared" si="15"/>
        <v>10</v>
      </c>
      <c r="I1050" t="e">
        <f>TreeDesign!#REF!</f>
        <v>#REF!</v>
      </c>
    </row>
    <row r="1051" spans="8:9" x14ac:dyDescent="0.35">
      <c r="H1051">
        <f t="shared" si="15"/>
        <v>11</v>
      </c>
      <c r="I1051">
        <f>TreeDesign!AI13</f>
        <v>0</v>
      </c>
    </row>
    <row r="1052" spans="8:9" x14ac:dyDescent="0.35">
      <c r="H1052">
        <f t="shared" si="15"/>
        <v>12</v>
      </c>
      <c r="I1052">
        <f>TreeDesign!AI14</f>
        <v>0</v>
      </c>
    </row>
    <row r="1053" spans="8:9" x14ac:dyDescent="0.35">
      <c r="H1053">
        <f t="shared" si="15"/>
        <v>13</v>
      </c>
      <c r="I1053">
        <f>TreeDesign!AI15</f>
        <v>0</v>
      </c>
    </row>
    <row r="1054" spans="8:9" x14ac:dyDescent="0.35">
      <c r="H1054">
        <f t="shared" si="15"/>
        <v>14</v>
      </c>
      <c r="I1054">
        <f>TreeDesign!AI16</f>
        <v>0</v>
      </c>
    </row>
    <row r="1055" spans="8:9" x14ac:dyDescent="0.35">
      <c r="H1055">
        <f t="shared" si="15"/>
        <v>15</v>
      </c>
      <c r="I1055" t="str">
        <f>TreeDesign!AI17</f>
        <v>hybridAircraftEngines</v>
      </c>
    </row>
    <row r="1056" spans="8:9" x14ac:dyDescent="0.35">
      <c r="H1056">
        <f t="shared" si="15"/>
        <v>16</v>
      </c>
      <c r="I1056">
        <f>TreeDesign!AI18</f>
        <v>0</v>
      </c>
    </row>
    <row r="1057" spans="8:9" x14ac:dyDescent="0.35">
      <c r="H1057">
        <f t="shared" si="15"/>
        <v>17</v>
      </c>
      <c r="I1057" t="str">
        <f>TreeDesign!AI19</f>
        <v>colossalRocketry</v>
      </c>
    </row>
    <row r="1058" spans="8:9" x14ac:dyDescent="0.35">
      <c r="H1058">
        <f t="shared" si="15"/>
        <v>18</v>
      </c>
      <c r="I1058">
        <f>TreeDesign!AI20</f>
        <v>0</v>
      </c>
    </row>
    <row r="1059" spans="8:9" x14ac:dyDescent="0.35">
      <c r="H1059">
        <f t="shared" si="15"/>
        <v>19</v>
      </c>
      <c r="I1059" t="str">
        <f>TreeDesign!AI21</f>
        <v>extremeFuelStorage</v>
      </c>
    </row>
    <row r="1060" spans="8:9" x14ac:dyDescent="0.35">
      <c r="H1060">
        <f t="shared" si="15"/>
        <v>20</v>
      </c>
      <c r="I1060">
        <f>TreeDesign!AI22</f>
        <v>0</v>
      </c>
    </row>
    <row r="1061" spans="8:9" x14ac:dyDescent="0.35">
      <c r="H1061">
        <f t="shared" si="15"/>
        <v>21</v>
      </c>
      <c r="I1061">
        <f>TreeDesign!AI23</f>
        <v>0</v>
      </c>
    </row>
    <row r="1062" spans="8:9" x14ac:dyDescent="0.35">
      <c r="H1062">
        <f t="shared" si="15"/>
        <v>22</v>
      </c>
      <c r="I1062">
        <f>TreeDesign!AI24</f>
        <v>0</v>
      </c>
    </row>
    <row r="1063" spans="8:9" x14ac:dyDescent="0.35">
      <c r="H1063">
        <f t="shared" si="15"/>
        <v>23</v>
      </c>
      <c r="I1063" t="str">
        <f>TreeDesign!AI25</f>
        <v>bioActivatedAerographite</v>
      </c>
    </row>
    <row r="1064" spans="8:9" x14ac:dyDescent="0.35">
      <c r="H1064">
        <f t="shared" si="15"/>
        <v>24</v>
      </c>
      <c r="I1064">
        <f>TreeDesign!AI26</f>
        <v>0</v>
      </c>
    </row>
    <row r="1065" spans="8:9" x14ac:dyDescent="0.35">
      <c r="H1065">
        <f t="shared" ref="H1065:H1128" si="16">H1025</f>
        <v>25</v>
      </c>
      <c r="I1065">
        <f>TreeDesign!AI27</f>
        <v>0</v>
      </c>
    </row>
    <row r="1066" spans="8:9" x14ac:dyDescent="0.35">
      <c r="H1066">
        <f t="shared" si="16"/>
        <v>26</v>
      </c>
      <c r="I1066">
        <f>TreeDesign!AI28</f>
        <v>0</v>
      </c>
    </row>
    <row r="1067" spans="8:9" x14ac:dyDescent="0.35">
      <c r="H1067">
        <f t="shared" si="16"/>
        <v>27</v>
      </c>
      <c r="I1067">
        <f>TreeDesign!AI29</f>
        <v>0</v>
      </c>
    </row>
    <row r="1068" spans="8:9" x14ac:dyDescent="0.35">
      <c r="H1068">
        <f t="shared" si="16"/>
        <v>28</v>
      </c>
      <c r="I1068">
        <f>TreeDesign!AI30</f>
        <v>0</v>
      </c>
    </row>
    <row r="1069" spans="8:9" x14ac:dyDescent="0.35">
      <c r="H1069">
        <f t="shared" si="16"/>
        <v>29</v>
      </c>
      <c r="I1069">
        <f>TreeDesign!AI31</f>
        <v>0</v>
      </c>
    </row>
    <row r="1070" spans="8:9" x14ac:dyDescent="0.35">
      <c r="H1070">
        <f t="shared" si="16"/>
        <v>30</v>
      </c>
      <c r="I1070">
        <f>TreeDesign!AI32</f>
        <v>0</v>
      </c>
    </row>
    <row r="1071" spans="8:9" x14ac:dyDescent="0.35">
      <c r="H1071">
        <f t="shared" si="16"/>
        <v>31</v>
      </c>
      <c r="I1071">
        <f>TreeDesign!AI33</f>
        <v>0</v>
      </c>
    </row>
    <row r="1072" spans="8:9" x14ac:dyDescent="0.35">
      <c r="H1072">
        <f t="shared" si="16"/>
        <v>32</v>
      </c>
      <c r="I1072" t="str">
        <f>TreeDesign!AI34</f>
        <v>advancedRadiators</v>
      </c>
    </row>
    <row r="1073" spans="8:9" x14ac:dyDescent="0.35">
      <c r="H1073">
        <f t="shared" si="16"/>
        <v>33</v>
      </c>
      <c r="I1073">
        <f>TreeDesign!AI35</f>
        <v>0</v>
      </c>
    </row>
    <row r="1074" spans="8:9" x14ac:dyDescent="0.35">
      <c r="H1074">
        <f t="shared" si="16"/>
        <v>34</v>
      </c>
      <c r="I1074">
        <f>TreeDesign!AI36</f>
        <v>0</v>
      </c>
    </row>
    <row r="1075" spans="8:9" x14ac:dyDescent="0.35">
      <c r="H1075">
        <f t="shared" si="16"/>
        <v>35</v>
      </c>
      <c r="I1075">
        <f>TreeDesign!AI37</f>
        <v>0</v>
      </c>
    </row>
    <row r="1076" spans="8:9" x14ac:dyDescent="0.35">
      <c r="H1076">
        <f t="shared" si="16"/>
        <v>36</v>
      </c>
      <c r="I1076">
        <f>TreeDesign!AI38</f>
        <v>0</v>
      </c>
    </row>
    <row r="1077" spans="8:9" x14ac:dyDescent="0.35">
      <c r="H1077">
        <f t="shared" si="16"/>
        <v>37</v>
      </c>
      <c r="I1077">
        <f>TreeDesign!AI39</f>
        <v>0</v>
      </c>
    </row>
    <row r="1078" spans="8:9" x14ac:dyDescent="0.35">
      <c r="H1078">
        <f t="shared" si="16"/>
        <v>38</v>
      </c>
      <c r="I1078">
        <f>TreeDesign!AI40</f>
        <v>0</v>
      </c>
    </row>
    <row r="1079" spans="8:9" x14ac:dyDescent="0.35">
      <c r="H1079">
        <f t="shared" si="16"/>
        <v>39</v>
      </c>
      <c r="I1079" t="str">
        <f>TreeDesign!AI41</f>
        <v>highEnergyScience</v>
      </c>
    </row>
    <row r="1080" spans="8:9" x14ac:dyDescent="0.35">
      <c r="H1080">
        <f t="shared" si="16"/>
        <v>40</v>
      </c>
      <c r="I1080">
        <f>TreeDesign!AI42</f>
        <v>0</v>
      </c>
    </row>
    <row r="1081" spans="8:9" x14ac:dyDescent="0.35">
      <c r="H1081">
        <f t="shared" si="16"/>
        <v>1</v>
      </c>
      <c r="I1081">
        <f>TreeDesign!AJ3</f>
        <v>0</v>
      </c>
    </row>
    <row r="1082" spans="8:9" x14ac:dyDescent="0.35">
      <c r="H1082">
        <f t="shared" si="16"/>
        <v>2</v>
      </c>
      <c r="I1082">
        <f>TreeDesign!AJ6</f>
        <v>0</v>
      </c>
    </row>
    <row r="1083" spans="8:9" x14ac:dyDescent="0.35">
      <c r="H1083">
        <f t="shared" si="16"/>
        <v>3</v>
      </c>
      <c r="I1083">
        <f>TreeDesign!AJ7</f>
        <v>0</v>
      </c>
    </row>
    <row r="1084" spans="8:9" x14ac:dyDescent="0.35">
      <c r="H1084">
        <f t="shared" si="16"/>
        <v>4</v>
      </c>
      <c r="I1084">
        <f>TreeDesign!AJ8</f>
        <v>0</v>
      </c>
    </row>
    <row r="1085" spans="8:9" x14ac:dyDescent="0.35">
      <c r="H1085">
        <f t="shared" si="16"/>
        <v>5</v>
      </c>
      <c r="I1085">
        <f>TreeDesign!AJ9</f>
        <v>0</v>
      </c>
    </row>
    <row r="1086" spans="8:9" x14ac:dyDescent="0.35">
      <c r="H1086">
        <f t="shared" si="16"/>
        <v>6</v>
      </c>
      <c r="I1086">
        <f>TreeDesign!AJ10</f>
        <v>0</v>
      </c>
    </row>
    <row r="1087" spans="8:9" x14ac:dyDescent="0.35">
      <c r="H1087">
        <f t="shared" si="16"/>
        <v>7</v>
      </c>
      <c r="I1087">
        <f>TreeDesign!AJ11</f>
        <v>0</v>
      </c>
    </row>
    <row r="1088" spans="8:9" x14ac:dyDescent="0.35">
      <c r="H1088">
        <f t="shared" si="16"/>
        <v>8</v>
      </c>
      <c r="I1088">
        <f>TreeDesign!AJ12</f>
        <v>0</v>
      </c>
    </row>
    <row r="1089" spans="8:9" x14ac:dyDescent="0.35">
      <c r="H1089">
        <f t="shared" si="16"/>
        <v>9</v>
      </c>
      <c r="I1089" t="e">
        <f>TreeDesign!#REF!</f>
        <v>#REF!</v>
      </c>
    </row>
    <row r="1090" spans="8:9" x14ac:dyDescent="0.35">
      <c r="H1090">
        <f t="shared" si="16"/>
        <v>10</v>
      </c>
      <c r="I1090" t="e">
        <f>TreeDesign!#REF!</f>
        <v>#REF!</v>
      </c>
    </row>
    <row r="1091" spans="8:9" x14ac:dyDescent="0.35">
      <c r="H1091">
        <f t="shared" si="16"/>
        <v>11</v>
      </c>
      <c r="I1091">
        <f>TreeDesign!AJ13</f>
        <v>0</v>
      </c>
    </row>
    <row r="1092" spans="8:9" x14ac:dyDescent="0.35">
      <c r="H1092">
        <f t="shared" si="16"/>
        <v>12</v>
      </c>
      <c r="I1092">
        <f>TreeDesign!AJ14</f>
        <v>0</v>
      </c>
    </row>
    <row r="1093" spans="8:9" x14ac:dyDescent="0.35">
      <c r="H1093">
        <f t="shared" si="16"/>
        <v>13</v>
      </c>
      <c r="I1093">
        <f>TreeDesign!AJ15</f>
        <v>0</v>
      </c>
    </row>
    <row r="1094" spans="8:9" x14ac:dyDescent="0.35">
      <c r="H1094">
        <f t="shared" si="16"/>
        <v>14</v>
      </c>
      <c r="I1094">
        <f>TreeDesign!AJ16</f>
        <v>0</v>
      </c>
    </row>
    <row r="1095" spans="8:9" x14ac:dyDescent="0.35">
      <c r="H1095">
        <f t="shared" si="16"/>
        <v>15</v>
      </c>
      <c r="I1095">
        <f>TreeDesign!AJ17</f>
        <v>0</v>
      </c>
    </row>
    <row r="1096" spans="8:9" x14ac:dyDescent="0.35">
      <c r="H1096">
        <f t="shared" si="16"/>
        <v>16</v>
      </c>
      <c r="I1096">
        <f>TreeDesign!AJ18</f>
        <v>0</v>
      </c>
    </row>
    <row r="1097" spans="8:9" x14ac:dyDescent="0.35">
      <c r="H1097">
        <f t="shared" si="16"/>
        <v>17</v>
      </c>
      <c r="I1097">
        <f>TreeDesign!AJ19</f>
        <v>0</v>
      </c>
    </row>
    <row r="1098" spans="8:9" x14ac:dyDescent="0.35">
      <c r="H1098">
        <f t="shared" si="16"/>
        <v>18</v>
      </c>
      <c r="I1098">
        <f>TreeDesign!AJ20</f>
        <v>0</v>
      </c>
    </row>
    <row r="1099" spans="8:9" x14ac:dyDescent="0.35">
      <c r="H1099">
        <f t="shared" si="16"/>
        <v>19</v>
      </c>
      <c r="I1099">
        <f>TreeDesign!AJ21</f>
        <v>0</v>
      </c>
    </row>
    <row r="1100" spans="8:9" x14ac:dyDescent="0.35">
      <c r="H1100">
        <f t="shared" si="16"/>
        <v>20</v>
      </c>
      <c r="I1100">
        <f>TreeDesign!AJ22</f>
        <v>0</v>
      </c>
    </row>
    <row r="1101" spans="8:9" x14ac:dyDescent="0.35">
      <c r="H1101">
        <f t="shared" si="16"/>
        <v>21</v>
      </c>
      <c r="I1101">
        <f>TreeDesign!AJ23</f>
        <v>0</v>
      </c>
    </row>
    <row r="1102" spans="8:9" x14ac:dyDescent="0.35">
      <c r="H1102">
        <f t="shared" si="16"/>
        <v>22</v>
      </c>
      <c r="I1102">
        <f>TreeDesign!AJ24</f>
        <v>0</v>
      </c>
    </row>
    <row r="1103" spans="8:9" x14ac:dyDescent="0.35">
      <c r="H1103">
        <f t="shared" si="16"/>
        <v>23</v>
      </c>
      <c r="I1103">
        <f>TreeDesign!AJ25</f>
        <v>0</v>
      </c>
    </row>
    <row r="1104" spans="8:9" x14ac:dyDescent="0.35">
      <c r="H1104">
        <f t="shared" si="16"/>
        <v>24</v>
      </c>
      <c r="I1104">
        <f>TreeDesign!AJ26</f>
        <v>0</v>
      </c>
    </row>
    <row r="1105" spans="8:9" x14ac:dyDescent="0.35">
      <c r="H1105">
        <f t="shared" si="16"/>
        <v>25</v>
      </c>
      <c r="I1105">
        <f>TreeDesign!AJ27</f>
        <v>0</v>
      </c>
    </row>
    <row r="1106" spans="8:9" x14ac:dyDescent="0.35">
      <c r="H1106">
        <f t="shared" si="16"/>
        <v>26</v>
      </c>
      <c r="I1106">
        <f>TreeDesign!AJ28</f>
        <v>0</v>
      </c>
    </row>
    <row r="1107" spans="8:9" x14ac:dyDescent="0.35">
      <c r="H1107">
        <f t="shared" si="16"/>
        <v>27</v>
      </c>
      <c r="I1107">
        <f>TreeDesign!AJ29</f>
        <v>0</v>
      </c>
    </row>
    <row r="1108" spans="8:9" x14ac:dyDescent="0.35">
      <c r="H1108">
        <f t="shared" si="16"/>
        <v>28</v>
      </c>
      <c r="I1108">
        <f>TreeDesign!AJ30</f>
        <v>0</v>
      </c>
    </row>
    <row r="1109" spans="8:9" x14ac:dyDescent="0.35">
      <c r="H1109">
        <f t="shared" si="16"/>
        <v>29</v>
      </c>
      <c r="I1109">
        <f>TreeDesign!AJ31</f>
        <v>0</v>
      </c>
    </row>
    <row r="1110" spans="8:9" x14ac:dyDescent="0.35">
      <c r="H1110">
        <f t="shared" si="16"/>
        <v>30</v>
      </c>
      <c r="I1110">
        <f>TreeDesign!AJ32</f>
        <v>0</v>
      </c>
    </row>
    <row r="1111" spans="8:9" x14ac:dyDescent="0.35">
      <c r="H1111">
        <f t="shared" si="16"/>
        <v>31</v>
      </c>
      <c r="I1111">
        <f>TreeDesign!AJ33</f>
        <v>0</v>
      </c>
    </row>
    <row r="1112" spans="8:9" x14ac:dyDescent="0.35">
      <c r="H1112">
        <f t="shared" si="16"/>
        <v>32</v>
      </c>
      <c r="I1112">
        <f>TreeDesign!AJ34</f>
        <v>0</v>
      </c>
    </row>
    <row r="1113" spans="8:9" x14ac:dyDescent="0.35">
      <c r="H1113">
        <f t="shared" si="16"/>
        <v>33</v>
      </c>
      <c r="I1113">
        <f>TreeDesign!AJ35</f>
        <v>0</v>
      </c>
    </row>
    <row r="1114" spans="8:9" x14ac:dyDescent="0.35">
      <c r="H1114">
        <f t="shared" si="16"/>
        <v>34</v>
      </c>
      <c r="I1114">
        <f>TreeDesign!AJ36</f>
        <v>0</v>
      </c>
    </row>
    <row r="1115" spans="8:9" x14ac:dyDescent="0.35">
      <c r="H1115">
        <f t="shared" si="16"/>
        <v>35</v>
      </c>
      <c r="I1115">
        <f>TreeDesign!AJ37</f>
        <v>0</v>
      </c>
    </row>
    <row r="1116" spans="8:9" x14ac:dyDescent="0.35">
      <c r="H1116">
        <f t="shared" si="16"/>
        <v>36</v>
      </c>
      <c r="I1116">
        <f>TreeDesign!AJ38</f>
        <v>0</v>
      </c>
    </row>
    <row r="1117" spans="8:9" x14ac:dyDescent="0.35">
      <c r="H1117">
        <f t="shared" si="16"/>
        <v>37</v>
      </c>
      <c r="I1117">
        <f>TreeDesign!AJ39</f>
        <v>0</v>
      </c>
    </row>
    <row r="1118" spans="8:9" x14ac:dyDescent="0.35">
      <c r="H1118">
        <f t="shared" si="16"/>
        <v>38</v>
      </c>
      <c r="I1118">
        <f>TreeDesign!AJ40</f>
        <v>0</v>
      </c>
    </row>
    <row r="1119" spans="8:9" x14ac:dyDescent="0.35">
      <c r="H1119">
        <f t="shared" si="16"/>
        <v>39</v>
      </c>
      <c r="I1119">
        <f>TreeDesign!AJ41</f>
        <v>0</v>
      </c>
    </row>
    <row r="1120" spans="8:9" x14ac:dyDescent="0.35">
      <c r="H1120">
        <f t="shared" si="16"/>
        <v>40</v>
      </c>
      <c r="I1120">
        <f>TreeDesign!AJ42</f>
        <v>0</v>
      </c>
    </row>
    <row r="1121" spans="8:9" x14ac:dyDescent="0.35">
      <c r="H1121">
        <f t="shared" si="16"/>
        <v>1</v>
      </c>
      <c r="I1121" t="str">
        <f>TreeDesign!AK3</f>
        <v>tier12</v>
      </c>
    </row>
    <row r="1122" spans="8:9" x14ac:dyDescent="0.35">
      <c r="H1122">
        <f t="shared" si="16"/>
        <v>2</v>
      </c>
      <c r="I1122" t="str">
        <f>TreeDesign!AK6</f>
        <v>antimatterPower</v>
      </c>
    </row>
    <row r="1123" spans="8:9" x14ac:dyDescent="0.35">
      <c r="H1123">
        <f t="shared" si="16"/>
        <v>3</v>
      </c>
      <c r="I1123" t="str">
        <f>TreeDesign!AK7</f>
        <v>highPowerExoticNuclearPropulsion</v>
      </c>
    </row>
    <row r="1124" spans="8:9" x14ac:dyDescent="0.35">
      <c r="H1124">
        <f t="shared" si="16"/>
        <v>4</v>
      </c>
      <c r="I1124" t="str">
        <f>TreeDesign!AK8</f>
        <v>exoticReactions</v>
      </c>
    </row>
    <row r="1125" spans="8:9" x14ac:dyDescent="0.35">
      <c r="H1125">
        <f t="shared" si="16"/>
        <v>5</v>
      </c>
      <c r="I1125" t="str">
        <f>TreeDesign!AK9</f>
        <v>specializedFusionRockets</v>
      </c>
    </row>
    <row r="1126" spans="8:9" x14ac:dyDescent="0.35">
      <c r="H1126">
        <f t="shared" si="16"/>
        <v>6</v>
      </c>
      <c r="I1126">
        <f>TreeDesign!AK10</f>
        <v>0</v>
      </c>
    </row>
    <row r="1127" spans="8:9" x14ac:dyDescent="0.35">
      <c r="H1127">
        <f t="shared" si="16"/>
        <v>7</v>
      </c>
      <c r="I1127" t="str">
        <f>TreeDesign!AK11</f>
        <v>exoticGriddedThrusters</v>
      </c>
    </row>
    <row r="1128" spans="8:9" x14ac:dyDescent="0.35">
      <c r="H1128">
        <f t="shared" si="16"/>
        <v>8</v>
      </c>
      <c r="I1128" t="str">
        <f>TreeDesign!AK12</f>
        <v>specializedPlasmaGeneration</v>
      </c>
    </row>
    <row r="1129" spans="8:9" x14ac:dyDescent="0.35">
      <c r="H1129">
        <f t="shared" ref="H1129:H1192" si="17">H1089</f>
        <v>9</v>
      </c>
      <c r="I1129" t="e">
        <f>TreeDesign!#REF!</f>
        <v>#REF!</v>
      </c>
    </row>
    <row r="1130" spans="8:9" x14ac:dyDescent="0.35">
      <c r="H1130">
        <f t="shared" si="17"/>
        <v>10</v>
      </c>
      <c r="I1130" t="e">
        <f>TreeDesign!#REF!</f>
        <v>#REF!</v>
      </c>
    </row>
    <row r="1131" spans="8:9" x14ac:dyDescent="0.35">
      <c r="H1131">
        <f t="shared" si="17"/>
        <v>11</v>
      </c>
      <c r="I1131">
        <f>TreeDesign!AK13</f>
        <v>0</v>
      </c>
    </row>
    <row r="1132" spans="8:9" x14ac:dyDescent="0.35">
      <c r="H1132">
        <f t="shared" si="17"/>
        <v>12</v>
      </c>
      <c r="I1132">
        <f>TreeDesign!AK14</f>
        <v>0</v>
      </c>
    </row>
    <row r="1133" spans="8:9" x14ac:dyDescent="0.35">
      <c r="H1133">
        <f t="shared" si="17"/>
        <v>13</v>
      </c>
      <c r="I1133">
        <f>TreeDesign!AK15</f>
        <v>0</v>
      </c>
    </row>
    <row r="1134" spans="8:9" x14ac:dyDescent="0.35">
      <c r="H1134">
        <f t="shared" si="17"/>
        <v>14</v>
      </c>
      <c r="I1134">
        <f>TreeDesign!AK16</f>
        <v>0</v>
      </c>
    </row>
    <row r="1135" spans="8:9" x14ac:dyDescent="0.35">
      <c r="H1135">
        <f t="shared" si="17"/>
        <v>15</v>
      </c>
      <c r="I1135">
        <f>TreeDesign!AK17</f>
        <v>0</v>
      </c>
    </row>
    <row r="1136" spans="8:9" x14ac:dyDescent="0.35">
      <c r="H1136">
        <f t="shared" si="17"/>
        <v>16</v>
      </c>
      <c r="I1136">
        <f>TreeDesign!AK18</f>
        <v>0</v>
      </c>
    </row>
    <row r="1137" spans="8:9" x14ac:dyDescent="0.35">
      <c r="H1137">
        <f t="shared" si="17"/>
        <v>17</v>
      </c>
      <c r="I1137">
        <f>TreeDesign!AK19</f>
        <v>0</v>
      </c>
    </row>
    <row r="1138" spans="8:9" x14ac:dyDescent="0.35">
      <c r="H1138">
        <f t="shared" si="17"/>
        <v>18</v>
      </c>
      <c r="I1138">
        <f>TreeDesign!AK20</f>
        <v>0</v>
      </c>
    </row>
    <row r="1139" spans="8:9" x14ac:dyDescent="0.35">
      <c r="H1139">
        <f t="shared" si="17"/>
        <v>19</v>
      </c>
      <c r="I1139">
        <f>TreeDesign!AK21</f>
        <v>0</v>
      </c>
    </row>
    <row r="1140" spans="8:9" x14ac:dyDescent="0.35">
      <c r="H1140">
        <f t="shared" si="17"/>
        <v>20</v>
      </c>
      <c r="I1140">
        <f>TreeDesign!AK22</f>
        <v>0</v>
      </c>
    </row>
    <row r="1141" spans="8:9" x14ac:dyDescent="0.35">
      <c r="H1141">
        <f t="shared" si="17"/>
        <v>21</v>
      </c>
      <c r="I1141">
        <f>TreeDesign!AK23</f>
        <v>0</v>
      </c>
    </row>
    <row r="1142" spans="8:9" x14ac:dyDescent="0.35">
      <c r="H1142">
        <f t="shared" si="17"/>
        <v>22</v>
      </c>
      <c r="I1142">
        <f>TreeDesign!AK24</f>
        <v>0</v>
      </c>
    </row>
    <row r="1143" spans="8:9" x14ac:dyDescent="0.35">
      <c r="H1143">
        <f t="shared" si="17"/>
        <v>23</v>
      </c>
      <c r="I1143">
        <f>TreeDesign!AK25</f>
        <v>0</v>
      </c>
    </row>
    <row r="1144" spans="8:9" x14ac:dyDescent="0.35">
      <c r="H1144">
        <f t="shared" si="17"/>
        <v>24</v>
      </c>
      <c r="I1144">
        <f>TreeDesign!AK26</f>
        <v>0</v>
      </c>
    </row>
    <row r="1145" spans="8:9" x14ac:dyDescent="0.35">
      <c r="H1145">
        <f t="shared" si="17"/>
        <v>25</v>
      </c>
      <c r="I1145">
        <f>TreeDesign!AK27</f>
        <v>0</v>
      </c>
    </row>
    <row r="1146" spans="8:9" x14ac:dyDescent="0.35">
      <c r="H1146">
        <f t="shared" si="17"/>
        <v>26</v>
      </c>
      <c r="I1146">
        <f>TreeDesign!AK28</f>
        <v>0</v>
      </c>
    </row>
    <row r="1147" spans="8:9" x14ac:dyDescent="0.35">
      <c r="H1147">
        <f t="shared" si="17"/>
        <v>27</v>
      </c>
      <c r="I1147">
        <f>TreeDesign!AK29</f>
        <v>0</v>
      </c>
    </row>
    <row r="1148" spans="8:9" x14ac:dyDescent="0.35">
      <c r="H1148">
        <f t="shared" si="17"/>
        <v>28</v>
      </c>
      <c r="I1148">
        <f>TreeDesign!AK30</f>
        <v>0</v>
      </c>
    </row>
    <row r="1149" spans="8:9" x14ac:dyDescent="0.35">
      <c r="H1149">
        <f t="shared" si="17"/>
        <v>29</v>
      </c>
      <c r="I1149">
        <f>TreeDesign!AK31</f>
        <v>0</v>
      </c>
    </row>
    <row r="1150" spans="8:9" x14ac:dyDescent="0.35">
      <c r="H1150">
        <f t="shared" si="17"/>
        <v>30</v>
      </c>
      <c r="I1150">
        <f>TreeDesign!AK32</f>
        <v>0</v>
      </c>
    </row>
    <row r="1151" spans="8:9" x14ac:dyDescent="0.35">
      <c r="H1151">
        <f t="shared" si="17"/>
        <v>31</v>
      </c>
      <c r="I1151">
        <f>TreeDesign!AK33</f>
        <v>0</v>
      </c>
    </row>
    <row r="1152" spans="8:9" x14ac:dyDescent="0.35">
      <c r="H1152">
        <f t="shared" si="17"/>
        <v>32</v>
      </c>
      <c r="I1152" t="str">
        <f>TreeDesign!AK34</f>
        <v>exoticRadiators</v>
      </c>
    </row>
    <row r="1153" spans="8:9" x14ac:dyDescent="0.35">
      <c r="H1153">
        <f t="shared" si="17"/>
        <v>33</v>
      </c>
      <c r="I1153">
        <f>TreeDesign!AK35</f>
        <v>0</v>
      </c>
    </row>
    <row r="1154" spans="8:9" x14ac:dyDescent="0.35">
      <c r="H1154">
        <f t="shared" si="17"/>
        <v>34</v>
      </c>
      <c r="I1154">
        <f>TreeDesign!AK36</f>
        <v>0</v>
      </c>
    </row>
    <row r="1155" spans="8:9" x14ac:dyDescent="0.35">
      <c r="H1155">
        <f t="shared" si="17"/>
        <v>35</v>
      </c>
      <c r="I1155">
        <f>TreeDesign!AK37</f>
        <v>0</v>
      </c>
    </row>
    <row r="1156" spans="8:9" x14ac:dyDescent="0.35">
      <c r="H1156">
        <f t="shared" si="17"/>
        <v>36</v>
      </c>
      <c r="I1156">
        <f>TreeDesign!AK38</f>
        <v>0</v>
      </c>
    </row>
    <row r="1157" spans="8:9" x14ac:dyDescent="0.35">
      <c r="H1157">
        <f t="shared" si="17"/>
        <v>37</v>
      </c>
      <c r="I1157">
        <f>TreeDesign!AK39</f>
        <v>0</v>
      </c>
    </row>
    <row r="1158" spans="8:9" x14ac:dyDescent="0.35">
      <c r="H1158">
        <f t="shared" si="17"/>
        <v>38</v>
      </c>
      <c r="I1158">
        <f>TreeDesign!AK40</f>
        <v>0</v>
      </c>
    </row>
    <row r="1159" spans="8:9" x14ac:dyDescent="0.35">
      <c r="H1159">
        <f t="shared" si="17"/>
        <v>39</v>
      </c>
      <c r="I1159" t="str">
        <f>TreeDesign!AK41</f>
        <v>appliedHighEnergyPhysics</v>
      </c>
    </row>
    <row r="1160" spans="8:9" x14ac:dyDescent="0.35">
      <c r="H1160">
        <f t="shared" si="17"/>
        <v>40</v>
      </c>
      <c r="I1160">
        <f>TreeDesign!AK42</f>
        <v>0</v>
      </c>
    </row>
    <row r="1161" spans="8:9" x14ac:dyDescent="0.35">
      <c r="H1161">
        <f t="shared" si="17"/>
        <v>1</v>
      </c>
      <c r="I1161">
        <f>TreeDesign!AL3</f>
        <v>0</v>
      </c>
    </row>
    <row r="1162" spans="8:9" x14ac:dyDescent="0.35">
      <c r="H1162">
        <f t="shared" si="17"/>
        <v>2</v>
      </c>
      <c r="I1162">
        <f>TreeDesign!AL6</f>
        <v>0</v>
      </c>
    </row>
    <row r="1163" spans="8:9" x14ac:dyDescent="0.35">
      <c r="H1163">
        <f t="shared" si="17"/>
        <v>3</v>
      </c>
      <c r="I1163">
        <f>TreeDesign!AL7</f>
        <v>0</v>
      </c>
    </row>
    <row r="1164" spans="8:9" x14ac:dyDescent="0.35">
      <c r="H1164">
        <f t="shared" si="17"/>
        <v>4</v>
      </c>
      <c r="I1164">
        <f>TreeDesign!AL8</f>
        <v>0</v>
      </c>
    </row>
    <row r="1165" spans="8:9" x14ac:dyDescent="0.35">
      <c r="H1165">
        <f t="shared" si="17"/>
        <v>5</v>
      </c>
      <c r="I1165">
        <f>TreeDesign!AL9</f>
        <v>0</v>
      </c>
    </row>
    <row r="1166" spans="8:9" x14ac:dyDescent="0.35">
      <c r="H1166">
        <f t="shared" si="17"/>
        <v>6</v>
      </c>
      <c r="I1166">
        <f>TreeDesign!AL10</f>
        <v>0</v>
      </c>
    </row>
    <row r="1167" spans="8:9" x14ac:dyDescent="0.35">
      <c r="H1167">
        <f t="shared" si="17"/>
        <v>7</v>
      </c>
      <c r="I1167">
        <f>TreeDesign!AL11</f>
        <v>0</v>
      </c>
    </row>
    <row r="1168" spans="8:9" x14ac:dyDescent="0.35">
      <c r="H1168">
        <f t="shared" si="17"/>
        <v>8</v>
      </c>
      <c r="I1168">
        <f>TreeDesign!AL12</f>
        <v>0</v>
      </c>
    </row>
    <row r="1169" spans="8:9" x14ac:dyDescent="0.35">
      <c r="H1169">
        <f t="shared" si="17"/>
        <v>9</v>
      </c>
      <c r="I1169" t="e">
        <f>TreeDesign!#REF!</f>
        <v>#REF!</v>
      </c>
    </row>
    <row r="1170" spans="8:9" x14ac:dyDescent="0.35">
      <c r="H1170">
        <f t="shared" si="17"/>
        <v>10</v>
      </c>
      <c r="I1170" t="e">
        <f>TreeDesign!#REF!</f>
        <v>#REF!</v>
      </c>
    </row>
    <row r="1171" spans="8:9" x14ac:dyDescent="0.35">
      <c r="H1171">
        <f t="shared" si="17"/>
        <v>11</v>
      </c>
      <c r="I1171">
        <f>TreeDesign!AL13</f>
        <v>0</v>
      </c>
    </row>
    <row r="1172" spans="8:9" x14ac:dyDescent="0.35">
      <c r="H1172">
        <f t="shared" si="17"/>
        <v>12</v>
      </c>
      <c r="I1172">
        <f>TreeDesign!AL14</f>
        <v>0</v>
      </c>
    </row>
    <row r="1173" spans="8:9" x14ac:dyDescent="0.35">
      <c r="H1173">
        <f t="shared" si="17"/>
        <v>13</v>
      </c>
      <c r="I1173">
        <f>TreeDesign!AL15</f>
        <v>0</v>
      </c>
    </row>
    <row r="1174" spans="8:9" x14ac:dyDescent="0.35">
      <c r="H1174">
        <f t="shared" si="17"/>
        <v>14</v>
      </c>
      <c r="I1174">
        <f>TreeDesign!AL16</f>
        <v>0</v>
      </c>
    </row>
    <row r="1175" spans="8:9" x14ac:dyDescent="0.35">
      <c r="H1175">
        <f t="shared" si="17"/>
        <v>15</v>
      </c>
      <c r="I1175">
        <f>TreeDesign!AL17</f>
        <v>0</v>
      </c>
    </row>
    <row r="1176" spans="8:9" x14ac:dyDescent="0.35">
      <c r="H1176">
        <f t="shared" si="17"/>
        <v>16</v>
      </c>
      <c r="I1176">
        <f>TreeDesign!AL18</f>
        <v>0</v>
      </c>
    </row>
    <row r="1177" spans="8:9" x14ac:dyDescent="0.35">
      <c r="H1177">
        <f t="shared" si="17"/>
        <v>17</v>
      </c>
      <c r="I1177">
        <f>TreeDesign!AL19</f>
        <v>0</v>
      </c>
    </row>
    <row r="1178" spans="8:9" x14ac:dyDescent="0.35">
      <c r="H1178">
        <f t="shared" si="17"/>
        <v>18</v>
      </c>
      <c r="I1178">
        <f>TreeDesign!AL20</f>
        <v>0</v>
      </c>
    </row>
    <row r="1179" spans="8:9" x14ac:dyDescent="0.35">
      <c r="H1179">
        <f t="shared" si="17"/>
        <v>19</v>
      </c>
      <c r="I1179">
        <f>TreeDesign!AL21</f>
        <v>0</v>
      </c>
    </row>
    <row r="1180" spans="8:9" x14ac:dyDescent="0.35">
      <c r="H1180">
        <f t="shared" si="17"/>
        <v>20</v>
      </c>
      <c r="I1180">
        <f>TreeDesign!AL22</f>
        <v>0</v>
      </c>
    </row>
    <row r="1181" spans="8:9" x14ac:dyDescent="0.35">
      <c r="H1181">
        <f t="shared" si="17"/>
        <v>21</v>
      </c>
      <c r="I1181">
        <f>TreeDesign!AL23</f>
        <v>0</v>
      </c>
    </row>
    <row r="1182" spans="8:9" x14ac:dyDescent="0.35">
      <c r="H1182">
        <f t="shared" si="17"/>
        <v>22</v>
      </c>
      <c r="I1182">
        <f>TreeDesign!AL24</f>
        <v>0</v>
      </c>
    </row>
    <row r="1183" spans="8:9" x14ac:dyDescent="0.35">
      <c r="H1183">
        <f t="shared" si="17"/>
        <v>23</v>
      </c>
      <c r="I1183">
        <f>TreeDesign!AL25</f>
        <v>0</v>
      </c>
    </row>
    <row r="1184" spans="8:9" x14ac:dyDescent="0.35">
      <c r="H1184">
        <f t="shared" si="17"/>
        <v>24</v>
      </c>
      <c r="I1184">
        <f>TreeDesign!AL26</f>
        <v>0</v>
      </c>
    </row>
    <row r="1185" spans="8:9" x14ac:dyDescent="0.35">
      <c r="H1185">
        <f t="shared" si="17"/>
        <v>25</v>
      </c>
      <c r="I1185">
        <f>TreeDesign!AL27</f>
        <v>0</v>
      </c>
    </row>
    <row r="1186" spans="8:9" x14ac:dyDescent="0.35">
      <c r="H1186">
        <f t="shared" si="17"/>
        <v>26</v>
      </c>
      <c r="I1186">
        <f>TreeDesign!AL28</f>
        <v>0</v>
      </c>
    </row>
    <row r="1187" spans="8:9" x14ac:dyDescent="0.35">
      <c r="H1187">
        <f t="shared" si="17"/>
        <v>27</v>
      </c>
      <c r="I1187">
        <f>TreeDesign!AL29</f>
        <v>0</v>
      </c>
    </row>
    <row r="1188" spans="8:9" x14ac:dyDescent="0.35">
      <c r="H1188">
        <f t="shared" si="17"/>
        <v>28</v>
      </c>
      <c r="I1188">
        <f>TreeDesign!AL30</f>
        <v>0</v>
      </c>
    </row>
    <row r="1189" spans="8:9" x14ac:dyDescent="0.35">
      <c r="H1189">
        <f t="shared" si="17"/>
        <v>29</v>
      </c>
      <c r="I1189">
        <f>TreeDesign!AL31</f>
        <v>0</v>
      </c>
    </row>
    <row r="1190" spans="8:9" x14ac:dyDescent="0.35">
      <c r="H1190">
        <f t="shared" si="17"/>
        <v>30</v>
      </c>
      <c r="I1190">
        <f>TreeDesign!AL32</f>
        <v>0</v>
      </c>
    </row>
    <row r="1191" spans="8:9" x14ac:dyDescent="0.35">
      <c r="H1191">
        <f t="shared" si="17"/>
        <v>31</v>
      </c>
      <c r="I1191">
        <f>TreeDesign!AL33</f>
        <v>0</v>
      </c>
    </row>
    <row r="1192" spans="8:9" x14ac:dyDescent="0.35">
      <c r="H1192">
        <f t="shared" si="17"/>
        <v>32</v>
      </c>
      <c r="I1192">
        <f>TreeDesign!AL34</f>
        <v>0</v>
      </c>
    </row>
    <row r="1193" spans="8:9" x14ac:dyDescent="0.35">
      <c r="H1193">
        <f t="shared" ref="H1193:H1240" si="18">H1153</f>
        <v>33</v>
      </c>
      <c r="I1193">
        <f>TreeDesign!AL35</f>
        <v>0</v>
      </c>
    </row>
    <row r="1194" spans="8:9" x14ac:dyDescent="0.35">
      <c r="H1194">
        <f t="shared" si="18"/>
        <v>34</v>
      </c>
      <c r="I1194">
        <f>TreeDesign!AL36</f>
        <v>0</v>
      </c>
    </row>
    <row r="1195" spans="8:9" x14ac:dyDescent="0.35">
      <c r="H1195">
        <f t="shared" si="18"/>
        <v>35</v>
      </c>
      <c r="I1195">
        <f>TreeDesign!AL37</f>
        <v>0</v>
      </c>
    </row>
    <row r="1196" spans="8:9" x14ac:dyDescent="0.35">
      <c r="H1196">
        <f t="shared" si="18"/>
        <v>36</v>
      </c>
      <c r="I1196">
        <f>TreeDesign!AL38</f>
        <v>0</v>
      </c>
    </row>
    <row r="1197" spans="8:9" x14ac:dyDescent="0.35">
      <c r="H1197">
        <f t="shared" si="18"/>
        <v>37</v>
      </c>
      <c r="I1197">
        <f>TreeDesign!AL39</f>
        <v>0</v>
      </c>
    </row>
    <row r="1198" spans="8:9" x14ac:dyDescent="0.35">
      <c r="H1198">
        <f t="shared" si="18"/>
        <v>38</v>
      </c>
      <c r="I1198">
        <f>TreeDesign!AL40</f>
        <v>0</v>
      </c>
    </row>
    <row r="1199" spans="8:9" x14ac:dyDescent="0.35">
      <c r="H1199">
        <f t="shared" si="18"/>
        <v>39</v>
      </c>
      <c r="I1199">
        <f>TreeDesign!AL41</f>
        <v>0</v>
      </c>
    </row>
    <row r="1200" spans="8:9" x14ac:dyDescent="0.35">
      <c r="H1200">
        <f t="shared" si="18"/>
        <v>40</v>
      </c>
      <c r="I1200">
        <f>TreeDesign!AL42</f>
        <v>0</v>
      </c>
    </row>
    <row r="1201" spans="8:9" x14ac:dyDescent="0.35">
      <c r="H1201">
        <f t="shared" si="18"/>
        <v>1</v>
      </c>
      <c r="I1201" t="str">
        <f>TreeDesign!AM3</f>
        <v>tier13</v>
      </c>
    </row>
    <row r="1202" spans="8:9" x14ac:dyDescent="0.35">
      <c r="H1202">
        <f t="shared" si="18"/>
        <v>2</v>
      </c>
      <c r="I1202" t="str">
        <f>TreeDesign!AM6</f>
        <v>unifiedFieldTheory</v>
      </c>
    </row>
    <row r="1203" spans="8:9" x14ac:dyDescent="0.35">
      <c r="H1203">
        <f t="shared" si="18"/>
        <v>3</v>
      </c>
      <c r="I1203" t="str">
        <f>TreeDesign!AM7</f>
        <v>extremeNuclearPropulsion</v>
      </c>
    </row>
    <row r="1204" spans="8:9" x14ac:dyDescent="0.35">
      <c r="H1204">
        <f t="shared" si="18"/>
        <v>4</v>
      </c>
      <c r="I1204" t="str">
        <f>TreeDesign!AM8</f>
        <v>quantumReactions</v>
      </c>
    </row>
    <row r="1205" spans="8:9" x14ac:dyDescent="0.35">
      <c r="H1205">
        <f t="shared" si="18"/>
        <v>5</v>
      </c>
      <c r="I1205" t="str">
        <f>TreeDesign!AM9</f>
        <v>exoticFusionRockets</v>
      </c>
    </row>
    <row r="1206" spans="8:9" x14ac:dyDescent="0.35">
      <c r="H1206">
        <f t="shared" si="18"/>
        <v>6</v>
      </c>
      <c r="I1206">
        <f>TreeDesign!AM10</f>
        <v>0</v>
      </c>
    </row>
    <row r="1207" spans="8:9" x14ac:dyDescent="0.35">
      <c r="H1207">
        <f t="shared" si="18"/>
        <v>7</v>
      </c>
      <c r="I1207">
        <f>TreeDesign!AM11</f>
        <v>0</v>
      </c>
    </row>
    <row r="1208" spans="8:9" x14ac:dyDescent="0.35">
      <c r="H1208">
        <f t="shared" si="18"/>
        <v>8</v>
      </c>
      <c r="I1208" t="str">
        <f>TreeDesign!AM12</f>
        <v>exoticPlasmaPropulsion</v>
      </c>
    </row>
    <row r="1209" spans="8:9" x14ac:dyDescent="0.35">
      <c r="H1209">
        <f t="shared" si="18"/>
        <v>9</v>
      </c>
      <c r="I1209" t="e">
        <f>TreeDesign!#REF!</f>
        <v>#REF!</v>
      </c>
    </row>
    <row r="1210" spans="8:9" x14ac:dyDescent="0.35">
      <c r="H1210">
        <f t="shared" si="18"/>
        <v>10</v>
      </c>
      <c r="I1210" t="e">
        <f>TreeDesign!#REF!</f>
        <v>#REF!</v>
      </c>
    </row>
    <row r="1211" spans="8:9" x14ac:dyDescent="0.35">
      <c r="H1211">
        <f t="shared" si="18"/>
        <v>11</v>
      </c>
      <c r="I1211">
        <f>TreeDesign!AM13</f>
        <v>0</v>
      </c>
    </row>
    <row r="1212" spans="8:9" x14ac:dyDescent="0.35">
      <c r="H1212">
        <f t="shared" si="18"/>
        <v>12</v>
      </c>
      <c r="I1212">
        <f>TreeDesign!AM14</f>
        <v>0</v>
      </c>
    </row>
    <row r="1213" spans="8:9" x14ac:dyDescent="0.35">
      <c r="H1213">
        <f t="shared" si="18"/>
        <v>13</v>
      </c>
      <c r="I1213">
        <f>TreeDesign!AM15</f>
        <v>0</v>
      </c>
    </row>
    <row r="1214" spans="8:9" x14ac:dyDescent="0.35">
      <c r="H1214">
        <f t="shared" si="18"/>
        <v>14</v>
      </c>
      <c r="I1214">
        <f>TreeDesign!AM16</f>
        <v>0</v>
      </c>
    </row>
    <row r="1215" spans="8:9" x14ac:dyDescent="0.35">
      <c r="H1215">
        <f t="shared" si="18"/>
        <v>15</v>
      </c>
      <c r="I1215">
        <f>TreeDesign!AM17</f>
        <v>0</v>
      </c>
    </row>
    <row r="1216" spans="8:9" x14ac:dyDescent="0.35">
      <c r="H1216">
        <f t="shared" si="18"/>
        <v>16</v>
      </c>
      <c r="I1216">
        <f>TreeDesign!AM18</f>
        <v>0</v>
      </c>
    </row>
    <row r="1217" spans="8:9" x14ac:dyDescent="0.35">
      <c r="H1217">
        <f t="shared" si="18"/>
        <v>17</v>
      </c>
      <c r="I1217">
        <f>TreeDesign!AM19</f>
        <v>0</v>
      </c>
    </row>
    <row r="1218" spans="8:9" x14ac:dyDescent="0.35">
      <c r="H1218">
        <f t="shared" si="18"/>
        <v>18</v>
      </c>
      <c r="I1218">
        <f>TreeDesign!AM20</f>
        <v>0</v>
      </c>
    </row>
    <row r="1219" spans="8:9" x14ac:dyDescent="0.35">
      <c r="H1219">
        <f t="shared" si="18"/>
        <v>19</v>
      </c>
      <c r="I1219">
        <f>TreeDesign!AM21</f>
        <v>0</v>
      </c>
    </row>
    <row r="1220" spans="8:9" x14ac:dyDescent="0.35">
      <c r="H1220">
        <f t="shared" si="18"/>
        <v>20</v>
      </c>
      <c r="I1220">
        <f>TreeDesign!AM22</f>
        <v>0</v>
      </c>
    </row>
    <row r="1221" spans="8:9" x14ac:dyDescent="0.35">
      <c r="H1221">
        <f t="shared" si="18"/>
        <v>21</v>
      </c>
      <c r="I1221">
        <f>TreeDesign!AM23</f>
        <v>0</v>
      </c>
    </row>
    <row r="1222" spans="8:9" x14ac:dyDescent="0.35">
      <c r="H1222">
        <f t="shared" si="18"/>
        <v>22</v>
      </c>
      <c r="I1222">
        <f>TreeDesign!AM24</f>
        <v>0</v>
      </c>
    </row>
    <row r="1223" spans="8:9" x14ac:dyDescent="0.35">
      <c r="H1223">
        <f t="shared" si="18"/>
        <v>23</v>
      </c>
      <c r="I1223">
        <f>TreeDesign!AM25</f>
        <v>0</v>
      </c>
    </row>
    <row r="1224" spans="8:9" x14ac:dyDescent="0.35">
      <c r="H1224">
        <f t="shared" si="18"/>
        <v>24</v>
      </c>
      <c r="I1224">
        <f>TreeDesign!AM26</f>
        <v>0</v>
      </c>
    </row>
    <row r="1225" spans="8:9" x14ac:dyDescent="0.35">
      <c r="H1225">
        <f t="shared" si="18"/>
        <v>25</v>
      </c>
      <c r="I1225">
        <f>TreeDesign!AM27</f>
        <v>0</v>
      </c>
    </row>
    <row r="1226" spans="8:9" x14ac:dyDescent="0.35">
      <c r="H1226">
        <f t="shared" si="18"/>
        <v>26</v>
      </c>
      <c r="I1226">
        <f>TreeDesign!AM28</f>
        <v>0</v>
      </c>
    </row>
    <row r="1227" spans="8:9" x14ac:dyDescent="0.35">
      <c r="H1227">
        <f t="shared" si="18"/>
        <v>27</v>
      </c>
      <c r="I1227">
        <f>TreeDesign!AM29</f>
        <v>0</v>
      </c>
    </row>
    <row r="1228" spans="8:9" x14ac:dyDescent="0.35">
      <c r="H1228">
        <f t="shared" si="18"/>
        <v>28</v>
      </c>
      <c r="I1228">
        <f>TreeDesign!AM30</f>
        <v>0</v>
      </c>
    </row>
    <row r="1229" spans="8:9" x14ac:dyDescent="0.35">
      <c r="H1229">
        <f t="shared" si="18"/>
        <v>29</v>
      </c>
      <c r="I1229">
        <f>TreeDesign!AM31</f>
        <v>0</v>
      </c>
    </row>
    <row r="1230" spans="8:9" x14ac:dyDescent="0.35">
      <c r="H1230">
        <f t="shared" si="18"/>
        <v>30</v>
      </c>
      <c r="I1230">
        <f>TreeDesign!AM32</f>
        <v>0</v>
      </c>
    </row>
    <row r="1231" spans="8:9" x14ac:dyDescent="0.35">
      <c r="H1231">
        <f t="shared" si="18"/>
        <v>31</v>
      </c>
      <c r="I1231">
        <f>TreeDesign!AM33</f>
        <v>0</v>
      </c>
    </row>
    <row r="1232" spans="8:9" x14ac:dyDescent="0.35">
      <c r="H1232">
        <f t="shared" si="18"/>
        <v>32</v>
      </c>
      <c r="I1232" t="str">
        <f>TreeDesign!AM34</f>
        <v>extremeRadiators</v>
      </c>
    </row>
    <row r="1233" spans="8:9" x14ac:dyDescent="0.35">
      <c r="H1233">
        <f t="shared" si="18"/>
        <v>33</v>
      </c>
      <c r="I1233">
        <f>TreeDesign!AM35</f>
        <v>0</v>
      </c>
    </row>
    <row r="1234" spans="8:9" x14ac:dyDescent="0.35">
      <c r="H1234">
        <f t="shared" si="18"/>
        <v>34</v>
      </c>
      <c r="I1234">
        <f>TreeDesign!AM36</f>
        <v>0</v>
      </c>
    </row>
    <row r="1235" spans="8:9" x14ac:dyDescent="0.35">
      <c r="H1235">
        <f t="shared" si="18"/>
        <v>35</v>
      </c>
      <c r="I1235">
        <f>TreeDesign!AM37</f>
        <v>0</v>
      </c>
    </row>
    <row r="1236" spans="8:9" x14ac:dyDescent="0.35">
      <c r="H1236">
        <f t="shared" si="18"/>
        <v>36</v>
      </c>
      <c r="I1236">
        <f>TreeDesign!AM38</f>
        <v>0</v>
      </c>
    </row>
    <row r="1237" spans="8:9" x14ac:dyDescent="0.35">
      <c r="H1237">
        <f t="shared" si="18"/>
        <v>37</v>
      </c>
      <c r="I1237">
        <f>TreeDesign!AM39</f>
        <v>0</v>
      </c>
    </row>
    <row r="1238" spans="8:9" x14ac:dyDescent="0.35">
      <c r="H1238">
        <f t="shared" si="18"/>
        <v>38</v>
      </c>
      <c r="I1238">
        <f>TreeDesign!AM40</f>
        <v>0</v>
      </c>
    </row>
    <row r="1239" spans="8:9" x14ac:dyDescent="0.35">
      <c r="H1239">
        <f t="shared" si="18"/>
        <v>39</v>
      </c>
      <c r="I1239" t="str">
        <f>TreeDesign!AM41</f>
        <v>ultraHighEnergyPhysics</v>
      </c>
    </row>
    <row r="1240" spans="8:9" x14ac:dyDescent="0.35">
      <c r="H1240">
        <f t="shared" si="18"/>
        <v>40</v>
      </c>
      <c r="I1240">
        <f>TreeDesign!AM42</f>
        <v>0</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55F69-EFCD-497F-A60E-0FDC09320AEF}">
  <dimension ref="B2:L39"/>
  <sheetViews>
    <sheetView showGridLines="0" workbookViewId="0">
      <selection activeCell="D11" sqref="D11"/>
    </sheetView>
  </sheetViews>
  <sheetFormatPr defaultRowHeight="14.5" x14ac:dyDescent="0.35"/>
  <cols>
    <col min="2" max="2" width="8.1796875" customWidth="1"/>
    <col min="3" max="11" width="13.6328125" customWidth="1"/>
    <col min="12" max="12" width="10.81640625" customWidth="1"/>
  </cols>
  <sheetData>
    <row r="2" spans="2:12" ht="21" x14ac:dyDescent="0.5">
      <c r="C2" s="64" t="s">
        <v>316</v>
      </c>
      <c r="D2" s="64"/>
      <c r="E2" s="64"/>
      <c r="F2" s="64"/>
      <c r="G2" s="64" t="s">
        <v>317</v>
      </c>
      <c r="H2" s="64"/>
      <c r="I2" s="64"/>
      <c r="J2" s="64"/>
      <c r="K2" s="26"/>
      <c r="L2" s="27"/>
    </row>
    <row r="3" spans="2:12" x14ac:dyDescent="0.35">
      <c r="B3" s="8" t="s">
        <v>247</v>
      </c>
      <c r="C3" s="5" t="s">
        <v>248</v>
      </c>
      <c r="D3" s="9" t="s">
        <v>250</v>
      </c>
      <c r="E3" s="9" t="s">
        <v>1053</v>
      </c>
      <c r="F3" s="10" t="s">
        <v>252</v>
      </c>
      <c r="G3" s="5" t="s">
        <v>248</v>
      </c>
      <c r="H3" s="9" t="s">
        <v>250</v>
      </c>
      <c r="I3" s="9" t="s">
        <v>251</v>
      </c>
      <c r="J3" s="9" t="s">
        <v>252</v>
      </c>
      <c r="K3" s="8" t="s">
        <v>249</v>
      </c>
    </row>
    <row r="4" spans="2:12" x14ac:dyDescent="0.35">
      <c r="B4" s="15">
        <v>-2</v>
      </c>
      <c r="C4" s="6">
        <f>COUNTIF(TreeDesign!B$3:B$600,B4)</f>
        <v>1</v>
      </c>
      <c r="D4" s="13">
        <v>10001</v>
      </c>
      <c r="E4" s="13">
        <f>C4*D4</f>
        <v>10001</v>
      </c>
      <c r="F4" s="12"/>
      <c r="G4" s="6"/>
      <c r="H4" s="13"/>
      <c r="I4" s="11"/>
      <c r="J4" s="11"/>
      <c r="K4" s="7"/>
    </row>
    <row r="5" spans="2:12" x14ac:dyDescent="0.35">
      <c r="B5" s="15">
        <v>-1.5</v>
      </c>
      <c r="C5" s="6">
        <f>COUNTIF(TreeDesign!B$3:B$600,B5)</f>
        <v>0</v>
      </c>
      <c r="D5" s="13">
        <v>0</v>
      </c>
      <c r="E5" s="13"/>
      <c r="F5" s="12"/>
      <c r="G5" s="6"/>
      <c r="H5" s="13"/>
      <c r="I5" s="11"/>
      <c r="J5" s="11"/>
      <c r="K5" s="7"/>
    </row>
    <row r="6" spans="2:12" x14ac:dyDescent="0.35">
      <c r="B6" s="15">
        <v>-1</v>
      </c>
      <c r="C6" s="6">
        <f>COUNTIF(TreeDesign!B$3:B$600,B6)</f>
        <v>6</v>
      </c>
      <c r="D6" s="13">
        <v>15</v>
      </c>
      <c r="E6" s="13">
        <f>C6*D6</f>
        <v>90</v>
      </c>
      <c r="F6" s="12"/>
      <c r="G6" s="6"/>
      <c r="H6" s="13"/>
      <c r="I6" s="11"/>
      <c r="J6" s="11"/>
      <c r="K6" s="7"/>
    </row>
    <row r="7" spans="2:12" x14ac:dyDescent="0.35">
      <c r="B7" s="15">
        <v>-0.5</v>
      </c>
      <c r="C7" s="6">
        <f>COUNTIF(TreeDesign!B$3:B$600,B7)</f>
        <v>0</v>
      </c>
      <c r="D7" s="13">
        <v>0</v>
      </c>
      <c r="E7" s="13">
        <f>COUNTIFS(TreeDetails!B1:B458,TierCosts!B7,TreeDetails!O1:O458,"Yes")*0.5*D6+(COUNTIFS(TreeDetails!B1:B458,TierCosts!B7)-COUNTIFS(TreeDetails!B1:B458,TierCosts!B7,TreeDetails!O1:O458,"Yes"))*D7</f>
        <v>0</v>
      </c>
      <c r="F7" s="12"/>
      <c r="G7" s="6"/>
      <c r="H7" s="13"/>
      <c r="I7" s="11"/>
      <c r="J7" s="11"/>
      <c r="K7" s="7"/>
    </row>
    <row r="8" spans="2:12" x14ac:dyDescent="0.35">
      <c r="B8" s="15">
        <v>0</v>
      </c>
      <c r="C8" s="6">
        <f>COUNTIF(TreeDesign!B$3:B$600,B8)</f>
        <v>3</v>
      </c>
      <c r="D8" s="13">
        <v>0</v>
      </c>
      <c r="E8" s="13">
        <f>C8*D8</f>
        <v>0</v>
      </c>
      <c r="F8" s="12">
        <f>F7+E8</f>
        <v>0</v>
      </c>
      <c r="G8" s="6">
        <v>1</v>
      </c>
      <c r="H8" s="13">
        <v>0</v>
      </c>
      <c r="I8" s="13">
        <f t="shared" ref="I8:I35" si="0">H8*G8</f>
        <v>0</v>
      </c>
      <c r="J8" s="13">
        <f t="shared" ref="J8:J35" si="1">J7+I8</f>
        <v>0</v>
      </c>
      <c r="K8" s="7" t="str">
        <f>IFERROR(TEXT((F8-J8)/J8,"0%"),"N/A")</f>
        <v>N/A</v>
      </c>
    </row>
    <row r="9" spans="2:12" x14ac:dyDescent="0.35">
      <c r="B9" s="15">
        <v>0.5</v>
      </c>
      <c r="C9" s="6">
        <f>COUNTIF(TreeDesign!B$3:B$600,B9)</f>
        <v>3</v>
      </c>
      <c r="D9" s="13">
        <v>5</v>
      </c>
      <c r="E9" s="13">
        <f>SUMIF(primary[tier],TierCosts!B9,primary[cost])</f>
        <v>15</v>
      </c>
      <c r="F9" s="12">
        <f t="shared" ref="F9:F35" si="2">F8+E9</f>
        <v>15</v>
      </c>
      <c r="G9" s="6">
        <v>0</v>
      </c>
      <c r="H9" s="13"/>
      <c r="I9" s="13">
        <f t="shared" si="0"/>
        <v>0</v>
      </c>
      <c r="J9" s="13">
        <f>J8+I9</f>
        <v>0</v>
      </c>
      <c r="K9" s="7" t="str">
        <f t="shared" ref="K9" si="3">IFERROR(TEXT((F9-J9)/J9,"0%"),"N/A")</f>
        <v>N/A</v>
      </c>
    </row>
    <row r="10" spans="2:12" x14ac:dyDescent="0.35">
      <c r="B10" s="15">
        <v>1</v>
      </c>
      <c r="C10" s="6">
        <f>COUNTIF(TreeDesign!B$3:B$600,B10)</f>
        <v>6</v>
      </c>
      <c r="D10" s="13">
        <v>5</v>
      </c>
      <c r="E10" s="13">
        <f>SUMIF(primary[tier],TierCosts!B10,primary[cost])</f>
        <v>20</v>
      </c>
      <c r="F10" s="12">
        <f t="shared" si="2"/>
        <v>35</v>
      </c>
      <c r="G10" s="6">
        <v>2</v>
      </c>
      <c r="H10" s="13">
        <v>5</v>
      </c>
      <c r="I10" s="13">
        <f t="shared" si="0"/>
        <v>10</v>
      </c>
      <c r="J10" s="13">
        <f>J9+I10</f>
        <v>10</v>
      </c>
      <c r="K10" s="7" t="str">
        <f>IFERROR(TEXT((F10-J10)/J10,"0%"),"N/A")</f>
        <v>250%</v>
      </c>
    </row>
    <row r="11" spans="2:12" x14ac:dyDescent="0.35">
      <c r="B11" s="15">
        <v>1.5</v>
      </c>
      <c r="C11" s="6">
        <f>COUNTIF(TreeDesign!B$3:B$600,B11)</f>
        <v>0</v>
      </c>
      <c r="D11" s="25">
        <f>ROUND(AVERAGE(D10,D12),0)</f>
        <v>8</v>
      </c>
      <c r="E11" s="13">
        <f>SUMIF(primary[tier],TierCosts!B11,primary[cost])</f>
        <v>0</v>
      </c>
      <c r="F11" s="12">
        <f t="shared" si="2"/>
        <v>35</v>
      </c>
      <c r="G11" s="6">
        <v>0</v>
      </c>
      <c r="H11" s="13"/>
      <c r="I11" s="13">
        <f t="shared" si="0"/>
        <v>0</v>
      </c>
      <c r="J11" s="13">
        <f t="shared" si="1"/>
        <v>10</v>
      </c>
      <c r="K11" s="7" t="str">
        <f t="shared" ref="K11:K35" si="4">IFERROR(TEXT((F11-J11)/J11,"0%"),"N/A")</f>
        <v>250%</v>
      </c>
    </row>
    <row r="12" spans="2:12" x14ac:dyDescent="0.35">
      <c r="B12" s="15">
        <v>2</v>
      </c>
      <c r="C12" s="6">
        <f>COUNTIF(TreeDesign!B$3:B$600,B12)</f>
        <v>11</v>
      </c>
      <c r="D12" s="25">
        <v>10</v>
      </c>
      <c r="E12" s="13">
        <f>SUMIF(primary[tier],TierCosts!B12,primary[cost])</f>
        <v>90</v>
      </c>
      <c r="F12" s="12">
        <f t="shared" si="2"/>
        <v>125</v>
      </c>
      <c r="G12" s="6">
        <v>3</v>
      </c>
      <c r="H12" s="13">
        <v>18</v>
      </c>
      <c r="I12" s="13">
        <f t="shared" si="0"/>
        <v>54</v>
      </c>
      <c r="J12" s="13">
        <f t="shared" si="1"/>
        <v>64</v>
      </c>
      <c r="K12" s="7" t="str">
        <f t="shared" si="4"/>
        <v>95%</v>
      </c>
    </row>
    <row r="13" spans="2:12" x14ac:dyDescent="0.35">
      <c r="B13" s="15">
        <v>2.5</v>
      </c>
      <c r="C13" s="6">
        <f>COUNTIF(TreeDesign!B$3:B$600,B13)</f>
        <v>0</v>
      </c>
      <c r="D13" s="25">
        <f>ROUND(AVERAGE(D12,D14),0)</f>
        <v>15</v>
      </c>
      <c r="E13" s="13">
        <f>SUMIF(primary[tier],TierCosts!B13,primary[cost])</f>
        <v>0</v>
      </c>
      <c r="F13" s="12">
        <f t="shared" si="2"/>
        <v>125</v>
      </c>
      <c r="G13" s="6">
        <v>0</v>
      </c>
      <c r="H13" s="13"/>
      <c r="I13" s="13">
        <f t="shared" si="0"/>
        <v>0</v>
      </c>
      <c r="J13" s="13">
        <f t="shared" si="1"/>
        <v>64</v>
      </c>
      <c r="K13" s="7" t="str">
        <f t="shared" si="4"/>
        <v>95%</v>
      </c>
    </row>
    <row r="14" spans="2:12" x14ac:dyDescent="0.35">
      <c r="B14" s="15">
        <v>3</v>
      </c>
      <c r="C14" s="6">
        <f>COUNTIF(TreeDesign!B$3:B$600,B14)</f>
        <v>15</v>
      </c>
      <c r="D14" s="25">
        <v>20</v>
      </c>
      <c r="E14" s="13">
        <f>SUMIF(primary[tier],TierCosts!B14,primary[cost])</f>
        <v>260</v>
      </c>
      <c r="F14" s="12">
        <f t="shared" si="2"/>
        <v>385</v>
      </c>
      <c r="G14" s="6">
        <v>6</v>
      </c>
      <c r="H14" s="13">
        <v>45</v>
      </c>
      <c r="I14" s="13">
        <f t="shared" si="0"/>
        <v>270</v>
      </c>
      <c r="J14" s="13">
        <f t="shared" si="1"/>
        <v>334</v>
      </c>
      <c r="K14" s="7" t="str">
        <f t="shared" si="4"/>
        <v>15%</v>
      </c>
    </row>
    <row r="15" spans="2:12" x14ac:dyDescent="0.35">
      <c r="B15" s="15">
        <v>3.5</v>
      </c>
      <c r="C15" s="6">
        <f>COUNTIF(TreeDesign!B$3:B$600,B15)</f>
        <v>1</v>
      </c>
      <c r="D15" s="25">
        <f>ROUND(AVERAGE(D14,D16),0)</f>
        <v>35</v>
      </c>
      <c r="E15" s="13">
        <f>SUMIF(primary[tier],TierCosts!B15,primary[cost])</f>
        <v>35</v>
      </c>
      <c r="F15" s="12">
        <f t="shared" si="2"/>
        <v>420</v>
      </c>
      <c r="G15" s="6">
        <v>0</v>
      </c>
      <c r="H15" s="13"/>
      <c r="I15" s="13">
        <f t="shared" si="0"/>
        <v>0</v>
      </c>
      <c r="J15" s="13">
        <f t="shared" si="1"/>
        <v>334</v>
      </c>
      <c r="K15" s="7" t="str">
        <f t="shared" si="4"/>
        <v>26%</v>
      </c>
    </row>
    <row r="16" spans="2:12" x14ac:dyDescent="0.35">
      <c r="B16" s="15">
        <v>4</v>
      </c>
      <c r="C16" s="6">
        <f>COUNTIF(TreeDesign!B$3:B$600,B16)</f>
        <v>22</v>
      </c>
      <c r="D16" s="25">
        <v>50</v>
      </c>
      <c r="E16" s="13">
        <f>SUMIF(primary[tier],TierCosts!B16,primary[cost])</f>
        <v>1000</v>
      </c>
      <c r="F16" s="12">
        <f t="shared" si="2"/>
        <v>1420</v>
      </c>
      <c r="G16" s="6">
        <v>14</v>
      </c>
      <c r="H16" s="13">
        <v>90</v>
      </c>
      <c r="I16" s="13">
        <f t="shared" si="0"/>
        <v>1260</v>
      </c>
      <c r="J16" s="13">
        <f t="shared" si="1"/>
        <v>1594</v>
      </c>
      <c r="K16" s="7" t="str">
        <f t="shared" si="4"/>
        <v>-11%</v>
      </c>
    </row>
    <row r="17" spans="2:11" x14ac:dyDescent="0.35">
      <c r="B17" s="15">
        <v>4.5</v>
      </c>
      <c r="C17" s="6">
        <f>COUNTIF(TreeDesign!B$3:B$600,B17)</f>
        <v>2</v>
      </c>
      <c r="D17" s="25">
        <f>ROUND(AVERAGE(D16,D18),0)</f>
        <v>75</v>
      </c>
      <c r="E17" s="13">
        <f>SUMIF(primary[tier],TierCosts!B17,primary[cost])</f>
        <v>150</v>
      </c>
      <c r="F17" s="12">
        <f t="shared" si="2"/>
        <v>1570</v>
      </c>
      <c r="G17" s="6">
        <v>0</v>
      </c>
      <c r="H17" s="13"/>
      <c r="I17" s="13">
        <f t="shared" si="0"/>
        <v>0</v>
      </c>
      <c r="J17" s="13">
        <f t="shared" si="1"/>
        <v>1594</v>
      </c>
      <c r="K17" s="7" t="str">
        <f t="shared" si="4"/>
        <v>-2%</v>
      </c>
    </row>
    <row r="18" spans="2:11" x14ac:dyDescent="0.35">
      <c r="B18" s="15">
        <v>5</v>
      </c>
      <c r="C18" s="6">
        <f>COUNTIF(TreeDesign!B$3:B$600,B18)</f>
        <v>27</v>
      </c>
      <c r="D18" s="25">
        <v>100</v>
      </c>
      <c r="E18" s="13">
        <f>SUMIF(primary[tier],TierCosts!B18,primary[cost])</f>
        <v>2500</v>
      </c>
      <c r="F18" s="12">
        <f t="shared" si="2"/>
        <v>4070</v>
      </c>
      <c r="G18" s="6">
        <v>16</v>
      </c>
      <c r="H18" s="13">
        <v>160</v>
      </c>
      <c r="I18" s="13">
        <f t="shared" si="0"/>
        <v>2560</v>
      </c>
      <c r="J18" s="13">
        <f t="shared" si="1"/>
        <v>4154</v>
      </c>
      <c r="K18" s="7" t="str">
        <f t="shared" si="4"/>
        <v>-2%</v>
      </c>
    </row>
    <row r="19" spans="2:11" x14ac:dyDescent="0.35">
      <c r="B19" s="15">
        <v>5.5</v>
      </c>
      <c r="C19" s="6">
        <f>COUNTIF(TreeDesign!B$3:B$600,B19)</f>
        <v>2</v>
      </c>
      <c r="D19" s="25">
        <f>ROUND(AVERAGE(D18,D20),0)</f>
        <v>150</v>
      </c>
      <c r="E19" s="13">
        <f>SUMIF(primary[tier],TierCosts!B19,primary[cost])</f>
        <v>300</v>
      </c>
      <c r="F19" s="12">
        <f t="shared" si="2"/>
        <v>4370</v>
      </c>
      <c r="G19" s="6">
        <v>0</v>
      </c>
      <c r="H19" s="13"/>
      <c r="I19" s="13">
        <f t="shared" si="0"/>
        <v>0</v>
      </c>
      <c r="J19" s="13">
        <f t="shared" si="1"/>
        <v>4154</v>
      </c>
      <c r="K19" s="7" t="str">
        <f t="shared" si="4"/>
        <v>5%</v>
      </c>
    </row>
    <row r="20" spans="2:11" x14ac:dyDescent="0.35">
      <c r="B20" s="15">
        <v>6</v>
      </c>
      <c r="C20" s="6">
        <f>COUNTIF(TreeDesign!B$3:B$600,B20)</f>
        <v>29</v>
      </c>
      <c r="D20" s="25">
        <v>200</v>
      </c>
      <c r="E20" s="13">
        <f>SUMIF(primary[tier],TierCosts!B20,primary[cost])</f>
        <v>5470</v>
      </c>
      <c r="F20" s="12">
        <f t="shared" si="2"/>
        <v>9840</v>
      </c>
      <c r="G20" s="6">
        <v>16</v>
      </c>
      <c r="H20" s="13">
        <v>300</v>
      </c>
      <c r="I20" s="13">
        <f t="shared" si="0"/>
        <v>4800</v>
      </c>
      <c r="J20" s="13">
        <f t="shared" si="1"/>
        <v>8954</v>
      </c>
      <c r="K20" s="7" t="str">
        <f t="shared" si="4"/>
        <v>10%</v>
      </c>
    </row>
    <row r="21" spans="2:11" x14ac:dyDescent="0.35">
      <c r="B21" s="15">
        <v>6.5</v>
      </c>
      <c r="C21" s="6">
        <f>COUNTIF(TreeDesign!B$3:B$600,B21)</f>
        <v>1</v>
      </c>
      <c r="D21" s="25">
        <f>ROUND(AVERAGE(D20,D22),0)</f>
        <v>300</v>
      </c>
      <c r="E21" s="13">
        <f>SUMIF(primary[tier],TierCosts!B21,primary[cost])</f>
        <v>300</v>
      </c>
      <c r="F21" s="12">
        <f t="shared" si="2"/>
        <v>10140</v>
      </c>
      <c r="G21" s="6">
        <v>0</v>
      </c>
      <c r="H21" s="13"/>
      <c r="I21" s="13">
        <f t="shared" si="0"/>
        <v>0</v>
      </c>
      <c r="J21" s="13">
        <f t="shared" si="1"/>
        <v>8954</v>
      </c>
      <c r="K21" s="7" t="str">
        <f t="shared" si="4"/>
        <v>13%</v>
      </c>
    </row>
    <row r="22" spans="2:11" x14ac:dyDescent="0.35">
      <c r="B22" s="15">
        <v>7</v>
      </c>
      <c r="C22" s="6">
        <f>COUNTIF(TreeDesign!B$3:B$600,B22)</f>
        <v>30</v>
      </c>
      <c r="D22" s="25">
        <v>400</v>
      </c>
      <c r="E22" s="13">
        <f>SUMIF(primary[tier],TierCosts!B22,primary[cost])</f>
        <v>11600</v>
      </c>
      <c r="F22" s="12">
        <f t="shared" si="2"/>
        <v>21740</v>
      </c>
      <c r="G22" s="6">
        <v>22</v>
      </c>
      <c r="H22" s="13">
        <v>550</v>
      </c>
      <c r="I22" s="13">
        <f t="shared" si="0"/>
        <v>12100</v>
      </c>
      <c r="J22" s="13">
        <f t="shared" si="1"/>
        <v>21054</v>
      </c>
      <c r="K22" s="7" t="str">
        <f t="shared" si="4"/>
        <v>3%</v>
      </c>
    </row>
    <row r="23" spans="2:11" x14ac:dyDescent="0.35">
      <c r="B23" s="15">
        <v>7.5</v>
      </c>
      <c r="C23" s="6">
        <f>COUNTIF(TreeDesign!B$3:B$600,B23)</f>
        <v>3</v>
      </c>
      <c r="D23" s="25">
        <f>ROUND(AVERAGE(D22,D24),0)</f>
        <v>500</v>
      </c>
      <c r="E23" s="13">
        <f>SUMIF(primary[tier],TierCosts!B23,primary[cost])</f>
        <v>1675</v>
      </c>
      <c r="F23" s="12">
        <f t="shared" si="2"/>
        <v>23415</v>
      </c>
      <c r="G23" s="6">
        <v>0</v>
      </c>
      <c r="H23" s="13"/>
      <c r="I23" s="13">
        <f t="shared" si="0"/>
        <v>0</v>
      </c>
      <c r="J23" s="13">
        <f t="shared" si="1"/>
        <v>21054</v>
      </c>
      <c r="K23" s="7" t="str">
        <f t="shared" si="4"/>
        <v>11%</v>
      </c>
    </row>
    <row r="24" spans="2:11" x14ac:dyDescent="0.35">
      <c r="B24" s="15">
        <v>8</v>
      </c>
      <c r="C24" s="6">
        <f>COUNTIF(TreeDesign!B$3:B$600,B24)</f>
        <v>31</v>
      </c>
      <c r="D24" s="25">
        <f>ROUND(D22*1.5,0)</f>
        <v>600</v>
      </c>
      <c r="E24" s="13">
        <f>SUMIF(primary[tier],TierCosts!B24,primary[cost])</f>
        <v>18000</v>
      </c>
      <c r="F24" s="12">
        <f t="shared" si="2"/>
        <v>41415</v>
      </c>
      <c r="G24" s="6">
        <v>20</v>
      </c>
      <c r="H24" s="13">
        <v>1000</v>
      </c>
      <c r="I24" s="13">
        <f t="shared" si="0"/>
        <v>20000</v>
      </c>
      <c r="J24" s="13">
        <f t="shared" si="1"/>
        <v>41054</v>
      </c>
      <c r="K24" s="7" t="str">
        <f t="shared" si="4"/>
        <v>1%</v>
      </c>
    </row>
    <row r="25" spans="2:11" x14ac:dyDescent="0.35">
      <c r="B25" s="15">
        <v>8.5</v>
      </c>
      <c r="C25" s="6">
        <f>COUNTIF(TreeDesign!B$3:B$600,B25)</f>
        <v>0</v>
      </c>
      <c r="D25" s="25">
        <f>ROUND(AVERAGE(D24,D26),0)</f>
        <v>750</v>
      </c>
      <c r="E25" s="13">
        <f>SUMIF(primary[tier],TierCosts!B25,primary[cost])</f>
        <v>0</v>
      </c>
      <c r="F25" s="12">
        <f t="shared" si="2"/>
        <v>41415</v>
      </c>
      <c r="G25" s="6">
        <v>0</v>
      </c>
      <c r="H25" s="13"/>
      <c r="I25" s="13">
        <f t="shared" si="0"/>
        <v>0</v>
      </c>
      <c r="J25" s="13">
        <f t="shared" si="1"/>
        <v>41054</v>
      </c>
      <c r="K25" s="7" t="str">
        <f t="shared" si="4"/>
        <v>1%</v>
      </c>
    </row>
    <row r="26" spans="2:11" x14ac:dyDescent="0.35">
      <c r="B26" s="15">
        <v>9</v>
      </c>
      <c r="C26" s="6">
        <f>COUNTIF(TreeDesign!B$3:B$600,B26)</f>
        <v>30</v>
      </c>
      <c r="D26" s="25">
        <f>ROUND(D24*1.5,0)</f>
        <v>900</v>
      </c>
      <c r="E26" s="13">
        <f>SUMIF(primary[tier],TierCosts!B26,primary[cost])</f>
        <v>26100</v>
      </c>
      <c r="F26" s="12">
        <f t="shared" si="2"/>
        <v>67515</v>
      </c>
      <c r="G26" s="6">
        <v>21</v>
      </c>
      <c r="H26" s="13">
        <v>1500</v>
      </c>
      <c r="I26" s="13">
        <f t="shared" si="0"/>
        <v>31500</v>
      </c>
      <c r="J26" s="13">
        <f t="shared" si="1"/>
        <v>72554</v>
      </c>
      <c r="K26" s="7" t="str">
        <f t="shared" si="4"/>
        <v>-7%</v>
      </c>
    </row>
    <row r="27" spans="2:11" x14ac:dyDescent="0.35">
      <c r="B27" s="15">
        <v>9.5</v>
      </c>
      <c r="C27" s="6">
        <f>COUNTIF(TreeDesign!B$3:B$600,B27)</f>
        <v>0</v>
      </c>
      <c r="D27" s="25">
        <f>ROUND(AVERAGE(D26,D28),0)</f>
        <v>1125</v>
      </c>
      <c r="E27" s="13">
        <f>SUMIF(primary[tier],TierCosts!B27,primary[cost])</f>
        <v>0</v>
      </c>
      <c r="F27" s="12">
        <f t="shared" si="2"/>
        <v>67515</v>
      </c>
      <c r="G27" s="6">
        <v>0</v>
      </c>
      <c r="H27" s="13"/>
      <c r="I27" s="13">
        <f t="shared" si="0"/>
        <v>0</v>
      </c>
      <c r="J27" s="13">
        <f t="shared" si="1"/>
        <v>72554</v>
      </c>
      <c r="K27" s="7" t="str">
        <f t="shared" si="4"/>
        <v>-7%</v>
      </c>
    </row>
    <row r="28" spans="2:11" x14ac:dyDescent="0.35">
      <c r="B28" s="15">
        <v>10</v>
      </c>
      <c r="C28" s="6">
        <f>COUNTIF(TreeDesign!B$3:B$600,B28)</f>
        <v>28</v>
      </c>
      <c r="D28" s="25">
        <f>ROUND(D26*1.5,0)</f>
        <v>1350</v>
      </c>
      <c r="E28" s="13">
        <f>SUMIF(primary[tier],TierCosts!B28,primary[cost])</f>
        <v>38071</v>
      </c>
      <c r="F28" s="12">
        <f t="shared" si="2"/>
        <v>105586</v>
      </c>
      <c r="G28" s="6">
        <v>11</v>
      </c>
      <c r="H28" s="13">
        <v>2250</v>
      </c>
      <c r="I28" s="13">
        <f t="shared" si="0"/>
        <v>24750</v>
      </c>
      <c r="J28" s="13">
        <f t="shared" si="1"/>
        <v>97304</v>
      </c>
      <c r="K28" s="7" t="str">
        <f t="shared" si="4"/>
        <v>9%</v>
      </c>
    </row>
    <row r="29" spans="2:11" x14ac:dyDescent="0.35">
      <c r="B29" s="15">
        <v>10.5</v>
      </c>
      <c r="C29" s="6">
        <f>COUNTIF(TreeDesign!B$3:B$600,B29)</f>
        <v>1</v>
      </c>
      <c r="D29" s="25">
        <f>ROUND(AVERAGE(D28,D30),0)</f>
        <v>1688</v>
      </c>
      <c r="E29" s="13">
        <f>SUMIF(primary[tier],TierCosts!B29,primary[cost])</f>
        <v>1688</v>
      </c>
      <c r="F29" s="12">
        <f t="shared" si="2"/>
        <v>107274</v>
      </c>
      <c r="G29" s="6">
        <v>0</v>
      </c>
      <c r="H29" s="13"/>
      <c r="I29" s="13">
        <f t="shared" si="0"/>
        <v>0</v>
      </c>
      <c r="J29" s="13">
        <f t="shared" si="1"/>
        <v>97304</v>
      </c>
      <c r="K29" s="7" t="str">
        <f t="shared" si="4"/>
        <v>10%</v>
      </c>
    </row>
    <row r="30" spans="2:11" x14ac:dyDescent="0.35">
      <c r="B30" s="15">
        <v>11</v>
      </c>
      <c r="C30" s="6">
        <f>COUNTIF(TreeDesign!B$3:B$600,B30)</f>
        <v>21</v>
      </c>
      <c r="D30" s="25">
        <f>ROUND(D28*1.5,0)</f>
        <v>2025</v>
      </c>
      <c r="E30" s="13">
        <f>SUMIF(primary[tier],TierCosts!B30,primary[cost])</f>
        <v>42932</v>
      </c>
      <c r="F30" s="12">
        <f t="shared" si="2"/>
        <v>150206</v>
      </c>
      <c r="G30" s="6">
        <v>7</v>
      </c>
      <c r="H30" s="13">
        <v>4000</v>
      </c>
      <c r="I30" s="13">
        <f t="shared" si="0"/>
        <v>28000</v>
      </c>
      <c r="J30" s="13">
        <f t="shared" si="1"/>
        <v>125304</v>
      </c>
      <c r="K30" s="7" t="str">
        <f t="shared" si="4"/>
        <v>20%</v>
      </c>
    </row>
    <row r="31" spans="2:11" x14ac:dyDescent="0.35">
      <c r="B31" s="15">
        <v>11.5</v>
      </c>
      <c r="C31" s="6">
        <f>COUNTIF(TreeDesign!B$3:B$600,B31)</f>
        <v>0</v>
      </c>
      <c r="D31" s="25">
        <f>ROUND(AVERAGE(D30,D32),0)</f>
        <v>2532</v>
      </c>
      <c r="E31" s="13">
        <f>SUMIF(primary[tier],TierCosts!B31,primary[cost])</f>
        <v>0</v>
      </c>
      <c r="F31" s="12">
        <f t="shared" si="2"/>
        <v>150206</v>
      </c>
      <c r="G31" s="6">
        <v>0</v>
      </c>
      <c r="H31" s="13"/>
      <c r="I31" s="13">
        <f t="shared" si="0"/>
        <v>0</v>
      </c>
      <c r="J31" s="13">
        <f t="shared" si="1"/>
        <v>125304</v>
      </c>
      <c r="K31" s="7" t="str">
        <f t="shared" si="4"/>
        <v>20%</v>
      </c>
    </row>
    <row r="32" spans="2:11" x14ac:dyDescent="0.35">
      <c r="B32" s="15">
        <v>12</v>
      </c>
      <c r="C32" s="6">
        <f>COUNTIF(TreeDesign!B$3:B$600,B32)</f>
        <v>15</v>
      </c>
      <c r="D32" s="25">
        <f>ROUND(D30*1.5,0)</f>
        <v>3038</v>
      </c>
      <c r="E32" s="13">
        <f>SUMIF(primary[tier],TierCosts!B32,primary[cost])</f>
        <v>45418</v>
      </c>
      <c r="F32" s="12">
        <f t="shared" si="2"/>
        <v>195624</v>
      </c>
      <c r="G32" s="6">
        <v>5</v>
      </c>
      <c r="H32" s="13">
        <v>10000</v>
      </c>
      <c r="I32" s="13">
        <f t="shared" si="0"/>
        <v>50000</v>
      </c>
      <c r="J32" s="13">
        <f t="shared" si="1"/>
        <v>175304</v>
      </c>
      <c r="K32" s="7" t="str">
        <f t="shared" si="4"/>
        <v>12%</v>
      </c>
    </row>
    <row r="33" spans="2:11" x14ac:dyDescent="0.35">
      <c r="B33" s="15">
        <v>12.5</v>
      </c>
      <c r="C33" s="6">
        <f>COUNTIF(TreeDesign!B$3:B$600,B33)</f>
        <v>0</v>
      </c>
      <c r="D33" s="25">
        <f>ROUND(AVERAGE(D32,D34),0)</f>
        <v>3798</v>
      </c>
      <c r="E33" s="13">
        <f>SUMIF(primary[tier],TierCosts!B33,primary[cost])</f>
        <v>0</v>
      </c>
      <c r="F33" s="12">
        <f t="shared" si="2"/>
        <v>195624</v>
      </c>
      <c r="G33" s="11">
        <v>0</v>
      </c>
      <c r="H33" s="13"/>
      <c r="I33" s="13">
        <f t="shared" si="0"/>
        <v>0</v>
      </c>
      <c r="J33" s="12">
        <f t="shared" si="1"/>
        <v>175304</v>
      </c>
      <c r="K33" s="24" t="str">
        <f t="shared" si="4"/>
        <v>12%</v>
      </c>
    </row>
    <row r="34" spans="2:11" x14ac:dyDescent="0.35">
      <c r="B34" s="15">
        <v>13</v>
      </c>
      <c r="C34" s="6">
        <f>COUNTIF(TreeDesign!B$3:B$600,B34)</f>
        <v>11</v>
      </c>
      <c r="D34" s="25">
        <f>ROUND(D32*1.5,0)</f>
        <v>4557</v>
      </c>
      <c r="E34" s="13">
        <f>SUMIF(primary[tier],TierCosts!B34,primary[cost])</f>
        <v>48988</v>
      </c>
      <c r="F34" s="12">
        <f t="shared" si="2"/>
        <v>244612</v>
      </c>
      <c r="G34" s="16">
        <v>0</v>
      </c>
      <c r="H34" s="28"/>
      <c r="I34" s="25">
        <f t="shared" si="0"/>
        <v>0</v>
      </c>
      <c r="J34" s="12">
        <f t="shared" si="1"/>
        <v>175304</v>
      </c>
      <c r="K34" s="7" t="str">
        <f t="shared" si="4"/>
        <v>40%</v>
      </c>
    </row>
    <row r="35" spans="2:11" x14ac:dyDescent="0.35">
      <c r="B35" s="15">
        <v>13.5</v>
      </c>
      <c r="C35" s="6">
        <f>COUNTIF(TreeDesign!B$3:B$600,B35)</f>
        <v>0</v>
      </c>
      <c r="D35" s="25">
        <f>ROUND(AVERAGE(D34,D36),0)</f>
        <v>5697</v>
      </c>
      <c r="E35" s="13">
        <f>SUMIF(primary[tier],TierCosts!B35,primary[cost])</f>
        <v>0</v>
      </c>
      <c r="F35" s="12">
        <f t="shared" si="2"/>
        <v>244612</v>
      </c>
      <c r="G35" s="47">
        <v>0</v>
      </c>
      <c r="H35" s="45"/>
      <c r="I35" s="46">
        <f t="shared" si="0"/>
        <v>0</v>
      </c>
      <c r="J35" s="12">
        <f t="shared" si="1"/>
        <v>175304</v>
      </c>
      <c r="K35" s="7" t="str">
        <f t="shared" si="4"/>
        <v>40%</v>
      </c>
    </row>
    <row r="36" spans="2:11" x14ac:dyDescent="0.35">
      <c r="B36" s="15">
        <v>14</v>
      </c>
      <c r="C36" s="6">
        <f>COUNTIF(TreeDesign!B$3:B$600,B36)</f>
        <v>10</v>
      </c>
      <c r="D36" s="25">
        <f>ROUND(D34*1.5,0)</f>
        <v>6836</v>
      </c>
      <c r="E36" s="13">
        <f>SUMIF(primary[tier],TierCosts!B36,primary[cost])</f>
        <v>68703</v>
      </c>
      <c r="F36" s="12">
        <f t="shared" ref="F36:F38" si="5">F35+E36</f>
        <v>313315</v>
      </c>
      <c r="G36" s="47">
        <v>0</v>
      </c>
      <c r="H36" s="45"/>
      <c r="I36" s="46">
        <f t="shared" ref="I36" si="6">H36*G36</f>
        <v>0</v>
      </c>
      <c r="J36" s="12">
        <f t="shared" ref="J36" si="7">J35+I36</f>
        <v>175304</v>
      </c>
      <c r="K36" s="7" t="str">
        <f t="shared" ref="K36" si="8">IFERROR(TEXT((F36-J36)/J36,"0%"),"N/A")</f>
        <v>79%</v>
      </c>
    </row>
    <row r="37" spans="2:11" x14ac:dyDescent="0.35">
      <c r="B37" s="44">
        <v>14.5</v>
      </c>
      <c r="C37" s="6">
        <f>COUNTIF(TreeDesign!B$3:B$600,B37)</f>
        <v>0</v>
      </c>
      <c r="D37" s="25">
        <f>ROUND(AVERAGE(D36,D38),0)</f>
        <v>8545</v>
      </c>
      <c r="E37" s="13">
        <f>SUMIF(primary[tier],TierCosts!B37,primary[cost])</f>
        <v>0</v>
      </c>
      <c r="F37" s="12">
        <f t="shared" si="5"/>
        <v>313315</v>
      </c>
      <c r="G37" s="27"/>
      <c r="H37" s="45"/>
      <c r="I37" s="46"/>
      <c r="J37" s="13"/>
      <c r="K37" s="11"/>
    </row>
    <row r="38" spans="2:11" x14ac:dyDescent="0.35">
      <c r="B38" s="44">
        <v>15</v>
      </c>
      <c r="C38" s="6">
        <f>COUNTIF(TreeDesign!B$3:B$600,B38)</f>
        <v>3</v>
      </c>
      <c r="D38" s="25">
        <f>ROUND(D36*1.5,0)</f>
        <v>10254</v>
      </c>
      <c r="E38" s="13">
        <f>SUMIF(primary[tier],TierCosts!B38,primary[cost])</f>
        <v>20508</v>
      </c>
      <c r="F38" s="12">
        <f t="shared" si="5"/>
        <v>333823</v>
      </c>
      <c r="G38" s="27"/>
      <c r="H38" s="45"/>
      <c r="I38" s="46"/>
      <c r="J38" s="13"/>
      <c r="K38" s="11"/>
    </row>
    <row r="39" spans="2:11" x14ac:dyDescent="0.35">
      <c r="B39" t="s">
        <v>1054</v>
      </c>
    </row>
  </sheetData>
  <mergeCells count="2">
    <mergeCell ref="C2:F2"/>
    <mergeCell ref="G2:J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C2600-A8A6-454A-B0C1-462DC3283DC6}">
  <dimension ref="A1:AD9"/>
  <sheetViews>
    <sheetView workbookViewId="0">
      <selection activeCell="H2" sqref="H2"/>
    </sheetView>
  </sheetViews>
  <sheetFormatPr defaultRowHeight="14.5" x14ac:dyDescent="0.35"/>
  <cols>
    <col min="1" max="1" width="19.7265625" bestFit="1" customWidth="1"/>
    <col min="2" max="2" width="19.7265625" customWidth="1"/>
    <col min="4" max="4" width="24.7265625" bestFit="1" customWidth="1"/>
    <col min="5" max="6" width="24.7265625" customWidth="1"/>
    <col min="7" max="7" width="8.6328125" customWidth="1"/>
    <col min="8" max="8" width="16.6328125" customWidth="1"/>
    <col min="9" max="10" width="10.26953125" customWidth="1"/>
    <col min="11" max="11" width="20.6328125" customWidth="1"/>
    <col min="12" max="12" width="9.26953125" customWidth="1"/>
    <col min="13" max="13" width="14.90625" customWidth="1"/>
    <col min="14" max="14" width="7.54296875" customWidth="1"/>
    <col min="15" max="15" width="15.453125" bestFit="1" customWidth="1"/>
    <col min="16" max="16" width="15.453125" customWidth="1"/>
    <col min="18" max="18" width="14" customWidth="1"/>
    <col min="19" max="19" width="11" customWidth="1"/>
    <col min="20" max="20" width="60.54296875" customWidth="1"/>
    <col min="21" max="21" width="10.90625" customWidth="1"/>
    <col min="23" max="23" width="16.7265625" customWidth="1"/>
    <col min="25" max="25" width="9.90625" customWidth="1"/>
    <col min="27" max="27" width="14" customWidth="1"/>
    <col min="28" max="28" width="11" customWidth="1"/>
    <col min="29" max="29" width="59.54296875" customWidth="1"/>
    <col min="30" max="30" width="10.90625" customWidth="1"/>
  </cols>
  <sheetData>
    <row r="1" spans="1:30" x14ac:dyDescent="0.35">
      <c r="A1" t="s">
        <v>1101</v>
      </c>
      <c r="B1" t="s">
        <v>1482</v>
      </c>
      <c r="D1" t="s">
        <v>1111</v>
      </c>
      <c r="E1" t="s">
        <v>1130</v>
      </c>
      <c r="F1" t="s">
        <v>1482</v>
      </c>
      <c r="H1" t="s">
        <v>1125</v>
      </c>
      <c r="I1" t="s">
        <v>1130</v>
      </c>
      <c r="K1" s="59" t="s">
        <v>4160</v>
      </c>
      <c r="M1" s="50" t="s">
        <v>1128</v>
      </c>
      <c r="N1" s="50" t="s">
        <v>1102</v>
      </c>
      <c r="O1" s="50" t="s">
        <v>1476</v>
      </c>
      <c r="P1" s="50" t="s">
        <v>1498</v>
      </c>
      <c r="Q1" s="50" t="s">
        <v>1478</v>
      </c>
      <c r="R1" s="50" t="s">
        <v>1477</v>
      </c>
      <c r="S1" s="50" t="s">
        <v>1108</v>
      </c>
      <c r="T1" s="50" t="s">
        <v>1480</v>
      </c>
      <c r="U1" s="50" t="s">
        <v>1482</v>
      </c>
      <c r="W1" s="50" t="s">
        <v>1129</v>
      </c>
      <c r="X1" s="50" t="s">
        <v>1102</v>
      </c>
      <c r="Y1" s="50" t="s">
        <v>1476</v>
      </c>
      <c r="Z1" s="50" t="s">
        <v>1478</v>
      </c>
      <c r="AA1" s="50" t="s">
        <v>1477</v>
      </c>
      <c r="AB1" s="50" t="s">
        <v>1108</v>
      </c>
      <c r="AC1" s="50" t="s">
        <v>1480</v>
      </c>
      <c r="AD1" s="50" t="s">
        <v>1482</v>
      </c>
    </row>
    <row r="2" spans="1:30" ht="232" x14ac:dyDescent="0.35">
      <c r="A2" t="s">
        <v>1111</v>
      </c>
      <c r="B2" t="s">
        <v>1489</v>
      </c>
      <c r="D2" t="s">
        <v>1131</v>
      </c>
      <c r="E2" t="s">
        <v>1131</v>
      </c>
      <c r="F2" t="s">
        <v>1143</v>
      </c>
      <c r="H2" t="s">
        <v>1131</v>
      </c>
      <c r="I2" t="s">
        <v>1131</v>
      </c>
      <c r="K2" s="58" t="s">
        <v>4159</v>
      </c>
      <c r="M2" s="51" t="s">
        <v>1491</v>
      </c>
      <c r="N2" s="51" t="s">
        <v>1495</v>
      </c>
      <c r="O2" s="51" t="s">
        <v>1494</v>
      </c>
      <c r="P2" s="51" t="s">
        <v>1499</v>
      </c>
      <c r="Q2" s="51" t="s">
        <v>302</v>
      </c>
      <c r="R2" s="51" t="s">
        <v>765</v>
      </c>
      <c r="S2" s="51">
        <v>100000</v>
      </c>
      <c r="T2" s="52" t="str">
        <f>_xlfn.CONCAT("PARTUPGRADE:NEEDS[",tbl_SolarUpgrades[[#This Row],[NEEDS]],"]",CHAR(10),"{",CHAR(10),"    type = solar",CHAR(10),"    name = ",tbl_SolarUpgrades[[#This Row],[SolarUpgrades]],"SolarCell",CHAR(10),"    partIcon = ",tbl_SolarUpgrades[[#This Row],[partIcon]],CHAR(10),"    techRequired = ",tbl_SolarUpgrades[[#This Row],[techRequired]],CHAR(10),"    entryCost = ",tbl_SolarUpgrades[[#This Row],[entryCost]],CHAR(10),"    cost = 0",CHAR(10),"    title = #LOC_KTT_PARTUPGRADE_TITLE_SOLAR_",UPPER(tbl_SolarUpgrades[[#This Row],[name]])," // ",PROPER(tbl_SolarUpgrades[[#This Row],[name]])," Solar Cell Upgrade",CHAR(10),"    basicInfo = #LOC_KTT_PARTUPGRADE_BASICINFO_SOLAR // Increased Charge Rate of Solar Panels",CHAR(10),"    manufacturer = #LOC_KTT_PARTUPGRADE_MANUFACTURER // Kiwi Imagineers",CHAR(10),"    description = #LOC_KTT_PARTUPGRADE_DESCRIPTION_SOLAR // The imagineers have improved the charging rate of the solar panels.",CHAR(10),"}",CHAR(10),"@PART[*]:HAS[#kiwiSolarUpgradeType[standard],~solarUpgrade[off]]:FOR[zzzKiwiTechTree]",CHAR(10),"{",CHAR(10),"    %descriptionUpgrade = #LOC_KTT_PART_DESCRIPTION_SOLAR // The solar panels have upgrades in UPGRADENODE1, UPGRADENODE2, and UPGRADENODE3!",CHAR(10),"    @description = #$description$ \n\n&lt;color=#ff0000&gt;$descriptionUpgrade$&lt;/color&gt;",CHAR(10),"    @description ^= :",tbl_SolarUpgrades[[#This Row],[UpgradeNode]],":",_xlfn.XLOOKUP(tbl_SolarUpgrades[[#This Row],[techRequired]],primary[id],primary[realTitle],"Unresearchable",0,1)," (Tier ",_xlfn.FLOOR.MATH(_xlfn.XLOOKUP(tbl_SolarUpgrades[[#This Row],[techRequired]],primary[id],primary[tier],"-2",0,1),1),"):",CHAR(10),"}")</f>
        <v>PARTUPGRADE:NEEDS[Squad]
{
    type = solar
    name = advancedSolarCell
    partIcon = solarPanels4
    techRequired = improvedSolarTech
    entryCost = 100000
    cost = 0
    title = #LOC_KTT_PARTUPGRADE_TITLE_SOLAR_ADVANCED // Advanced Solar Cell Upgrade
    basicInfo = #LOC_KTT_PARTUPGRADE_BASICINFO_SOLAR // Increased Charge Rate of Solar Panels
    manufacturer = #LOC_KTT_PARTUPGRADE_MANUFACTURER // Kiwi Imagineers
    description = #LOC_KTT_PARTUPGRADE_DESCRIPTION_SOLAR // The imagineers have improved the charging rate of the solar panels.
}
@PART[*]:HAS[#kiwiSolarUpgradeType[standard],~solarUpgrade[off]]:FOR[zzzKiwiTechTree]
{
    %descriptionUpgrade = #LOC_KTT_PART_DESCRIPTION_SOLAR // The solar panels have upgrades in UPGRADENODE1, UPGRADENODE2, and UPGRADENODE3!
    @description = #$description$ \n\n&lt;color=#ff0000&gt;$descriptionUpgrade$&lt;/color&gt;
    @description ^= :UPGRADENODE1:Improved Solar Tech (Tier 6):
}</v>
      </c>
      <c r="U2" s="51" t="s">
        <v>1051</v>
      </c>
      <c r="W2" s="51" t="s">
        <v>4159</v>
      </c>
      <c r="X2" s="51"/>
      <c r="Y2" s="51"/>
      <c r="Z2" s="51"/>
      <c r="AA2" s="51"/>
      <c r="AB2" s="51"/>
      <c r="AC2" s="52"/>
      <c r="AD2" s="51"/>
    </row>
    <row r="3" spans="1:30" x14ac:dyDescent="0.35">
      <c r="A3" t="s">
        <v>1125</v>
      </c>
      <c r="B3" t="s">
        <v>1489</v>
      </c>
      <c r="D3" t="s">
        <v>1112</v>
      </c>
      <c r="E3" t="s">
        <v>1112</v>
      </c>
      <c r="F3" t="s">
        <v>1143</v>
      </c>
      <c r="H3" t="s">
        <v>1112</v>
      </c>
      <c r="I3" t="s">
        <v>1112</v>
      </c>
      <c r="M3" s="51" t="s">
        <v>1492</v>
      </c>
      <c r="N3" s="51" t="s">
        <v>1496</v>
      </c>
      <c r="O3" s="51" t="s">
        <v>1494</v>
      </c>
      <c r="P3" s="51" t="s">
        <v>1500</v>
      </c>
      <c r="Q3" s="51" t="s">
        <v>302</v>
      </c>
      <c r="R3" s="51" t="s">
        <v>182</v>
      </c>
      <c r="S3" s="51">
        <v>300000</v>
      </c>
      <c r="T3" s="53" t="str">
        <f>_xlfn.CONCAT("PARTUPGRADE:NEEDS[",tbl_SolarUpgrades[[#This Row],[NEEDS]],"]",CHAR(10),"{",CHAR(10),"    type = solar",CHAR(10),"    name = ",tbl_SolarUpgrades[[#This Row],[SolarUpgrades]],"SolarCell",CHAR(10),"    partIcon = ",tbl_SolarUpgrades[[#This Row],[partIcon]],CHAR(10),"    techRequired = ",tbl_SolarUpgrades[[#This Row],[techRequired]],CHAR(10),"    entryCost = ",tbl_SolarUpgrades[[#This Row],[entryCost]],CHAR(10),"    cost = 0",CHAR(10),"    title = #LOC_KTT_PARTUPGRADE_TITLE_SOLAR_",UPPER(tbl_SolarUpgrades[[#This Row],[name]])," // ",PROPER(tbl_SolarUpgrades[[#This Row],[name]])," Solar Cell Upgrade",CHAR(10),"    basicInfo = #LOC_KTT_PARTUPGRADE_BASICINFO_SOLAR // Increased Charge Rate of Solar Panels",CHAR(10),"    manufacturer = #LOC_KTT_PARTUPGRADE_MANUFACTURER // Kiwi Imagineers",CHAR(10),"    description = #LOC_KTT_PARTUPGRADE_DESCRIPTION_SOLAR // The imagineers have improved the charging rate of the solar panels.",CHAR(10),"}",CHAR(10),"@PART[*]:HAS[#kiwiSolarUpgradeType[standard],~solarUpgrade[off]]:FOR[zzzKiwiTechTree]",CHAR(10),"{",CHAR(10),"    %descriptionUpgrade = #LOC_KTT_PART_DESCRIPTION_SOLAR // The solar panels have upgrades in UPGRADENODE1, UPGRADENODE2, and UPGRADENODE3!",CHAR(10),"    @description = #$description$ \n\n&lt;color=#ff0000&gt;$descriptionUpgrade$&lt;/color&gt;",CHAR(10),"    @description ^= :",tbl_SolarUpgrades[[#This Row],[UpgradeNode]],":",_xlfn.XLOOKUP(tbl_SolarUpgrades[[#This Row],[techRequired]],primary[id],primary[realTitle],"Unresearchable",0,1)," (Tier ",_xlfn.FLOOR.MATH(_xlfn.XLOOKUP(tbl_SolarUpgrades[[#This Row],[techRequired]],primary[id],primary[tier],"-2",0,1),1),"):",CHAR(10),"}")</f>
        <v>PARTUPGRADE:NEEDS[Squad]
{
    type = solar
    name = concentratingSolarCell
    partIcon = solarPanels4
    techRequired = cuttingEdgeSolarTech
    entryCost = 300000
    cost = 0
    title = #LOC_KTT_PARTUPGRADE_TITLE_SOLAR_CONCENTRATING // Concentrating Solar Cell Upgrade
    basicInfo = #LOC_KTT_PARTUPGRADE_BASICINFO_SOLAR // Increased Charge Rate of Solar Panels
    manufacturer = #LOC_KTT_PARTUPGRADE_MANUFACTURER // Kiwi Imagineers
    description = #LOC_KTT_PARTUPGRADE_DESCRIPTION_SOLAR // The imagineers have improved the charging rate of the solar panels.
}
@PART[*]:HAS[#kiwiSolarUpgradeType[standard],~solarUpgrade[off]]:FOR[zzzKiwiTechTree]
{
    %descriptionUpgrade = #LOC_KTT_PART_DESCRIPTION_SOLAR // The solar panels have upgrades in UPGRADENODE1, UPGRADENODE2, and UPGRADENODE3!
    @description = #$description$ \n\n&lt;color=#ff0000&gt;$descriptionUpgrade$&lt;/color&gt;
    @description ^= :UPGRADENODE2:Cutting Edge Solar Tech (Tier 9):
}</v>
      </c>
      <c r="U3" s="51" t="s">
        <v>1051</v>
      </c>
    </row>
    <row r="4" spans="1:30" x14ac:dyDescent="0.35">
      <c r="A4" t="s">
        <v>1126</v>
      </c>
      <c r="B4" t="s">
        <v>1143</v>
      </c>
      <c r="D4" t="s">
        <v>1113</v>
      </c>
      <c r="E4" t="s">
        <v>1113</v>
      </c>
      <c r="F4" t="s">
        <v>1143</v>
      </c>
      <c r="M4" s="51" t="s">
        <v>1493</v>
      </c>
      <c r="N4" s="51" t="s">
        <v>1497</v>
      </c>
      <c r="O4" s="51" t="s">
        <v>1494</v>
      </c>
      <c r="P4" s="51" t="s">
        <v>1501</v>
      </c>
      <c r="Q4" s="51" t="s">
        <v>302</v>
      </c>
      <c r="R4" s="51" t="s">
        <v>239</v>
      </c>
      <c r="S4" s="51">
        <v>900000</v>
      </c>
      <c r="T4" s="53" t="str">
        <f>_xlfn.CONCAT("PARTUPGRADE:NEEDS[",tbl_SolarUpgrades[[#This Row],[NEEDS]],"]",CHAR(10),"{",CHAR(10),"    type = solar",CHAR(10),"    name = ",tbl_SolarUpgrades[[#This Row],[SolarUpgrades]],"SolarCell",CHAR(10),"    partIcon = ",tbl_SolarUpgrades[[#This Row],[partIcon]],CHAR(10),"    techRequired = ",tbl_SolarUpgrades[[#This Row],[techRequired]],CHAR(10),"    entryCost = ",tbl_SolarUpgrades[[#This Row],[entryCost]],CHAR(10),"    cost = 0",CHAR(10),"    title = #LOC_KTT_PARTUPGRADE_TITLE_SOLAR_",UPPER(tbl_SolarUpgrades[[#This Row],[name]])," // ",PROPER(tbl_SolarUpgrades[[#This Row],[name]])," Solar Cell Upgrade",CHAR(10),"    basicInfo = #LOC_KTT_PARTUPGRADE_BASICINFO_SOLAR // Increased Charge Rate of Solar Panels",CHAR(10),"    manufacturer = #LOC_KTT_PARTUPGRADE_MANUFACTURER // Kiwi Imagineers",CHAR(10),"    description = #LOC_KTT_PARTUPGRADE_DESCRIPTION_SOLAR // The imagineers have improved the charging rate of the solar panels.",CHAR(10),"}",CHAR(10),"@PART[*]:HAS[#kiwiSolarUpgradeType[standard],~solarUpgrade[off]]:FOR[zzzKiwiTechTree]",CHAR(10),"{",CHAR(10),"    %descriptionUpgrade = #LOC_KTT_PART_DESCRIPTION_SOLAR // The solar panels have upgrades in UPGRADENODE1, UPGRADENODE2, and UPGRADENODE3!",CHAR(10),"    @description = #$description$ \n\n&lt;color=#ff0000&gt;$descriptionUpgrade$&lt;/color&gt;",CHAR(10),"    @description ^= :",tbl_SolarUpgrades[[#This Row],[UpgradeNode]],":",_xlfn.XLOOKUP(tbl_SolarUpgrades[[#This Row],[techRequired]],primary[id],primary[realTitle],"Unresearchable",0,1)," (Tier ",_xlfn.FLOOR.MATH(_xlfn.XLOOKUP(tbl_SolarUpgrades[[#This Row],[techRequired]],primary[id],primary[tier],"-2",0,1),1),"):",CHAR(10),"}")</f>
        <v>PARTUPGRADE:NEEDS[Squad]
{
    type = solar
    name = experimentalSolarCell
    partIcon = solarPanels4
    techRequired = quantumSolarTech
    entryCost = 900000
    cost = 0
    title = #LOC_KTT_PARTUPGRADE_TITLE_SOLAR_EXPERIMENTAL // Experimental Solar Cell Upgrade
    basicInfo = #LOC_KTT_PARTUPGRADE_BASICINFO_SOLAR // Increased Charge Rate of Solar Panels
    manufacturer = #LOC_KTT_PARTUPGRADE_MANUFACTURER // Kiwi Imagineers
    description = #LOC_KTT_PARTUPGRADE_DESCRIPTION_SOLAR // The imagineers have improved the charging rate of the solar panels.
}
@PART[*]:HAS[#kiwiSolarUpgradeType[standard],~solarUpgrade[off]]:FOR[zzzKiwiTechTree]
{
    %descriptionUpgrade = #LOC_KTT_PART_DESCRIPTION_SOLAR // The solar panels have upgrades in UPGRADENODE1, UPGRADENODE2, and UPGRADENODE3!
    @description = #$description$ \n\n&lt;color=#ff0000&gt;$descriptionUpgrade$&lt;/color&gt;
    @description ^= :UPGRADENODE3:Quantum Solar Tech (Tier 12):
}</v>
      </c>
      <c r="U4" s="51" t="s">
        <v>1051</v>
      </c>
    </row>
    <row r="5" spans="1:30" x14ac:dyDescent="0.35">
      <c r="A5" t="s">
        <v>1127</v>
      </c>
      <c r="B5" t="s">
        <v>1051</v>
      </c>
    </row>
    <row r="6" spans="1:30" x14ac:dyDescent="0.35">
      <c r="A6" t="s">
        <v>1128</v>
      </c>
      <c r="B6" t="s">
        <v>1051</v>
      </c>
      <c r="H6" s="57"/>
      <c r="T6" t="s">
        <v>1502</v>
      </c>
    </row>
    <row r="7" spans="1:30" x14ac:dyDescent="0.35">
      <c r="A7" t="s">
        <v>1129</v>
      </c>
      <c r="B7" t="s">
        <v>1051</v>
      </c>
    </row>
    <row r="8" spans="1:30" x14ac:dyDescent="0.35">
      <c r="A8" t="s">
        <v>4160</v>
      </c>
      <c r="B8" t="s">
        <v>1051</v>
      </c>
    </row>
    <row r="9" spans="1:30" x14ac:dyDescent="0.35">
      <c r="A9" t="s">
        <v>1100</v>
      </c>
      <c r="B9" t="s">
        <v>1051</v>
      </c>
    </row>
  </sheetData>
  <pageMargins left="0.7" right="0.7" top="0.75" bottom="0.75" header="0.3" footer="0.3"/>
  <pageSetup paperSize="9" orientation="portrait" horizontalDpi="0" verticalDpi="0" r:id="rId1"/>
  <tableParts count="6">
    <tablePart r:id="rId2"/>
    <tablePart r:id="rId3"/>
    <tablePart r:id="rId4"/>
    <tablePart r:id="rId5"/>
    <tablePart r:id="rId6"/>
    <tablePart r:id="rId7"/>
  </tableParts>
  <extLst>
    <ext xmlns:x14="http://schemas.microsoft.com/office/spreadsheetml/2009/9/main" uri="{CCE6A557-97BC-4b89-ADB6-D9C93CAAB3DF}">
      <x14:dataValidations xmlns:xm="http://schemas.microsoft.com/office/excel/2006/main" count="1">
        <x14:dataValidation type="list" allowBlank="1" showInputMessage="1" showErrorMessage="1" xr:uid="{7FBADAB1-993C-430E-B702-3F01FAADC065}">
          <x14:formula1>
            <xm:f>TreeDetails!$A$3:$A$663</xm:f>
          </x14:formula1>
          <xm:sqref>AA2 R2:R4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63</vt:i4>
      </vt:variant>
    </vt:vector>
  </HeadingPairs>
  <TitlesOfParts>
    <vt:vector size="70" baseType="lpstr">
      <vt:lpstr>Parts</vt:lpstr>
      <vt:lpstr>TreeDesign</vt:lpstr>
      <vt:lpstr>TreeDetails</vt:lpstr>
      <vt:lpstr>Templates</vt:lpstr>
      <vt:lpstr>Background</vt:lpstr>
      <vt:lpstr>TierCosts</vt:lpstr>
      <vt:lpstr>UpgradeTypes</vt:lpstr>
      <vt:lpstr>Actuators</vt:lpstr>
      <vt:lpstr>AirIntakes</vt:lpstr>
      <vt:lpstr>Antenna</vt:lpstr>
      <vt:lpstr>BatteriesFuelCells</vt:lpstr>
      <vt:lpstr>CockpitsCommercial</vt:lpstr>
      <vt:lpstr>CockpitsNonCommercial</vt:lpstr>
      <vt:lpstr>Colonization</vt:lpstr>
      <vt:lpstr>CommandModules</vt:lpstr>
      <vt:lpstr>DecouplersSeparators</vt:lpstr>
      <vt:lpstr>Deprecated</vt:lpstr>
      <vt:lpstr>DockingPorts</vt:lpstr>
      <vt:lpstr>EnginePlates</vt:lpstr>
      <vt:lpstr>EngineUpgrades</vt:lpstr>
      <vt:lpstr>Fairings</vt:lpstr>
      <vt:lpstr>FasterThanLight</vt:lpstr>
      <vt:lpstr>FuelTankBalloon</vt:lpstr>
      <vt:lpstr>FuelTankNobleGas</vt:lpstr>
      <vt:lpstr>FuelTankNuclear</vt:lpstr>
      <vt:lpstr>FuelTankStandard</vt:lpstr>
      <vt:lpstr>FusionPower</vt:lpstr>
      <vt:lpstr>HeatShields</vt:lpstr>
      <vt:lpstr>HeatUpgrades</vt:lpstr>
      <vt:lpstr>LaddersLights</vt:lpstr>
      <vt:lpstr>Landers</vt:lpstr>
      <vt:lpstr>LandingGearRoverWheels</vt:lpstr>
      <vt:lpstr>LandingSkidsBaseFrames</vt:lpstr>
      <vt:lpstr>LaunchEscape</vt:lpstr>
      <vt:lpstr>LifeSupport</vt:lpstr>
      <vt:lpstr>NoseCones</vt:lpstr>
      <vt:lpstr>NuclearPower</vt:lpstr>
      <vt:lpstr>OtherParts</vt:lpstr>
      <vt:lpstr>ProbesAvionics</vt:lpstr>
      <vt:lpstr>ProbesSatellite</vt:lpstr>
      <vt:lpstr>PropulsionFusion</vt:lpstr>
      <vt:lpstr>PropulsionIon</vt:lpstr>
      <vt:lpstr>PropulsionNuclear</vt:lpstr>
      <vt:lpstr>PropulsionPlasma</vt:lpstr>
      <vt:lpstr>PropulsionTurboFan</vt:lpstr>
      <vt:lpstr>PropulsionTurboFanAfterburner</vt:lpstr>
      <vt:lpstr>PropulsionTurboJet</vt:lpstr>
      <vt:lpstr>RCSThrusters</vt:lpstr>
      <vt:lpstr>RCSUpgrades</vt:lpstr>
      <vt:lpstr>ReEntryModules</vt:lpstr>
      <vt:lpstr>Resources</vt:lpstr>
      <vt:lpstr>RocketryAdvancedPumpFed</vt:lpstr>
      <vt:lpstr>RocketryPressureFed</vt:lpstr>
      <vt:lpstr>RocketryPumpFed</vt:lpstr>
      <vt:lpstr>RotorsVTOL</vt:lpstr>
      <vt:lpstr>SASModules</vt:lpstr>
      <vt:lpstr>ScienceGround</vt:lpstr>
      <vt:lpstr>ScienceProbes</vt:lpstr>
      <vt:lpstr>SolarBeamed</vt:lpstr>
      <vt:lpstr>SolarPanels</vt:lpstr>
      <vt:lpstr>SolidRocketBoosters</vt:lpstr>
      <vt:lpstr>Stations</vt:lpstr>
      <vt:lpstr>Storage</vt:lpstr>
      <vt:lpstr>StructuralAdapters</vt:lpstr>
      <vt:lpstr>StructuralPlaneParts</vt:lpstr>
      <vt:lpstr>StructuralStationRocketParts</vt:lpstr>
      <vt:lpstr>TechTypes</vt:lpstr>
      <vt:lpstr>Thermal</vt:lpstr>
      <vt:lpstr>Unresearchable</vt:lpstr>
      <vt:lpstr>UpgradeTypes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Kollmann</dc:creator>
  <cp:lastModifiedBy>Trevor Kollmann</cp:lastModifiedBy>
  <dcterms:created xsi:type="dcterms:W3CDTF">2020-12-15T11:37:52Z</dcterms:created>
  <dcterms:modified xsi:type="dcterms:W3CDTF">2022-04-29T12:05:20Z</dcterms:modified>
</cp:coreProperties>
</file>